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8DD7FF7A-58E7-408F-971B-2BC623FC07BC}"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9" i="2" l="1"/>
  <c r="D51" i="2"/>
  <c r="D39" i="2"/>
  <c r="D38" i="2"/>
  <c r="D37" i="2"/>
  <c r="D36" i="2"/>
  <c r="D35" i="2"/>
  <c r="D34" i="2"/>
  <c r="D33" i="2"/>
  <c r="D32" i="2"/>
  <c r="D31" i="2"/>
  <c r="D52" i="2"/>
  <c r="D47" i="2"/>
  <c r="D46" i="2"/>
  <c r="D45" i="2"/>
  <c r="D29" i="2"/>
  <c r="D64" i="2"/>
  <c r="D67" i="2"/>
  <c r="M48" i="64" l="1"/>
  <c r="M70" i="374" l="1"/>
  <c r="B77" i="244" l="1"/>
  <c r="M58" i="244"/>
  <c r="N58" i="244" s="1"/>
  <c r="J58" i="244"/>
  <c r="B58" i="244"/>
  <c r="B57" i="244"/>
  <c r="K44" i="244"/>
  <c r="N44" i="244" s="1"/>
  <c r="B44" i="244"/>
  <c r="K77" i="244" l="1"/>
  <c r="N77" i="244" l="1"/>
  <c r="I77" i="244"/>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K59" i="287"/>
  <c r="B59" i="287"/>
  <c r="B58" i="287"/>
  <c r="K59" i="286"/>
  <c r="K58" i="286"/>
  <c r="B59" i="286"/>
  <c r="B58" i="286"/>
  <c r="B58" i="285"/>
  <c r="K58" i="284"/>
  <c r="B58" i="284"/>
  <c r="K58" i="283"/>
  <c r="B58" i="283"/>
  <c r="B61" i="270" l="1"/>
  <c r="K66" i="268"/>
  <c r="B66" i="268"/>
  <c r="B65" i="268"/>
  <c r="K69" i="252"/>
  <c r="B69" i="252"/>
  <c r="B68" i="252"/>
  <c r="K65" i="248"/>
  <c r="B65" i="248"/>
  <c r="B64" i="248"/>
  <c r="B63" i="249"/>
  <c r="K63" i="249"/>
  <c r="B55" i="248" l="1"/>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K61" i="273"/>
  <c r="B61" i="273"/>
  <c r="M49" i="273"/>
  <c r="N49" i="273" s="1"/>
  <c r="J49" i="273"/>
  <c r="B49" i="273"/>
  <c r="M48" i="273"/>
  <c r="N48" i="273" s="1"/>
  <c r="J48" i="273"/>
  <c r="B48" i="273"/>
  <c r="K36" i="273"/>
  <c r="N36" i="273" s="1"/>
  <c r="B36" i="273"/>
  <c r="K73" i="272"/>
  <c r="N73" i="272" s="1"/>
  <c r="B73" i="272"/>
  <c r="K72" i="272"/>
  <c r="N72" i="272" s="1"/>
  <c r="B72"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K65" i="249"/>
  <c r="B65"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I73" i="248" s="1"/>
  <c r="B73" i="248"/>
  <c r="K64"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K59" i="33"/>
  <c r="B59" i="33"/>
  <c r="N54" i="33"/>
  <c r="K36" i="33"/>
  <c r="N36" i="33" s="1"/>
  <c r="B36" i="33"/>
  <c r="K70" i="32"/>
  <c r="N70" i="32" s="1"/>
  <c r="N76" i="32" s="1"/>
  <c r="N42" i="32" s="1"/>
  <c r="N43" i="32" s="1"/>
  <c r="B70" i="32"/>
  <c r="B59" i="32"/>
  <c r="N54" i="32"/>
  <c r="K70" i="31"/>
  <c r="N70" i="31" s="1"/>
  <c r="N76" i="31" s="1"/>
  <c r="N42" i="31" s="1"/>
  <c r="B70"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H59" i="7"/>
  <c r="B59" i="7"/>
  <c r="K38" i="7"/>
  <c r="N38" i="7" s="1"/>
  <c r="B38" i="7"/>
  <c r="K37" i="7"/>
  <c r="N37" i="7" s="1"/>
  <c r="B37" i="7"/>
  <c r="K36" i="7"/>
  <c r="N36" i="7" s="1"/>
  <c r="B36" i="7"/>
  <c r="N77" i="295" l="1"/>
  <c r="N41" i="295" s="1"/>
  <c r="N43" i="295" s="1"/>
  <c r="N77" i="329"/>
  <c r="N41" i="329" s="1"/>
  <c r="N76" i="56"/>
  <c r="N42" i="56" s="1"/>
  <c r="N43" i="56" s="1"/>
  <c r="N75" i="325"/>
  <c r="N41" i="325" s="1"/>
  <c r="N43" i="325" s="1"/>
  <c r="N81" i="170"/>
  <c r="N47" i="170" s="1"/>
  <c r="N49" i="170" s="1"/>
  <c r="N81" i="178"/>
  <c r="N47" i="178" s="1"/>
  <c r="N49" i="178" s="1"/>
  <c r="N80" i="179"/>
  <c r="N46" i="179" s="1"/>
  <c r="N48" i="179" s="1"/>
  <c r="N83" i="279"/>
  <c r="N46" i="279" s="1"/>
  <c r="N48" i="279" s="1"/>
  <c r="N81" i="282"/>
  <c r="N44" i="282" s="1"/>
  <c r="N77" i="337"/>
  <c r="N41" i="337" s="1"/>
  <c r="N81" i="171"/>
  <c r="N47" i="171" s="1"/>
  <c r="N49" i="171" s="1"/>
  <c r="N77" i="308"/>
  <c r="N41" i="308" s="1"/>
  <c r="N77" i="362"/>
  <c r="N41" i="362" s="1"/>
  <c r="N43" i="362" s="1"/>
  <c r="N76" i="67"/>
  <c r="N41" i="67" s="1"/>
  <c r="N43" i="67" s="1"/>
  <c r="N78" i="67" s="1"/>
  <c r="N76" i="68"/>
  <c r="N41" i="68" s="1"/>
  <c r="N43" i="68" s="1"/>
  <c r="N43" i="306"/>
  <c r="N75" i="292"/>
  <c r="N41" i="292" s="1"/>
  <c r="N43" i="292" s="1"/>
  <c r="N75" i="302"/>
  <c r="N41" i="302" s="1"/>
  <c r="N43" i="302" s="1"/>
  <c r="N77" i="328"/>
  <c r="N41" i="328" s="1"/>
  <c r="N43" i="328" s="1"/>
  <c r="N77" i="333"/>
  <c r="N41" i="333" s="1"/>
  <c r="N43" i="333" s="1"/>
  <c r="N83" i="165"/>
  <c r="N49" i="165" s="1"/>
  <c r="N51" i="165" s="1"/>
  <c r="N77" i="250"/>
  <c r="N41" i="250" s="1"/>
  <c r="N43" i="250" s="1"/>
  <c r="N79" i="250" s="1"/>
  <c r="N80" i="164"/>
  <c r="N46" i="164" s="1"/>
  <c r="N48" i="164" s="1"/>
  <c r="N81" i="176"/>
  <c r="N47" i="176" s="1"/>
  <c r="N49" i="176" s="1"/>
  <c r="N76" i="26"/>
  <c r="N42" i="26" s="1"/>
  <c r="N76" i="65"/>
  <c r="N41" i="65" s="1"/>
  <c r="N43" i="65" s="1"/>
  <c r="N75" i="133"/>
  <c r="N41" i="133" s="1"/>
  <c r="N43" i="133" s="1"/>
  <c r="N76" i="134"/>
  <c r="N41" i="134" s="1"/>
  <c r="N43" i="134" s="1"/>
  <c r="N84" i="220"/>
  <c r="N46" i="220" s="1"/>
  <c r="N48" i="220" s="1"/>
  <c r="N83" i="221"/>
  <c r="N46" i="221" s="1"/>
  <c r="N48" i="221" s="1"/>
  <c r="N72" i="227"/>
  <c r="N41" i="227" s="1"/>
  <c r="N43" i="227" s="1"/>
  <c r="N78" i="273"/>
  <c r="N41" i="273" s="1"/>
  <c r="N43" i="273" s="1"/>
  <c r="N81" i="267"/>
  <c r="N41" i="267" s="1"/>
  <c r="N43" i="267" s="1"/>
  <c r="L59" i="7"/>
  <c r="N59" i="7" s="1"/>
  <c r="N65" i="7" s="1"/>
  <c r="L60" i="261"/>
  <c r="N60" i="261" s="1"/>
  <c r="N66" i="261" s="1"/>
  <c r="L59" i="33"/>
  <c r="N59" i="33" s="1"/>
  <c r="N65" i="33" s="1"/>
  <c r="L55" i="228"/>
  <c r="N55" i="228" s="1"/>
  <c r="L64" i="244"/>
  <c r="N64" i="244" s="1"/>
  <c r="N70" i="244" s="1"/>
  <c r="N75" i="283"/>
  <c r="N41" i="283" s="1"/>
  <c r="N43" i="283" s="1"/>
  <c r="N76" i="92"/>
  <c r="N41" i="92" s="1"/>
  <c r="N43" i="92" s="1"/>
  <c r="N76" i="96"/>
  <c r="N41" i="96" s="1"/>
  <c r="N43" i="96" s="1"/>
  <c r="N76" i="98"/>
  <c r="N41" i="98" s="1"/>
  <c r="N76" i="101"/>
  <c r="N41" i="101" s="1"/>
  <c r="N43" i="101" s="1"/>
  <c r="N76" i="107"/>
  <c r="N41" i="107" s="1"/>
  <c r="N43" i="107" s="1"/>
  <c r="N76" i="135"/>
  <c r="N41" i="135" s="1"/>
  <c r="N43" i="135" s="1"/>
  <c r="N76" i="136"/>
  <c r="N41" i="136" s="1"/>
  <c r="N43" i="136" s="1"/>
  <c r="N76" i="146"/>
  <c r="N41" i="146" s="1"/>
  <c r="N43" i="146" s="1"/>
  <c r="N76" i="144"/>
  <c r="N41" i="144" s="1"/>
  <c r="N43" i="144" s="1"/>
  <c r="N75" i="72"/>
  <c r="N41" i="72" s="1"/>
  <c r="N43" i="72" s="1"/>
  <c r="N77" i="72" s="1"/>
  <c r="L84" i="72" s="1"/>
  <c r="N75" i="74"/>
  <c r="N41" i="74" s="1"/>
  <c r="N43" i="74" s="1"/>
  <c r="N77" i="74" s="1"/>
  <c r="N76" i="79"/>
  <c r="N41" i="79" s="1"/>
  <c r="N43" i="79" s="1"/>
  <c r="N76" i="81"/>
  <c r="N41" i="81" s="1"/>
  <c r="N76" i="83"/>
  <c r="N41" i="83" s="1"/>
  <c r="N43" i="83" s="1"/>
  <c r="N76" i="85"/>
  <c r="N41" i="85" s="1"/>
  <c r="N43" i="85" s="1"/>
  <c r="N76" i="87"/>
  <c r="N41" i="87" s="1"/>
  <c r="N43" i="87" s="1"/>
  <c r="N76" i="89"/>
  <c r="N41" i="89" s="1"/>
  <c r="N43" i="89" s="1"/>
  <c r="N76" i="91"/>
  <c r="N41" i="91" s="1"/>
  <c r="N76" i="100"/>
  <c r="N41" i="100" s="1"/>
  <c r="N43" i="100" s="1"/>
  <c r="N76" i="106"/>
  <c r="N41" i="106" s="1"/>
  <c r="N43" i="106" s="1"/>
  <c r="N77" i="193"/>
  <c r="N43" i="193" s="1"/>
  <c r="N45" i="193" s="1"/>
  <c r="N78" i="232"/>
  <c r="N41" i="232" s="1"/>
  <c r="N43" i="232" s="1"/>
  <c r="N76" i="234"/>
  <c r="N40" i="234" s="1"/>
  <c r="N42" i="234" s="1"/>
  <c r="N81" i="244"/>
  <c r="N45" i="244" s="1"/>
  <c r="N47" i="244" s="1"/>
  <c r="N87" i="246"/>
  <c r="N45" i="246" s="1"/>
  <c r="N47" i="246" s="1"/>
  <c r="N77" i="259"/>
  <c r="N41" i="259" s="1"/>
  <c r="N77" i="323"/>
  <c r="N79" i="323" s="1"/>
  <c r="N53" i="325"/>
  <c r="N76" i="19"/>
  <c r="N42" i="19" s="1"/>
  <c r="N43" i="19" s="1"/>
  <c r="N43" i="22"/>
  <c r="N76" i="24"/>
  <c r="N42" i="24" s="1"/>
  <c r="N43" i="24" s="1"/>
  <c r="N76" i="25"/>
  <c r="N42" i="25" s="1"/>
  <c r="N43" i="25" s="1"/>
  <c r="N76" i="61"/>
  <c r="N42" i="61" s="1"/>
  <c r="N43" i="61" s="1"/>
  <c r="N76" i="64"/>
  <c r="N41" i="64" s="1"/>
  <c r="N43" i="64" s="1"/>
  <c r="N80" i="160"/>
  <c r="N46" i="160" s="1"/>
  <c r="N48" i="160" s="1"/>
  <c r="N77" i="254"/>
  <c r="N41" i="254" s="1"/>
  <c r="N43" i="254" s="1"/>
  <c r="N91" i="260"/>
  <c r="N47" i="260" s="1"/>
  <c r="N49" i="260" s="1"/>
  <c r="N81" i="266"/>
  <c r="N41" i="266" s="1"/>
  <c r="N43" i="266" s="1"/>
  <c r="N78" i="272"/>
  <c r="N41" i="272" s="1"/>
  <c r="N43" i="272" s="1"/>
  <c r="N81" i="280"/>
  <c r="N44" i="280" s="1"/>
  <c r="N46" i="280" s="1"/>
  <c r="N75" i="290"/>
  <c r="N41" i="290" s="1"/>
  <c r="N43" i="290" s="1"/>
  <c r="N77" i="294"/>
  <c r="N41" i="294" s="1"/>
  <c r="N75" i="299"/>
  <c r="N41" i="299" s="1"/>
  <c r="N43" i="299" s="1"/>
  <c r="N77" i="321"/>
  <c r="N79" i="321" s="1"/>
  <c r="L85" i="321" s="1"/>
  <c r="N77" i="342"/>
  <c r="N41" i="342" s="1"/>
  <c r="N43" i="342" s="1"/>
  <c r="N77" i="347"/>
  <c r="N41" i="347" s="1"/>
  <c r="N43" i="347" s="1"/>
  <c r="N77" i="364"/>
  <c r="N41" i="364" s="1"/>
  <c r="N43" i="364" s="1"/>
  <c r="N76" i="63"/>
  <c r="N41" i="63" s="1"/>
  <c r="N43" i="63" s="1"/>
  <c r="N78" i="63" s="1"/>
  <c r="L83" i="63" s="1"/>
  <c r="N76" i="95"/>
  <c r="N41" i="95" s="1"/>
  <c r="N43" i="95" s="1"/>
  <c r="N76" i="97"/>
  <c r="N41" i="97" s="1"/>
  <c r="N43" i="97" s="1"/>
  <c r="N76" i="99"/>
  <c r="N41" i="99" s="1"/>
  <c r="N43" i="99" s="1"/>
  <c r="N76" i="103"/>
  <c r="N41" i="103" s="1"/>
  <c r="N43" i="103" s="1"/>
  <c r="N81" i="154"/>
  <c r="N47" i="154" s="1"/>
  <c r="N49" i="154" s="1"/>
  <c r="N77" i="258"/>
  <c r="N41" i="258" s="1"/>
  <c r="N43" i="258" s="1"/>
  <c r="N78" i="271"/>
  <c r="N41" i="271" s="1"/>
  <c r="N43" i="271" s="1"/>
  <c r="N75" i="286"/>
  <c r="N41" i="286" s="1"/>
  <c r="N43" i="286" s="1"/>
  <c r="N77" i="334"/>
  <c r="N41" i="334" s="1"/>
  <c r="N43" i="334" s="1"/>
  <c r="N77" i="348"/>
  <c r="N41" i="348" s="1"/>
  <c r="N43" i="348" s="1"/>
  <c r="N77" i="354"/>
  <c r="N41" i="354" s="1"/>
  <c r="N43" i="354" s="1"/>
  <c r="N77" i="363"/>
  <c r="N41" i="363" s="1"/>
  <c r="N43" i="363" s="1"/>
  <c r="N77" i="365"/>
  <c r="N41" i="365" s="1"/>
  <c r="N43" i="365" s="1"/>
  <c r="N79" i="50"/>
  <c r="N42" i="50" s="1"/>
  <c r="N43" i="50" s="1"/>
  <c r="N75" i="75"/>
  <c r="N41" i="75" s="1"/>
  <c r="N43" i="75" s="1"/>
  <c r="N76" i="80"/>
  <c r="N41" i="80" s="1"/>
  <c r="N43" i="80" s="1"/>
  <c r="N76" i="82"/>
  <c r="N41" i="82" s="1"/>
  <c r="N43" i="82" s="1"/>
  <c r="N76" i="84"/>
  <c r="N41" i="84" s="1"/>
  <c r="N43" i="84" s="1"/>
  <c r="N76" i="86"/>
  <c r="N41" i="86" s="1"/>
  <c r="N43" i="86" s="1"/>
  <c r="N76" i="88"/>
  <c r="N41" i="88" s="1"/>
  <c r="N43" i="88" s="1"/>
  <c r="N76" i="90"/>
  <c r="N41" i="90" s="1"/>
  <c r="N43" i="90" s="1"/>
  <c r="N76" i="94"/>
  <c r="N41" i="94" s="1"/>
  <c r="N43" i="94" s="1"/>
  <c r="N76" i="102"/>
  <c r="N41" i="102" s="1"/>
  <c r="N43" i="102" s="1"/>
  <c r="N76" i="105"/>
  <c r="N41" i="105" s="1"/>
  <c r="N43" i="105" s="1"/>
  <c r="N76" i="108"/>
  <c r="N41" i="108" s="1"/>
  <c r="N43" i="108" s="1"/>
  <c r="N80" i="180"/>
  <c r="N46" i="180" s="1"/>
  <c r="N48" i="180" s="1"/>
  <c r="N80" i="177"/>
  <c r="N46" i="177" s="1"/>
  <c r="N48" i="177" s="1"/>
  <c r="N80" i="181"/>
  <c r="N46" i="181" s="1"/>
  <c r="N48" i="181" s="1"/>
  <c r="N80" i="183"/>
  <c r="N46" i="183" s="1"/>
  <c r="N48" i="183" s="1"/>
  <c r="N80" i="184"/>
  <c r="N46" i="184" s="1"/>
  <c r="N48" i="184" s="1"/>
  <c r="N81" i="185"/>
  <c r="N47" i="185" s="1"/>
  <c r="N49" i="185" s="1"/>
  <c r="N81" i="186"/>
  <c r="N47" i="186" s="1"/>
  <c r="N49" i="186" s="1"/>
  <c r="N80" i="188"/>
  <c r="N46" i="188" s="1"/>
  <c r="N48" i="188" s="1"/>
  <c r="N81" i="187"/>
  <c r="N47" i="187" s="1"/>
  <c r="N49" i="187" s="1"/>
  <c r="N76" i="231"/>
  <c r="N40" i="231" s="1"/>
  <c r="N42" i="231" s="1"/>
  <c r="N77" i="233"/>
  <c r="N41" i="233" s="1"/>
  <c r="N43" i="233" s="1"/>
  <c r="N76" i="243"/>
  <c r="N40" i="243" s="1"/>
  <c r="N42" i="243" s="1"/>
  <c r="N61" i="221"/>
  <c r="N43" i="31"/>
  <c r="N76" i="137"/>
  <c r="N41" i="137" s="1"/>
  <c r="N76" i="242"/>
  <c r="N40" i="242" s="1"/>
  <c r="N42" i="242" s="1"/>
  <c r="N73" i="229"/>
  <c r="N40" i="229" s="1"/>
  <c r="N78" i="270"/>
  <c r="N41" i="270" s="1"/>
  <c r="N43" i="270" s="1"/>
  <c r="N77" i="262"/>
  <c r="N41" i="262" s="1"/>
  <c r="N43" i="262" s="1"/>
  <c r="N75" i="291"/>
  <c r="N41" i="291" s="1"/>
  <c r="N43" i="291" s="1"/>
  <c r="N75" i="293"/>
  <c r="N41" i="293" s="1"/>
  <c r="N43" i="293" s="1"/>
  <c r="N75" i="289"/>
  <c r="N41" i="289" s="1"/>
  <c r="N43" i="289" s="1"/>
  <c r="N77" i="289" s="1"/>
  <c r="L84" i="289" s="1"/>
  <c r="N43" i="29"/>
  <c r="N43" i="236"/>
  <c r="N43" i="238"/>
  <c r="N43" i="27"/>
  <c r="N43" i="30"/>
  <c r="N43" i="235"/>
  <c r="L84" i="11"/>
  <c r="L57" i="227"/>
  <c r="N57" i="227" s="1"/>
  <c r="N62" i="227" s="1"/>
  <c r="L61" i="150"/>
  <c r="N61" i="150" s="1"/>
  <c r="L64" i="188"/>
  <c r="N64" i="188" s="1"/>
  <c r="L58" i="75"/>
  <c r="N58" i="75" s="1"/>
  <c r="N64" i="75" s="1"/>
  <c r="L65" i="155"/>
  <c r="N65" i="155" s="1"/>
  <c r="L65" i="186"/>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76" i="55"/>
  <c r="N78" i="55" s="1"/>
  <c r="N43" i="54"/>
  <c r="N37" i="137"/>
  <c r="I69" i="138"/>
  <c r="I70" i="138"/>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I71" i="262"/>
  <c r="I72" i="262"/>
  <c r="I71" i="265"/>
  <c r="I72" i="265"/>
  <c r="I72" i="271"/>
  <c r="I73" i="271"/>
  <c r="N53" i="309"/>
  <c r="I71" i="339"/>
  <c r="I71" i="340"/>
  <c r="I71" i="343"/>
  <c r="I71" i="347"/>
  <c r="I72" i="347"/>
  <c r="N56" i="48"/>
  <c r="N54" i="41"/>
  <c r="N53" i="298"/>
  <c r="N55" i="334"/>
  <c r="N43" i="53"/>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N74" i="248"/>
  <c r="I74" i="248"/>
  <c r="N76" i="248"/>
  <c r="I76" i="248"/>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I70" i="96"/>
  <c r="I71" i="96"/>
  <c r="I70" i="106"/>
  <c r="I71" i="106"/>
  <c r="I70" i="107"/>
  <c r="I71" i="107"/>
  <c r="I70" i="108"/>
  <c r="I71" i="108"/>
  <c r="I69" i="149"/>
  <c r="I70" i="149"/>
  <c r="I70" i="148"/>
  <c r="I71" i="148"/>
  <c r="I69" i="145"/>
  <c r="I70" i="145"/>
  <c r="I69" i="144"/>
  <c r="I70" i="144"/>
  <c r="I75" i="154"/>
  <c r="I76" i="154"/>
  <c r="I77" i="154"/>
  <c r="N77" i="157"/>
  <c r="N81" i="157" s="1"/>
  <c r="N47" i="157" s="1"/>
  <c r="N49" i="157" s="1"/>
  <c r="I77" i="157"/>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55" i="233"/>
  <c r="I71" i="233"/>
  <c r="I72" i="233"/>
  <c r="I70" i="234"/>
  <c r="I71" i="234"/>
  <c r="I71" i="236"/>
  <c r="I71" i="238"/>
  <c r="I71" i="240"/>
  <c r="I70" i="243"/>
  <c r="I71" i="243"/>
  <c r="I72" i="243"/>
  <c r="I79" i="252"/>
  <c r="I80" i="252"/>
  <c r="I82" i="252"/>
  <c r="I72" i="253"/>
  <c r="I71" i="259"/>
  <c r="I72" i="259"/>
  <c r="I85" i="260"/>
  <c r="I86" i="260"/>
  <c r="I75" i="267"/>
  <c r="I76" i="267"/>
  <c r="I72" i="273"/>
  <c r="I73" i="273"/>
  <c r="I72" i="274"/>
  <c r="I73" i="274"/>
  <c r="I72" i="275"/>
  <c r="I73" i="275"/>
  <c r="I72" i="277"/>
  <c r="I69" i="284"/>
  <c r="I70" i="284"/>
  <c r="N69" i="285"/>
  <c r="I69" i="285"/>
  <c r="N70" i="285"/>
  <c r="I70" i="285"/>
  <c r="N69" i="287"/>
  <c r="I69" i="287"/>
  <c r="N70" i="287"/>
  <c r="I70" i="287"/>
  <c r="N43" i="261"/>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I71" i="348"/>
  <c r="I72" i="348"/>
  <c r="I71" i="354"/>
  <c r="I72" i="354"/>
  <c r="I71" i="362"/>
  <c r="I72" i="362"/>
  <c r="I71" i="363"/>
  <c r="I72" i="363"/>
  <c r="I71" i="364"/>
  <c r="I72" i="364"/>
  <c r="I71" i="365"/>
  <c r="I72" i="365"/>
  <c r="N43" i="9"/>
  <c r="N43" i="16"/>
  <c r="N78" i="16" s="1"/>
  <c r="L84" i="16" s="1"/>
  <c r="N43" i="41"/>
  <c r="N43" i="42"/>
  <c r="N43" i="43"/>
  <c r="N43" i="44"/>
  <c r="N43" i="91"/>
  <c r="N43" i="98"/>
  <c r="N43" i="209"/>
  <c r="N78" i="65"/>
  <c r="L85" i="65" s="1"/>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I70" i="14"/>
  <c r="I71" i="14"/>
  <c r="N76" i="15"/>
  <c r="N42" i="15" s="1"/>
  <c r="N43" i="15" s="1"/>
  <c r="N78" i="15" s="1"/>
  <c r="L84" i="15" s="1"/>
  <c r="I71" i="15"/>
  <c r="I70" i="18"/>
  <c r="I71" i="18"/>
  <c r="N59" i="20"/>
  <c r="N65" i="20" s="1"/>
  <c r="I70" i="20"/>
  <c r="I71" i="20"/>
  <c r="I70" i="23"/>
  <c r="I70" i="26"/>
  <c r="I71" i="26"/>
  <c r="I70" i="27"/>
  <c r="I70" i="29"/>
  <c r="I70" i="30"/>
  <c r="I70" i="31"/>
  <c r="I70" i="32"/>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1" i="239"/>
  <c r="N65" i="186"/>
  <c r="I75" i="186"/>
  <c r="I76" i="186"/>
  <c r="I77" i="186"/>
  <c r="I75" i="187"/>
  <c r="I76" i="187"/>
  <c r="I77" i="187"/>
  <c r="N43" i="191"/>
  <c r="I70" i="192"/>
  <c r="I70" i="231"/>
  <c r="I71" i="231"/>
  <c r="I72" i="232"/>
  <c r="I73" i="232"/>
  <c r="N54" i="234"/>
  <c r="N54" i="242"/>
  <c r="I70" i="242"/>
  <c r="I71" i="242"/>
  <c r="I72" i="242"/>
  <c r="I76" i="245"/>
  <c r="I77" i="245"/>
  <c r="I79" i="245"/>
  <c r="I80" i="245"/>
  <c r="N81" i="268"/>
  <c r="N41" i="268" s="1"/>
  <c r="N43" i="268" s="1"/>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L84" i="226"/>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51"/>
  <c r="I70" i="38"/>
  <c r="N43" i="38"/>
  <c r="L84" i="28"/>
  <c r="L83" i="28"/>
  <c r="L85" i="28"/>
  <c r="I70" i="15"/>
  <c r="N76" i="12"/>
  <c r="N42" i="12" s="1"/>
  <c r="N43" i="12" s="1"/>
  <c r="I70" i="12"/>
  <c r="N79" i="347" l="1"/>
  <c r="L84" i="347" s="1"/>
  <c r="N79" i="306"/>
  <c r="L86" i="306" s="1"/>
  <c r="N79" i="328"/>
  <c r="L84" i="328" s="1"/>
  <c r="N78" i="34"/>
  <c r="L83" i="34" s="1"/>
  <c r="L83" i="78"/>
  <c r="N78" i="37"/>
  <c r="L85" i="37" s="1"/>
  <c r="L85" i="323"/>
  <c r="L86" i="323"/>
  <c r="L84" i="65"/>
  <c r="N79" i="354"/>
  <c r="L85" i="354" s="1"/>
  <c r="N81" i="248"/>
  <c r="N43" i="248" s="1"/>
  <c r="N45" i="248" s="1"/>
  <c r="L84" i="78"/>
  <c r="N78" i="7"/>
  <c r="L84" i="7" s="1"/>
  <c r="L83" i="67"/>
  <c r="L84" i="67"/>
  <c r="L85" i="67"/>
  <c r="L84" i="63"/>
  <c r="L82" i="289"/>
  <c r="L84" i="208"/>
  <c r="N79" i="333"/>
  <c r="L84" i="333" s="1"/>
  <c r="N78" i="22"/>
  <c r="L83" i="22" s="1"/>
  <c r="N78" i="43"/>
  <c r="L85" i="43" s="1"/>
  <c r="N43" i="137"/>
  <c r="L84" i="74"/>
  <c r="L82" i="74"/>
  <c r="L68" i="252"/>
  <c r="N68" i="252" s="1"/>
  <c r="L63" i="248"/>
  <c r="N63" i="248" s="1"/>
  <c r="L64" i="249"/>
  <c r="N64" i="249" s="1"/>
  <c r="L59" i="23"/>
  <c r="N59" i="23" s="1"/>
  <c r="N65" i="23" s="1"/>
  <c r="L61" i="272"/>
  <c r="N61" i="272" s="1"/>
  <c r="N67" i="272" s="1"/>
  <c r="N80" i="272" s="1"/>
  <c r="L85" i="272" s="1"/>
  <c r="L61" i="273"/>
  <c r="N61" i="273" s="1"/>
  <c r="N67" i="273" s="1"/>
  <c r="L58" i="287"/>
  <c r="N58" i="287" s="1"/>
  <c r="L58" i="286"/>
  <c r="N58" i="286" s="1"/>
  <c r="L59" i="25"/>
  <c r="N59" i="25" s="1"/>
  <c r="N65" i="25" s="1"/>
  <c r="N78" i="25" s="1"/>
  <c r="L85" i="25" s="1"/>
  <c r="L59" i="32"/>
  <c r="N59" i="32" s="1"/>
  <c r="N65" i="32" s="1"/>
  <c r="N78" i="32" s="1"/>
  <c r="L83" i="32" s="1"/>
  <c r="L61" i="281"/>
  <c r="N61" i="281" s="1"/>
  <c r="N67" i="281" s="1"/>
  <c r="N80" i="281" s="1"/>
  <c r="L86" i="281" s="1"/>
  <c r="L59" i="31"/>
  <c r="N59" i="31" s="1"/>
  <c r="N65" i="31" s="1"/>
  <c r="N78" i="31" s="1"/>
  <c r="L83" i="31" s="1"/>
  <c r="L69" i="246"/>
  <c r="N69" i="246" s="1"/>
  <c r="L65" i="245"/>
  <c r="N65" i="245" s="1"/>
  <c r="L59" i="242"/>
  <c r="N59" i="242" s="1"/>
  <c r="N65" i="242" s="1"/>
  <c r="N78" i="242" s="1"/>
  <c r="L85" i="242" s="1"/>
  <c r="L59" i="243"/>
  <c r="N59" i="243" s="1"/>
  <c r="N65" i="243" s="1"/>
  <c r="N78" i="243" s="1"/>
  <c r="L83" i="243" s="1"/>
  <c r="L64" i="248"/>
  <c r="N64" i="248" s="1"/>
  <c r="L65" i="249"/>
  <c r="N65" i="249" s="1"/>
  <c r="L65" i="248"/>
  <c r="N65" i="248" s="1"/>
  <c r="L69" i="252"/>
  <c r="N69" i="252" s="1"/>
  <c r="L63" i="249"/>
  <c r="N63" i="249" s="1"/>
  <c r="L58" i="284"/>
  <c r="N58" i="284" s="1"/>
  <c r="N64" i="284" s="1"/>
  <c r="L58" i="285"/>
  <c r="N58" i="285" s="1"/>
  <c r="L58" i="283"/>
  <c r="N58" i="283" s="1"/>
  <c r="N64" i="283" s="1"/>
  <c r="N77" i="283" s="1"/>
  <c r="N81" i="50"/>
  <c r="L87" i="50" s="1"/>
  <c r="L83" i="47"/>
  <c r="N78" i="39"/>
  <c r="L85" i="39" s="1"/>
  <c r="N93" i="260"/>
  <c r="L99" i="260" s="1"/>
  <c r="N78" i="42"/>
  <c r="L85" i="42" s="1"/>
  <c r="N78" i="21"/>
  <c r="L85" i="21" s="1"/>
  <c r="L86" i="253"/>
  <c r="L84" i="253"/>
  <c r="L85" i="51"/>
  <c r="N86" i="51" s="1"/>
  <c r="N88" i="51" s="1"/>
  <c r="D43" i="5" s="1"/>
  <c r="L83" i="65"/>
  <c r="L83" i="74"/>
  <c r="N79" i="364"/>
  <c r="L84" i="364" s="1"/>
  <c r="L83" i="289"/>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L59" i="99"/>
  <c r="N59" i="99" s="1"/>
  <c r="N65" i="99" s="1"/>
  <c r="N78" i="99" s="1"/>
  <c r="L85" i="99" s="1"/>
  <c r="L59" i="95"/>
  <c r="N59" i="95" s="1"/>
  <c r="N65" i="95" s="1"/>
  <c r="L59" i="94"/>
  <c r="N59" i="94" s="1"/>
  <c r="N65" i="94" s="1"/>
  <c r="N78" i="94" s="1"/>
  <c r="L85" i="94" s="1"/>
  <c r="L59" i="92"/>
  <c r="N59" i="92" s="1"/>
  <c r="N65" i="92" s="1"/>
  <c r="N78" i="92" s="1"/>
  <c r="L84" i="92" s="1"/>
  <c r="L59" i="287"/>
  <c r="N59" i="287" s="1"/>
  <c r="L59" i="286"/>
  <c r="N59" i="286" s="1"/>
  <c r="L59" i="285"/>
  <c r="N59"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L59" i="234"/>
  <c r="N59" i="234" s="1"/>
  <c r="N65" i="234" s="1"/>
  <c r="N78" i="234" s="1"/>
  <c r="L61" i="232"/>
  <c r="N61" i="232" s="1"/>
  <c r="N67" i="232" s="1"/>
  <c r="N80" i="232" s="1"/>
  <c r="L60" i="251"/>
  <c r="N60" i="251" s="1"/>
  <c r="N66" i="251" s="1"/>
  <c r="N79" i="251" s="1"/>
  <c r="L85" i="251" s="1"/>
  <c r="L64" i="245"/>
  <c r="N64"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L64" i="189"/>
  <c r="N64" i="189" s="1"/>
  <c r="L65" i="178"/>
  <c r="N65" i="178" s="1"/>
  <c r="L64" i="164"/>
  <c r="N64" i="164" s="1"/>
  <c r="N69" i="164" s="1"/>
  <c r="N82"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4" i="46"/>
  <c r="L84" i="339"/>
  <c r="N83" i="282"/>
  <c r="L90" i="282" s="1"/>
  <c r="N79" i="256"/>
  <c r="L84" i="256" s="1"/>
  <c r="N78" i="35"/>
  <c r="N77" i="284"/>
  <c r="L84" i="284" s="1"/>
  <c r="L88" i="218"/>
  <c r="L85" i="253"/>
  <c r="N78" i="100"/>
  <c r="L85" i="100" s="1"/>
  <c r="N78" i="33"/>
  <c r="L83" i="33" s="1"/>
  <c r="L84" i="64"/>
  <c r="N78" i="53"/>
  <c r="L85" i="53" s="1"/>
  <c r="N78" i="215"/>
  <c r="L84" i="215" s="1"/>
  <c r="N78" i="107"/>
  <c r="L85" i="107" s="1"/>
  <c r="L84" i="348"/>
  <c r="L86" i="328"/>
  <c r="N78" i="213"/>
  <c r="L83" i="213" s="1"/>
  <c r="N78" i="84"/>
  <c r="L83" i="84" s="1"/>
  <c r="L85" i="32"/>
  <c r="L84" i="32"/>
  <c r="N78" i="83"/>
  <c r="L83" i="83" s="1"/>
  <c r="N74" i="227"/>
  <c r="L79" i="227" s="1"/>
  <c r="N79" i="261"/>
  <c r="L84" i="261" s="1"/>
  <c r="L82" i="305"/>
  <c r="L83" i="305"/>
  <c r="L87" i="281"/>
  <c r="N70" i="185"/>
  <c r="N83" i="185" s="1"/>
  <c r="L90" i="185" s="1"/>
  <c r="L83" i="39"/>
  <c r="L85" i="128"/>
  <c r="L84" i="306"/>
  <c r="L84" i="39"/>
  <c r="N79" i="332"/>
  <c r="L84" i="332" s="1"/>
  <c r="N78" i="9"/>
  <c r="L84" i="9" s="1"/>
  <c r="N80" i="273"/>
  <c r="L86" i="273" s="1"/>
  <c r="N78" i="19"/>
  <c r="L85" i="19" s="1"/>
  <c r="N79" i="334"/>
  <c r="L84" i="334" s="1"/>
  <c r="L83" i="132"/>
  <c r="L85" i="132"/>
  <c r="L84" i="127"/>
  <c r="L82" i="127"/>
  <c r="L83" i="130"/>
  <c r="L85" i="130"/>
  <c r="L85" i="58"/>
  <c r="L84" i="58"/>
  <c r="L84" i="34"/>
  <c r="L85" i="47"/>
  <c r="L83" i="72"/>
  <c r="L86" i="360"/>
  <c r="L86" i="348"/>
  <c r="L85" i="131"/>
  <c r="N78" i="79"/>
  <c r="L83" i="79" s="1"/>
  <c r="N78" i="68"/>
  <c r="L84" i="130"/>
  <c r="L85" i="208"/>
  <c r="N79" i="342"/>
  <c r="L85" i="342" s="1"/>
  <c r="N78" i="40"/>
  <c r="L84" i="40" s="1"/>
  <c r="L87" i="277"/>
  <c r="L86" i="277"/>
  <c r="L85" i="250"/>
  <c r="L84" i="250"/>
  <c r="N78" i="101"/>
  <c r="N78" i="95"/>
  <c r="N69" i="181"/>
  <c r="N82" i="181" s="1"/>
  <c r="L89" i="181" s="1"/>
  <c r="N78" i="96"/>
  <c r="L85" i="96" s="1"/>
  <c r="N78" i="45"/>
  <c r="L85" i="45" s="1"/>
  <c r="N78" i="36"/>
  <c r="N80" i="274"/>
  <c r="L86" i="274" s="1"/>
  <c r="N79" i="259"/>
  <c r="L84" i="259" s="1"/>
  <c r="N85" i="279"/>
  <c r="N83" i="244"/>
  <c r="L90" i="244" s="1"/>
  <c r="N79" i="346"/>
  <c r="L86" i="346" s="1"/>
  <c r="N78" i="17"/>
  <c r="N78" i="23"/>
  <c r="L85" i="367"/>
  <c r="L83" i="367"/>
  <c r="L84" i="367"/>
  <c r="N78" i="20"/>
  <c r="L83" i="20" s="1"/>
  <c r="L84" i="305"/>
  <c r="L85" i="124"/>
  <c r="N79" i="362"/>
  <c r="N79" i="329"/>
  <c r="L84" i="55"/>
  <c r="L83" i="55"/>
  <c r="L85" i="55"/>
  <c r="L85" i="57"/>
  <c r="L83" i="57"/>
  <c r="L85" i="49"/>
  <c r="L83" i="49"/>
  <c r="L84" i="49"/>
  <c r="N79" i="345"/>
  <c r="N80" i="174"/>
  <c r="N46" i="174" s="1"/>
  <c r="N48" i="174" s="1"/>
  <c r="N79" i="247"/>
  <c r="L84" i="247" s="1"/>
  <c r="N78" i="41"/>
  <c r="L84" i="41" s="1"/>
  <c r="L84" i="57"/>
  <c r="L86" i="347"/>
  <c r="L85" i="371"/>
  <c r="L86" i="343"/>
  <c r="L86" i="321"/>
  <c r="L85" i="328"/>
  <c r="L84" i="323"/>
  <c r="L86" i="250"/>
  <c r="L85" i="224"/>
  <c r="L84" i="132"/>
  <c r="L83" i="131"/>
  <c r="L83" i="127"/>
  <c r="L83" i="129"/>
  <c r="L84" i="129"/>
  <c r="L85" i="129"/>
  <c r="L84" i="52"/>
  <c r="L85" i="52"/>
  <c r="L83" i="52"/>
  <c r="L85" i="306"/>
  <c r="N79" i="337"/>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D234" i="5"/>
  <c r="N86" i="226"/>
  <c r="N88" i="226" s="1"/>
  <c r="D187" i="5" s="1"/>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L83" i="38"/>
  <c r="N86" i="28"/>
  <c r="N88" i="28" s="1"/>
  <c r="D20" i="5" s="1"/>
  <c r="L85" i="18"/>
  <c r="L83" i="18"/>
  <c r="L85" i="15"/>
  <c r="L83" i="15"/>
  <c r="N78" i="12"/>
  <c r="L85" i="12" s="1"/>
  <c r="L85" i="7" l="1"/>
  <c r="L84" i="22"/>
  <c r="L85" i="31"/>
  <c r="L85" i="22"/>
  <c r="L84" i="31"/>
  <c r="L84" i="43"/>
  <c r="L86" i="333"/>
  <c r="N74" i="246"/>
  <c r="N89" i="246" s="1"/>
  <c r="L96" i="246" s="1"/>
  <c r="N70" i="245"/>
  <c r="N85" i="245" s="1"/>
  <c r="L91" i="245" s="1"/>
  <c r="N78" i="137"/>
  <c r="L83" i="137" s="1"/>
  <c r="N70" i="267"/>
  <c r="N83" i="267" s="1"/>
  <c r="L88" i="267" s="1"/>
  <c r="L83" i="7"/>
  <c r="N86" i="7" s="1"/>
  <c r="N88" i="7" s="1"/>
  <c r="D3" i="5" s="1"/>
  <c r="N70" i="268"/>
  <c r="N83" i="268" s="1"/>
  <c r="L90" i="268" s="1"/>
  <c r="N69" i="177"/>
  <c r="N82" i="177" s="1"/>
  <c r="L89" i="177" s="1"/>
  <c r="N64" i="285"/>
  <c r="N77" i="285" s="1"/>
  <c r="N64" i="287"/>
  <c r="N86" i="121"/>
  <c r="N88" i="121" s="1"/>
  <c r="D111" i="5" s="1"/>
  <c r="L84" i="42"/>
  <c r="L84" i="37"/>
  <c r="L83" i="37"/>
  <c r="L100" i="260"/>
  <c r="N86" i="67"/>
  <c r="N88" i="67" s="1"/>
  <c r="D58" i="5" s="1"/>
  <c r="L84" i="354"/>
  <c r="L86" i="354"/>
  <c r="N87" i="323"/>
  <c r="N89" i="323" s="1"/>
  <c r="D279" i="5" s="1"/>
  <c r="L85" i="363"/>
  <c r="N87" i="328"/>
  <c r="N89" i="328" s="1"/>
  <c r="D282" i="5" s="1"/>
  <c r="N86" i="64"/>
  <c r="N88" i="64" s="1"/>
  <c r="D55" i="5" s="1"/>
  <c r="L83" i="21"/>
  <c r="N86" i="63"/>
  <c r="N88" i="63" s="1"/>
  <c r="D54" i="5" s="1"/>
  <c r="N86" i="65"/>
  <c r="N88" i="65" s="1"/>
  <c r="D56" i="5" s="1"/>
  <c r="L84" i="21"/>
  <c r="L83" i="92"/>
  <c r="L88" i="282"/>
  <c r="L88" i="50"/>
  <c r="N70" i="266"/>
  <c r="N83" i="266" s="1"/>
  <c r="L88" i="266" s="1"/>
  <c r="N70" i="171"/>
  <c r="N83" i="171" s="1"/>
  <c r="L90" i="171" s="1"/>
  <c r="L85" i="135"/>
  <c r="N86" i="47"/>
  <c r="N88" i="47" s="1"/>
  <c r="D39" i="5" s="1"/>
  <c r="L85" i="333"/>
  <c r="L83" i="75"/>
  <c r="N85" i="75" s="1"/>
  <c r="N87" i="75" s="1"/>
  <c r="D66" i="5" s="1"/>
  <c r="L83" i="25"/>
  <c r="N70" i="176"/>
  <c r="N83" i="176" s="1"/>
  <c r="L88" i="176" s="1"/>
  <c r="N64" i="286"/>
  <c r="N77" i="286" s="1"/>
  <c r="L84" i="286" s="1"/>
  <c r="N79" i="311"/>
  <c r="L84" i="311" s="1"/>
  <c r="N86" i="58"/>
  <c r="N88" i="58" s="1"/>
  <c r="D49" i="5" s="1"/>
  <c r="L84" i="25"/>
  <c r="L83" i="43"/>
  <c r="L83" i="147"/>
  <c r="L84" i="147"/>
  <c r="N79" i="239"/>
  <c r="L84" i="239" s="1"/>
  <c r="L83" i="30"/>
  <c r="N66" i="294"/>
  <c r="N79" i="294" s="1"/>
  <c r="L86" i="294" s="1"/>
  <c r="L84" i="27"/>
  <c r="N79" i="319"/>
  <c r="L84" i="319" s="1"/>
  <c r="L84" i="30"/>
  <c r="L85" i="240"/>
  <c r="L85" i="27"/>
  <c r="L83" i="135"/>
  <c r="N72" i="165"/>
  <c r="N85" i="165" s="1"/>
  <c r="L91" i="165" s="1"/>
  <c r="N79" i="318"/>
  <c r="L86" i="318" s="1"/>
  <c r="L83" i="298"/>
  <c r="L84" i="298"/>
  <c r="N69" i="172"/>
  <c r="N82" i="172" s="1"/>
  <c r="L88" i="172" s="1"/>
  <c r="N68" i="249"/>
  <c r="N83" i="249" s="1"/>
  <c r="L90" i="249" s="1"/>
  <c r="L85" i="215"/>
  <c r="N69" i="179"/>
  <c r="N82" i="179" s="1"/>
  <c r="L88" i="179" s="1"/>
  <c r="N87" i="340"/>
  <c r="N89" i="340" s="1"/>
  <c r="D294" i="5" s="1"/>
  <c r="N86" i="123"/>
  <c r="N88" i="123" s="1"/>
  <c r="D114" i="5" s="1"/>
  <c r="N85" i="289"/>
  <c r="N87" i="289" s="1"/>
  <c r="D245" i="5" s="1"/>
  <c r="L85" i="364"/>
  <c r="L84" i="365"/>
  <c r="N87" i="371"/>
  <c r="N89" i="371" s="1"/>
  <c r="D293" i="5" s="1"/>
  <c r="L86" i="364"/>
  <c r="L83" i="42"/>
  <c r="L86" i="50"/>
  <c r="N87" i="339"/>
  <c r="N89" i="339" s="1"/>
  <c r="D292" i="5" s="1"/>
  <c r="L92" i="221"/>
  <c r="N86" i="224"/>
  <c r="N88" i="224" s="1"/>
  <c r="D185" i="5" s="1"/>
  <c r="N86" i="208"/>
  <c r="N88" i="208" s="1"/>
  <c r="D119" i="5" s="1"/>
  <c r="L85" i="332"/>
  <c r="L84" i="24"/>
  <c r="L86" i="332"/>
  <c r="N85" i="74"/>
  <c r="N87" i="74" s="1"/>
  <c r="D65" i="5" s="1"/>
  <c r="N79" i="314"/>
  <c r="L84" i="314" s="1"/>
  <c r="N82" i="174"/>
  <c r="L89" i="174" s="1"/>
  <c r="L84" i="251"/>
  <c r="L86" i="251"/>
  <c r="N77" i="287"/>
  <c r="L84" i="287" s="1"/>
  <c r="N70" i="157"/>
  <c r="N83" i="157" s="1"/>
  <c r="L90" i="157" s="1"/>
  <c r="L83" i="24"/>
  <c r="L85" i="213"/>
  <c r="N79" i="315"/>
  <c r="L84" i="315" s="1"/>
  <c r="N68" i="248"/>
  <c r="N83" i="248" s="1"/>
  <c r="L88" i="248" s="1"/>
  <c r="L85" i="69"/>
  <c r="L89" i="282"/>
  <c r="N74" i="252"/>
  <c r="N88" i="252" s="1"/>
  <c r="L93" i="252" s="1"/>
  <c r="N87" i="343"/>
  <c r="N89" i="343" s="1"/>
  <c r="D296" i="5" s="1"/>
  <c r="L85" i="41"/>
  <c r="N69" i="180"/>
  <c r="N82" i="180" s="1"/>
  <c r="L87" i="180" s="1"/>
  <c r="N70" i="168"/>
  <c r="N83" i="168" s="1"/>
  <c r="L90" i="168" s="1"/>
  <c r="N70" i="178"/>
  <c r="N83" i="178" s="1"/>
  <c r="L88" i="178" s="1"/>
  <c r="N86" i="131"/>
  <c r="N88" i="131" s="1"/>
  <c r="D122" i="5" s="1"/>
  <c r="L85" i="262"/>
  <c r="N86" i="130"/>
  <c r="N88" i="130" s="1"/>
  <c r="D121" i="5" s="1"/>
  <c r="L86" i="363"/>
  <c r="N86" i="124"/>
  <c r="N88" i="124" s="1"/>
  <c r="D113" i="5" s="1"/>
  <c r="L87" i="274"/>
  <c r="L82" i="284"/>
  <c r="L86" i="240"/>
  <c r="N87" i="321"/>
  <c r="N89" i="321" s="1"/>
  <c r="D277" i="5" s="1"/>
  <c r="L86" i="365"/>
  <c r="L91" i="221"/>
  <c r="L84" i="103"/>
  <c r="L83" i="102"/>
  <c r="L85" i="254"/>
  <c r="N87" i="327"/>
  <c r="N89" i="327" s="1"/>
  <c r="D281" i="5" s="1"/>
  <c r="N85" i="303"/>
  <c r="N87" i="303" s="1"/>
  <c r="D259" i="5" s="1"/>
  <c r="L87" i="232"/>
  <c r="L85" i="232"/>
  <c r="L86" i="232"/>
  <c r="L85" i="142"/>
  <c r="L83" i="302"/>
  <c r="N83" i="155"/>
  <c r="L88" i="155" s="1"/>
  <c r="N79" i="313"/>
  <c r="L85" i="313" s="1"/>
  <c r="N79" i="317"/>
  <c r="L85" i="317" s="1"/>
  <c r="L98" i="260"/>
  <c r="L83" i="105"/>
  <c r="L85" i="92"/>
  <c r="N86" i="92" s="1"/>
  <c r="N88" i="92" s="1"/>
  <c r="D83" i="5" s="1"/>
  <c r="N87" i="253"/>
  <c r="N89" i="253" s="1"/>
  <c r="D213" i="5" s="1"/>
  <c r="N86" i="46"/>
  <c r="N88" i="46" s="1"/>
  <c r="D38" i="5" s="1"/>
  <c r="L84" i="100"/>
  <c r="L85" i="147"/>
  <c r="L85" i="138"/>
  <c r="L83" i="215"/>
  <c r="L82" i="298"/>
  <c r="L84" i="342"/>
  <c r="N90" i="219"/>
  <c r="N92" i="219" s="1"/>
  <c r="D181" i="5" s="1"/>
  <c r="N90" i="218"/>
  <c r="N92" i="218" s="1"/>
  <c r="D180" i="5" s="1"/>
  <c r="L84" i="356"/>
  <c r="L86" i="356"/>
  <c r="L84" i="38"/>
  <c r="N86" i="38" s="1"/>
  <c r="N88" i="38" s="1"/>
  <c r="D29" i="5" s="1"/>
  <c r="L84" i="142"/>
  <c r="L86" i="241"/>
  <c r="L86" i="262"/>
  <c r="L85" i="241"/>
  <c r="L82" i="302"/>
  <c r="L84" i="346"/>
  <c r="L84" i="19"/>
  <c r="L83" i="19"/>
  <c r="L84" i="26"/>
  <c r="L86" i="256"/>
  <c r="N86" i="132"/>
  <c r="N88" i="132" s="1"/>
  <c r="D123" i="5" s="1"/>
  <c r="L85" i="336"/>
  <c r="L83" i="59"/>
  <c r="L83" i="26"/>
  <c r="L85" i="105"/>
  <c r="N85" i="72"/>
  <c r="N87" i="72" s="1"/>
  <c r="D63" i="5" s="1"/>
  <c r="L83" i="284"/>
  <c r="L84" i="102"/>
  <c r="L82" i="325"/>
  <c r="L86" i="254"/>
  <c r="L85" i="356"/>
  <c r="L87" i="275"/>
  <c r="L86" i="27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3" i="297"/>
  <c r="L84" i="243"/>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84" i="212"/>
  <c r="L84" i="86"/>
  <c r="L85" i="97"/>
  <c r="L90" i="245"/>
  <c r="L89" i="154"/>
  <c r="L84" i="297"/>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9" i="267"/>
  <c r="L83" i="301"/>
  <c r="L84" i="301"/>
  <c r="L85" i="9"/>
  <c r="L83" i="9"/>
  <c r="N85" i="127"/>
  <c r="N87" i="127" s="1"/>
  <c r="D117" i="5" s="1"/>
  <c r="L88" i="188"/>
  <c r="L89" i="188"/>
  <c r="L89" i="185"/>
  <c r="L87" i="183"/>
  <c r="L89" i="170"/>
  <c r="L88" i="170"/>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N86" i="216"/>
  <c r="N88" i="216" s="1"/>
  <c r="D178" i="5" s="1"/>
  <c r="N86" i="14"/>
  <c r="N88" i="14" s="1"/>
  <c r="D6" i="5" s="1"/>
  <c r="N86" i="129"/>
  <c r="N88" i="129" s="1"/>
  <c r="D118" i="5" s="1"/>
  <c r="L86" i="271"/>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183"/>
  <c r="L81" i="229"/>
  <c r="L83" i="69"/>
  <c r="L87" i="181"/>
  <c r="L83" i="145"/>
  <c r="L84" i="193"/>
  <c r="L86" i="193"/>
  <c r="L82" i="229"/>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N87" i="333" l="1"/>
  <c r="N89" i="333" s="1"/>
  <c r="D287" i="5" s="1"/>
  <c r="N86" i="43"/>
  <c r="N88" i="43" s="1"/>
  <c r="D34" i="5" s="1"/>
  <c r="N87" i="363"/>
  <c r="N89" i="363" s="1"/>
  <c r="D313" i="5" s="1"/>
  <c r="L85" i="137"/>
  <c r="L95" i="246"/>
  <c r="N97" i="246" s="1"/>
  <c r="N99" i="246" s="1"/>
  <c r="D206" i="5" s="1"/>
  <c r="L94" i="246"/>
  <c r="L86" i="315"/>
  <c r="L85" i="315"/>
  <c r="L89" i="268"/>
  <c r="N101" i="260"/>
  <c r="N103" i="260" s="1"/>
  <c r="D219" i="5" s="1"/>
  <c r="L85" i="314"/>
  <c r="L85" i="319"/>
  <c r="L86" i="314"/>
  <c r="L88" i="268"/>
  <c r="N87" i="354"/>
  <c r="N89" i="354" s="1"/>
  <c r="D306" i="5" s="1"/>
  <c r="L84" i="137"/>
  <c r="N86" i="137" s="1"/>
  <c r="N88" i="137" s="1"/>
  <c r="D128" i="5" s="1"/>
  <c r="L88" i="171"/>
  <c r="L84" i="313"/>
  <c r="L86" i="313"/>
  <c r="L89" i="171"/>
  <c r="L87" i="177"/>
  <c r="N86" i="25"/>
  <c r="N88" i="25" s="1"/>
  <c r="D17" i="5" s="1"/>
  <c r="L88" i="177"/>
  <c r="N86" i="42"/>
  <c r="N88" i="42" s="1"/>
  <c r="D33" i="5" s="1"/>
  <c r="N86" i="37"/>
  <c r="N88" i="37" s="1"/>
  <c r="D28" i="5" s="1"/>
  <c r="N87" i="346"/>
  <c r="N89" i="346" s="1"/>
  <c r="D299" i="5" s="1"/>
  <c r="L82" i="285"/>
  <c r="L84" i="285"/>
  <c r="L83" i="285"/>
  <c r="L86" i="319"/>
  <c r="N87" i="364"/>
  <c r="N89" i="364" s="1"/>
  <c r="D314" i="5" s="1"/>
  <c r="N87" i="336"/>
  <c r="N89" i="336" s="1"/>
  <c r="D290" i="5" s="1"/>
  <c r="L82" i="287"/>
  <c r="L83" i="287"/>
  <c r="L94" i="252"/>
  <c r="L90" i="155"/>
  <c r="L89" i="266"/>
  <c r="L82" i="286"/>
  <c r="L83" i="286"/>
  <c r="L90" i="266"/>
  <c r="N86" i="30"/>
  <c r="N88" i="30" s="1"/>
  <c r="D22" i="5" s="1"/>
  <c r="L89" i="179"/>
  <c r="L90" i="178"/>
  <c r="L89" i="178"/>
  <c r="L87" i="174"/>
  <c r="L88" i="174"/>
  <c r="L90" i="248"/>
  <c r="L89" i="248"/>
  <c r="N86" i="26"/>
  <c r="N88" i="26" s="1"/>
  <c r="D18" i="5" s="1"/>
  <c r="N86" i="21"/>
  <c r="N88" i="21" s="1"/>
  <c r="D13" i="5" s="1"/>
  <c r="N86" i="69"/>
  <c r="N88" i="69" s="1"/>
  <c r="D60" i="5" s="1"/>
  <c r="N86" i="24"/>
  <c r="N88" i="24" s="1"/>
  <c r="D16" i="5" s="1"/>
  <c r="N86" i="135"/>
  <c r="N88" i="135" s="1"/>
  <c r="D126" i="5" s="1"/>
  <c r="N85" i="298"/>
  <c r="N87" i="298" s="1"/>
  <c r="D254" i="5" s="1"/>
  <c r="N86" i="27"/>
  <c r="N88" i="27" s="1"/>
  <c r="D19" i="5" s="1"/>
  <c r="N87" i="332"/>
  <c r="N89" i="332" s="1"/>
  <c r="D286" i="5" s="1"/>
  <c r="L87" i="179"/>
  <c r="N89" i="50"/>
  <c r="N91" i="50" s="1"/>
  <c r="D42" i="5" s="1"/>
  <c r="L90" i="176"/>
  <c r="L89" i="176"/>
  <c r="L89" i="157"/>
  <c r="N86" i="215"/>
  <c r="N88" i="215" s="1"/>
  <c r="D177" i="5" s="1"/>
  <c r="N91" i="282"/>
  <c r="N93" i="282" s="1"/>
  <c r="D239" i="5" s="1"/>
  <c r="L85" i="239"/>
  <c r="L88" i="157"/>
  <c r="L86" i="239"/>
  <c r="N86" i="103"/>
  <c r="N88" i="103" s="1"/>
  <c r="D93" i="5" s="1"/>
  <c r="N86" i="147"/>
  <c r="N88" i="147" s="1"/>
  <c r="D137" i="5" s="1"/>
  <c r="N86" i="140"/>
  <c r="N88" i="140" s="1"/>
  <c r="D132" i="5" s="1"/>
  <c r="N93" i="221"/>
  <c r="N95" i="221" s="1"/>
  <c r="D184" i="5" s="1"/>
  <c r="L90" i="165"/>
  <c r="L92" i="165"/>
  <c r="N86" i="100"/>
  <c r="N88" i="100" s="1"/>
  <c r="D90" i="5" s="1"/>
  <c r="N87" i="365"/>
  <c r="N89" i="365" s="1"/>
  <c r="D315" i="5" s="1"/>
  <c r="N86" i="41"/>
  <c r="N88" i="41" s="1"/>
  <c r="D32" i="5" s="1"/>
  <c r="N87" i="256"/>
  <c r="N89" i="256" s="1"/>
  <c r="D215" i="5" s="1"/>
  <c r="N87" i="342"/>
  <c r="N89" i="342" s="1"/>
  <c r="D295" i="5" s="1"/>
  <c r="L95" i="252"/>
  <c r="N87" i="254"/>
  <c r="N89" i="254" s="1"/>
  <c r="D214" i="5" s="1"/>
  <c r="L86" i="311"/>
  <c r="L85" i="311"/>
  <c r="L84" i="317"/>
  <c r="L84" i="294"/>
  <c r="L89" i="249"/>
  <c r="N87" i="240"/>
  <c r="N89" i="240" s="1"/>
  <c r="D200" i="5" s="1"/>
  <c r="L85" i="318"/>
  <c r="L88" i="249"/>
  <c r="L85" i="294"/>
  <c r="L84" i="318"/>
  <c r="N87" i="251"/>
  <c r="N89" i="251" s="1"/>
  <c r="D211" i="5" s="1"/>
  <c r="N86" i="213"/>
  <c r="N88" i="213" s="1"/>
  <c r="D175" i="5" s="1"/>
  <c r="L88" i="180"/>
  <c r="N88" i="274"/>
  <c r="N90" i="274" s="1"/>
  <c r="D232" i="5" s="1"/>
  <c r="N87" i="238"/>
  <c r="N89" i="238" s="1"/>
  <c r="D198" i="5" s="1"/>
  <c r="N86" i="59"/>
  <c r="N88" i="59" s="1"/>
  <c r="D50" i="5" s="1"/>
  <c r="N86" i="102"/>
  <c r="N88" i="102" s="1"/>
  <c r="D92" i="5" s="1"/>
  <c r="N86" i="105"/>
  <c r="N88" i="105" s="1"/>
  <c r="D95" i="5" s="1"/>
  <c r="N87" i="262"/>
  <c r="N89" i="262" s="1"/>
  <c r="D221" i="5" s="1"/>
  <c r="L86" i="317"/>
  <c r="L89" i="180"/>
  <c r="N86" i="142"/>
  <c r="N88" i="142" s="1"/>
  <c r="D134" i="5" s="1"/>
  <c r="N86" i="149"/>
  <c r="N88" i="149" s="1"/>
  <c r="D135" i="5" s="1"/>
  <c r="N85" i="302"/>
  <c r="N87" i="302" s="1"/>
  <c r="L83" i="60"/>
  <c r="N86" i="209"/>
  <c r="N88" i="209" s="1"/>
  <c r="D131" i="5" s="1"/>
  <c r="N87" i="235"/>
  <c r="N89" i="235" s="1"/>
  <c r="D195" i="5" s="1"/>
  <c r="N85" i="284"/>
  <c r="N87" i="284" s="1"/>
  <c r="D241" i="5" s="1"/>
  <c r="N87" i="264"/>
  <c r="N89" i="264" s="1"/>
  <c r="D223" i="5" s="1"/>
  <c r="N87" i="241"/>
  <c r="N89" i="241" s="1"/>
  <c r="D201" i="5" s="1"/>
  <c r="N86" i="80"/>
  <c r="N88" i="80" s="1"/>
  <c r="D71" i="5" s="1"/>
  <c r="N86" i="53"/>
  <c r="N88" i="53" s="1"/>
  <c r="D45" i="5" s="1"/>
  <c r="N86" i="19"/>
  <c r="N88" i="19" s="1"/>
  <c r="D11" i="5" s="1"/>
  <c r="N86" i="231"/>
  <c r="N88" i="231" s="1"/>
  <c r="D191" i="5" s="1"/>
  <c r="N88" i="232"/>
  <c r="N90" i="232" s="1"/>
  <c r="D192" i="5" s="1"/>
  <c r="L89" i="155"/>
  <c r="N86" i="9"/>
  <c r="N88" i="9" s="1"/>
  <c r="D4" i="5" s="1"/>
  <c r="N86" i="83"/>
  <c r="N88" i="83" s="1"/>
  <c r="D74" i="5" s="1"/>
  <c r="N86" i="88"/>
  <c r="N88" i="88" s="1"/>
  <c r="D79" i="5" s="1"/>
  <c r="N82" i="227"/>
  <c r="N84" i="227" s="1"/>
  <c r="D188" i="5" s="1"/>
  <c r="N90" i="217"/>
  <c r="N92" i="217" s="1"/>
  <c r="D179" i="5" s="1"/>
  <c r="N85" i="325"/>
  <c r="N87" i="325" s="1"/>
  <c r="D280" i="5" s="1"/>
  <c r="L89" i="189"/>
  <c r="N86" i="99"/>
  <c r="N88" i="99" s="1"/>
  <c r="D89" i="5" s="1"/>
  <c r="N86" i="138"/>
  <c r="N88" i="138" s="1"/>
  <c r="D129" i="5" s="1"/>
  <c r="N86" i="33"/>
  <c r="N88" i="33" s="1"/>
  <c r="D25" i="5" s="1"/>
  <c r="N86" i="29"/>
  <c r="N88" i="29" s="1"/>
  <c r="D21" i="5" s="1"/>
  <c r="L87" i="189"/>
  <c r="N87" i="295"/>
  <c r="N89" i="295" s="1"/>
  <c r="D251" i="5" s="1"/>
  <c r="N86" i="96"/>
  <c r="N88" i="96" s="1"/>
  <c r="D86" i="5" s="1"/>
  <c r="N86" i="214"/>
  <c r="N88" i="214" s="1"/>
  <c r="D176" i="5" s="1"/>
  <c r="N88" i="275"/>
  <c r="N90" i="275" s="1"/>
  <c r="D233"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4" i="220"/>
  <c r="N96" i="220" s="1"/>
  <c r="D182" i="5" s="1"/>
  <c r="N90" i="164"/>
  <c r="N92" i="164" s="1"/>
  <c r="D149" i="5" s="1"/>
  <c r="N86" i="146"/>
  <c r="N88" i="146" s="1"/>
  <c r="D138" i="5" s="1"/>
  <c r="N86" i="12"/>
  <c r="N88" i="12" s="1"/>
  <c r="D5" i="5" s="1"/>
  <c r="N87" i="314" l="1"/>
  <c r="N89" i="314" s="1"/>
  <c r="D270" i="5" s="1"/>
  <c r="N87" i="315"/>
  <c r="N89" i="315" s="1"/>
  <c r="D271" i="5" s="1"/>
  <c r="N91" i="268"/>
  <c r="N93" i="268" s="1"/>
  <c r="D227" i="5" s="1"/>
  <c r="N87" i="319"/>
  <c r="N89" i="319" s="1"/>
  <c r="D275" i="5" s="1"/>
  <c r="N87" i="313"/>
  <c r="N89" i="313" s="1"/>
  <c r="D269" i="5" s="1"/>
  <c r="N85" i="287"/>
  <c r="N87" i="287" s="1"/>
  <c r="D244" i="5" s="1"/>
  <c r="N91" i="171"/>
  <c r="N93" i="171" s="1"/>
  <c r="D156" i="5" s="1"/>
  <c r="N90" i="177"/>
  <c r="N92" i="177" s="1"/>
  <c r="N86" i="60"/>
  <c r="N88" i="60" s="1"/>
  <c r="D51" i="5" s="1"/>
  <c r="N96" i="252"/>
  <c r="N98" i="252" s="1"/>
  <c r="D212" i="5" s="1"/>
  <c r="N85" i="285"/>
  <c r="N87" i="285" s="1"/>
  <c r="D242" i="5" s="1"/>
  <c r="N90" i="174"/>
  <c r="N92" i="174" s="1"/>
  <c r="D154" i="5" s="1"/>
  <c r="N91" i="266"/>
  <c r="N93" i="266" s="1"/>
  <c r="D225" i="5" s="1"/>
  <c r="N91" i="155"/>
  <c r="N93" i="155" s="1"/>
  <c r="D144" i="5" s="1"/>
  <c r="N91" i="176"/>
  <c r="N93" i="176" s="1"/>
  <c r="D155" i="5" s="1"/>
  <c r="N91" i="248"/>
  <c r="N93" i="248" s="1"/>
  <c r="D208" i="5" s="1"/>
  <c r="N91" i="178"/>
  <c r="N93" i="178" s="1"/>
  <c r="D157" i="5" s="1"/>
  <c r="N87" i="317"/>
  <c r="N89" i="317" s="1"/>
  <c r="D273" i="5" s="1"/>
  <c r="N87" i="239"/>
  <c r="N89" i="239" s="1"/>
  <c r="D199" i="5" s="1"/>
  <c r="N91" i="157"/>
  <c r="N93" i="157" s="1"/>
  <c r="D145" i="5" s="1"/>
  <c r="N87" i="318"/>
  <c r="N89" i="318" s="1"/>
  <c r="D274" i="5" s="1"/>
  <c r="N90" i="179"/>
  <c r="N92" i="179" s="1"/>
  <c r="D158" i="5" s="1"/>
  <c r="N93" i="165"/>
  <c r="N95" i="165" s="1"/>
  <c r="D150" i="5" s="1"/>
  <c r="N85" i="286"/>
  <c r="N87" i="286" s="1"/>
  <c r="D243" i="5" s="1"/>
  <c r="N90" i="180"/>
  <c r="N92" i="180" s="1"/>
  <c r="D159" i="5" s="1"/>
  <c r="N91" i="249"/>
  <c r="N93" i="249" s="1"/>
  <c r="D209" i="5" s="1"/>
  <c r="N87" i="311"/>
  <c r="N89" i="311" s="1"/>
  <c r="D267" i="5" s="1"/>
  <c r="N87" i="294"/>
  <c r="N89" i="294" s="1"/>
  <c r="D250" i="5" s="1"/>
  <c r="N90" i="172"/>
  <c r="N92" i="172" s="1"/>
  <c r="D153" i="5" s="1"/>
  <c r="N90" i="189"/>
  <c r="N92" i="189" s="1"/>
  <c r="D169" i="5" s="1"/>
  <c r="N91" i="158"/>
  <c r="N93" i="158" s="1"/>
  <c r="D146" i="5" s="1"/>
  <c r="N82" i="228"/>
  <c r="N84" i="228" s="1"/>
  <c r="D189"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<sst xmlns="http://schemas.openxmlformats.org/spreadsheetml/2006/main" count="38539" uniqueCount="2344">
  <si>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</si>
  <si>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</si>
  <si>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</si>
  <si>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</si>
  <si>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</si>
  <si>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</si>
  <si>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</si>
  <si>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</si>
  <si>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</si>
  <si>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</si>
  <si>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</si>
  <si>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</si>
  <si>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</si>
  <si>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</si>
  <si>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</si>
  <si>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</si>
  <si>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</si>
  <si>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</si>
  <si>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</si>
  <si>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</si>
  <si>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</si>
  <si>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</si>
  <si>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</si>
  <si>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</si>
  <si>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</si>
  <si>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</si>
  <si>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</si>
  <si>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</si>
  <si>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</si>
  <si>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</si>
  <si>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</si>
  <si>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</si>
  <si>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</si>
  <si>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</si>
  <si>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</si>
  <si>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</si>
  <si>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</si>
  <si>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</si>
  <si>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</si>
  <si>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</si>
  <si>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</si>
  <si>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</si>
  <si>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</si>
  <si>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</si>
  <si>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</si>
  <si>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</si>
  <si>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</si>
  <si>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</si>
  <si>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</si>
  <si>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</si>
  <si>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</si>
  <si>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</si>
  <si>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</si>
  <si>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</si>
  <si>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</si>
  <si>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</si>
  <si>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</si>
  <si>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</si>
  <si>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</si>
  <si>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</si>
  <si>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</si>
  <si>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</si>
  <si>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</si>
  <si>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</si>
  <si>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</si>
  <si>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</si>
  <si>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</si>
  <si>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</si>
  <si>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</si>
  <si>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</si>
  <si>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</si>
  <si>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</si>
  <si>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</si>
  <si>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</si>
  <si>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</si>
  <si>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</si>
  <si>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</si>
  <si>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</si>
  <si>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</si>
  <si>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</si>
  <si>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</si>
  <si>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</si>
  <si>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</si>
  <si>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</si>
  <si>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</si>
  <si>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</si>
  <si>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</si>
  <si>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</si>
  <si>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</si>
  <si>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</si>
  <si>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</si>
  <si>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</si>
  <si>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</si>
  <si>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</si>
  <si>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</si>
  <si>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</si>
  <si>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</si>
  <si>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</si>
  <si>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</si>
  <si>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</si>
  <si>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</si>
  <si>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</si>
  <si>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</si>
  <si>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</si>
  <si>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</si>
  <si>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</si>
  <si>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</si>
  <si>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</si>
  <si>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</si>
  <si>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</si>
  <si>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</si>
  <si>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</si>
  <si>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</si>
  <si>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</si>
  <si>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</si>
  <si>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</si>
  <si>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</si>
  <si>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</si>
  <si>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</si>
  <si>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</si>
  <si>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</si>
  <si>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</si>
  <si>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</si>
  <si>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</si>
  <si>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</si>
  <si>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</si>
  <si>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</si>
  <si>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</si>
  <si>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</si>
  <si>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</si>
  <si>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</si>
  <si>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</si>
  <si>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</si>
  <si>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</si>
  <si>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</si>
  <si>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</si>
  <si>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</si>
  <si>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</si>
  <si>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</si>
  <si>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</si>
  <si>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</si>
  <si>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</si>
  <si>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</si>
  <si>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</si>
  <si>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</si>
  <si>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</si>
  <si>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</si>
  <si>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</si>
  <si>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</si>
  <si>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</si>
  <si>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</si>
  <si>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</si>
  <si>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</si>
  <si>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</si>
  <si>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</si>
  <si>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</si>
  <si>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</si>
  <si>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</si>
  <si>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</si>
  <si>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</si>
  <si>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</si>
  <si>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</si>
  <si>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</si>
  <si>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</si>
  <si>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</si>
  <si>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</si>
  <si>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</si>
  <si>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</si>
  <si>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</si>
  <si>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</si>
  <si>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</si>
  <si>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</si>
  <si>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</si>
  <si>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</si>
  <si>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</si>
  <si>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</si>
  <si>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</si>
  <si>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</si>
  <si>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</si>
  <si>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</si>
  <si>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</si>
  <si>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</si>
  <si>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</si>
  <si>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</si>
  <si>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</si>
  <si>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</si>
  <si>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</si>
  <si>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</si>
  <si>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</si>
  <si>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</si>
  <si>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</si>
  <si>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</si>
  <si>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</si>
  <si>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</si>
  <si>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</si>
  <si>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</si>
  <si>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</si>
  <si>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</si>
  <si>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</si>
  <si>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</si>
  <si>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</si>
  <si>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</si>
  <si>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</si>
  <si>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</si>
  <si>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</si>
  <si>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</si>
  <si>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</si>
  <si>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</si>
  <si>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</si>
  <si>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</si>
  <si>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</si>
  <si>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</si>
  <si>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</si>
  <si>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</si>
  <si>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</si>
  <si>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</si>
  <si>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</si>
  <si>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</si>
  <si>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</si>
  <si>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</si>
  <si>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</si>
  <si>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</si>
  <si>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</si>
  <si>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</si>
  <si>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</si>
  <si>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</si>
  <si>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</si>
  <si>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</si>
  <si>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</si>
  <si>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</si>
  <si>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</si>
  <si>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</si>
  <si>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</si>
  <si>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</si>
  <si>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</si>
  <si>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</si>
  <si>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</si>
  <si>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</si>
  <si>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</si>
  <si>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</si>
  <si>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</si>
  <si>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</si>
  <si>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</si>
  <si>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</si>
  <si>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</si>
  <si>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</si>
  <si>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</si>
  <si>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</si>
  <si>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</si>
  <si>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</si>
  <si>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</si>
  <si>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</si>
  <si>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</si>
  <si>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</si>
  <si>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</si>
  <si>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</si>
  <si>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</si>
  <si>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</si>
  <si>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</si>
  <si>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</si>
  <si>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</si>
  <si>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</si>
  <si>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</si>
  <si>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</si>
  <si>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</si>
  <si>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</si>
  <si>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</si>
  <si>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</si>
  <si>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</si>
  <si>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</si>
  <si>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</si>
  <si>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</si>
  <si>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</si>
  <si>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</si>
  <si>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</si>
  <si>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</si>
  <si>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</si>
  <si>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</si>
  <si>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</si>
  <si>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</si>
  <si>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</si>
  <si>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</si>
  <si>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</si>
  <si>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</si>
  <si>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</si>
  <si>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</si>
  <si>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</si>
  <si>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</si>
  <si>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</si>
  <si>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</si>
  <si>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</si>
  <si>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</si>
  <si>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</si>
  <si>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</si>
  <si>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</si>
  <si>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</si>
  <si>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</si>
  <si>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</si>
  <si>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</si>
  <si>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</si>
  <si>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</si>
  <si>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</si>
  <si>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</si>
  <si>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</si>
  <si>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</si>
  <si>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</si>
  <si>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</si>
  <si>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</si>
  <si>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</si>
  <si>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</si>
  <si>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</si>
  <si>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</si>
  <si>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</si>
  <si>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</si>
  <si>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</si>
  <si>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</si>
  <si>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</si>
  <si>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</si>
  <si>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</si>
  <si>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</si>
  <si>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</si>
  <si>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</si>
  <si>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</si>
  <si>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</si>
  <si>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</si>
  <si>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</si>
  <si>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</si>
  <si>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</si>
  <si>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</si>
  <si>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</si>
  <si>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</si>
  <si>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</si>
  <si>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</si>
  <si>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</si>
  <si>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</si>
  <si>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</si>
  <si>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</si>
  <si>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</si>
  <si>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</si>
  <si>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</si>
  <si>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</si>
  <si>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</si>
  <si>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</si>
  <si>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</si>
  <si>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</si>
  <si>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</si>
  <si>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</si>
  <si>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</si>
  <si>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</si>
  <si>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</si>
  <si>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</si>
  <si>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</si>
  <si>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</si>
  <si>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</si>
  <si>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</si>
  <si>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</si>
  <si>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</si>
  <si>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</si>
  <si>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</si>
  <si>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</si>
  <si>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</si>
  <si>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</si>
  <si>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</si>
  <si>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</si>
  <si>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</si>
  <si>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</si>
  <si>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</si>
  <si>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</si>
  <si>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</si>
  <si>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</si>
  <si>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</si>
  <si>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</si>
  <si>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</si>
  <si>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</si>
  <si>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</si>
  <si>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</si>
  <si>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</si>
  <si>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</si>
  <si>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</si>
  <si>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</si>
  <si>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</si>
  <si>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</si>
  <si>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</si>
  <si>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</si>
  <si>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</si>
  <si>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</si>
  <si>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</si>
  <si>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</si>
  <si>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</si>
  <si>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</si>
  <si>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</si>
  <si>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</si>
  <si>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</si>
  <si>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</si>
  <si>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</si>
  <si>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</si>
  <si>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</si>
  <si>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</si>
  <si>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</si>
  <si>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</si>
  <si>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</si>
  <si>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</si>
  <si>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</si>
  <si>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</si>
  <si>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</si>
  <si>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</si>
  <si>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</si>
  <si>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</si>
  <si>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</si>
  <si>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</si>
  <si>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</si>
  <si>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</si>
  <si>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</si>
  <si>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</si>
  <si>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</si>
  <si>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</si>
  <si>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</si>
  <si>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</si>
  <si>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</si>
  <si>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</si>
  <si>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</si>
  <si>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</si>
  <si>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</si>
  <si>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</si>
  <si>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</si>
  <si>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</si>
  <si>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</si>
  <si>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</si>
  <si>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</si>
  <si>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</si>
  <si>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</si>
  <si>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</si>
  <si>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</si>
  <si>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</si>
  <si>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</si>
  <si>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</si>
  <si>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</si>
  <si>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</si>
  <si>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</si>
  <si>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</si>
  <si>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</si>
  <si>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</si>
  <si>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</si>
  <si>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</si>
  <si>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</si>
  <si>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</si>
  <si>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</si>
  <si>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</si>
  <si>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</si>
  <si>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</si>
  <si>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</si>
  <si>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</si>
  <si>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</si>
  <si>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</si>
  <si>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</si>
  <si>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</si>
  <si>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</si>
  <si>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</si>
  <si>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</si>
  <si>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</si>
  <si>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</si>
  <si>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</si>
  <si>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</si>
  <si>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</si>
  <si>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</si>
  <si>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</si>
  <si>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</si>
  <si>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</si>
  <si>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</si>
  <si>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</si>
  <si>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</si>
  <si>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</si>
  <si>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</si>
  <si>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</si>
  <si>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</si>
  <si>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</si>
  <si>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</si>
  <si>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</si>
  <si>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</si>
  <si>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</si>
  <si>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</si>
  <si>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</si>
  <si>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</si>
  <si>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</si>
  <si>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</si>
  <si>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</si>
  <si>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</si>
  <si>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</si>
  <si>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</si>
  <si>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</si>
  <si>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</si>
  <si>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</si>
  <si>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</si>
  <si>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</si>
  <si>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</si>
  <si>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</si>
  <si>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</si>
  <si>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</si>
  <si>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</si>
  <si>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</si>
  <si>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</si>
  <si>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</si>
  <si>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</si>
  <si>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</si>
  <si>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</si>
  <si>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</si>
  <si>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</si>
  <si>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</si>
  <si>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</si>
  <si>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</si>
  <si>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</si>
  <si>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</si>
  <si>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</si>
  <si>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</si>
  <si>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</si>
  <si>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</si>
  <si>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</si>
  <si>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</si>
  <si>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</si>
  <si>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</si>
  <si>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</si>
  <si>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</si>
  <si>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</si>
  <si>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</si>
  <si>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</si>
  <si>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</si>
  <si>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</si>
  <si>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</si>
  <si>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</si>
  <si>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</si>
  <si>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</si>
  <si>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</si>
  <si>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</si>
  <si>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</si>
  <si>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</si>
  <si>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</si>
  <si>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</si>
  <si>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</si>
  <si>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</si>
  <si>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</si>
  <si>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</si>
  <si>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</si>
  <si>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</si>
  <si>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</si>
  <si>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</si>
  <si>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</si>
  <si>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</si>
  <si>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</si>
  <si>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</si>
  <si>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</si>
  <si>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</si>
  <si>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</si>
  <si>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</si>
  <si>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</si>
  <si>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</si>
  <si>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</si>
  <si>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</si>
  <si>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</si>
  <si>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</si>
  <si>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</si>
  <si>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</si>
  <si>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</si>
  <si>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</si>
  <si>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</si>
  <si>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</si>
  <si>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</si>
  <si>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</si>
  <si>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</si>
  <si>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</si>
  <si>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</si>
  <si>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</si>
  <si>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</si>
  <si>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</si>
  <si>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</si>
  <si>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</si>
  <si>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</si>
  <si>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</si>
  <si>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</si>
  <si>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</si>
  <si>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</si>
  <si>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</si>
  <si>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</si>
  <si>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</si>
  <si>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</si>
  <si>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</si>
  <si>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</si>
  <si>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</si>
  <si>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</si>
  <si>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</si>
  <si>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</si>
  <si>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</si>
  <si>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</si>
  <si>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</si>
  <si>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</si>
  <si>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</si>
  <si>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</si>
  <si>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</si>
  <si>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</si>
  <si>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</si>
  <si>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</si>
  <si>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</si>
  <si>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</si>
  <si>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</si>
  <si>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</si>
  <si>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</si>
  <si>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</si>
  <si>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</si>
  <si>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</si>
  <si>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</si>
  <si>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</si>
  <si>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</si>
  <si>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</si>
  <si>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</si>
  <si>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</si>
  <si>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</si>
  <si>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</si>
  <si>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</si>
  <si>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</si>
  <si>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</si>
  <si>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</si>
  <si>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</si>
  <si>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</si>
  <si>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</si>
  <si>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</si>
  <si>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</si>
  <si>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</si>
  <si>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</si>
  <si>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</si>
  <si>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</si>
  <si>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</si>
  <si>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</si>
  <si>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</si>
  <si>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</si>
  <si>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</si>
  <si>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</si>
  <si>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</si>
  <si>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</si>
  <si>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</si>
  <si>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</si>
  <si>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</si>
  <si>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</si>
  <si>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</si>
  <si>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</si>
  <si>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</si>
  <si>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</si>
  <si>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</si>
  <si>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</si>
  <si>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</si>
  <si>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</si>
  <si>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</si>
  <si>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</si>
  <si>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</si>
  <si>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</si>
  <si>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</si>
  <si>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</si>
  <si>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</si>
  <si>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</si>
  <si>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</si>
  <si>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</si>
  <si>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</si>
  <si>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</si>
  <si>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</si>
  <si>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</si>
  <si>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</si>
  <si>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</si>
  <si>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</si>
  <si>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</si>
  <si>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</si>
  <si>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</si>
  <si>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</si>
  <si>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</si>
  <si>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</si>
  <si>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</si>
  <si>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</si>
  <si>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</si>
  <si>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</si>
  <si>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</si>
  <si>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</si>
  <si>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</si>
  <si>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</si>
  <si>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</si>
  <si>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</si>
  <si>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</si>
  <si>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</si>
  <si>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</si>
  <si>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</si>
  <si>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</si>
  <si>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</si>
  <si>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</si>
  <si>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</si>
  <si>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</si>
  <si>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</si>
  <si>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</si>
  <si>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</si>
  <si>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</si>
  <si>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</si>
  <si>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</si>
  <si>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</si>
  <si>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</si>
  <si>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</si>
  <si>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</si>
  <si>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</si>
  <si>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</si>
  <si>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</si>
  <si>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</si>
  <si>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</si>
  <si>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</si>
  <si>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</si>
  <si>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</si>
  <si>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</si>
  <si>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</si>
  <si>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</si>
  <si>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</si>
  <si>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</si>
  <si>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</si>
  <si>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</si>
  <si>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</si>
  <si>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</si>
  <si>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</si>
  <si>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</si>
  <si>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</si>
  <si>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</si>
  <si>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</si>
  <si>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</si>
  <si>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</si>
  <si>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</si>
  <si>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</si>
  <si>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</si>
  <si>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</si>
  <si>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</si>
  <si>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</si>
  <si>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</si>
  <si>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</si>
  <si>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</si>
  <si>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</si>
  <si>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</si>
  <si>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</si>
  <si>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</si>
  <si>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</si>
  <si>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</si>
  <si>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</si>
  <si>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</si>
  <si>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</si>
  <si>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</si>
  <si>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</si>
  <si>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</si>
  <si>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</si>
  <si>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</si>
  <si>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</si>
  <si>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</si>
  <si>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</si>
  <si>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</si>
  <si>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</si>
  <si>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</si>
  <si>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</si>
  <si>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</si>
  <si>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</si>
  <si>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</si>
  <si>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</si>
  <si>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</si>
  <si>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</si>
  <si>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</si>
  <si>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</si>
  <si>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</si>
  <si>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</si>
  <si>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</si>
  <si>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</si>
  <si>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</si>
  <si>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</si>
  <si>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</si>
  <si>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</si>
  <si>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</si>
  <si>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</si>
  <si>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</si>
  <si>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</si>
  <si>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</si>
  <si>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</si>
  <si>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</si>
  <si>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</si>
  <si>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</si>
  <si>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</si>
  <si>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</si>
  <si>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</si>
  <si>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</si>
  <si>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</si>
  <si>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</si>
  <si>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</si>
  <si>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</si>
  <si>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</si>
  <si>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</si>
  <si>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</si>
  <si>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</si>
  <si>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</si>
  <si>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</si>
  <si>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</si>
  <si>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</si>
  <si>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</si>
  <si>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</si>
  <si>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</si>
  <si>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</si>
  <si>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</si>
  <si>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</si>
  <si>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</si>
  <si>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</si>
  <si>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</si>
  <si>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</si>
  <si>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</si>
  <si>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</si>
  <si>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</si>
  <si>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</si>
  <si>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</si>
  <si>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</si>
  <si>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</si>
  <si>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</si>
  <si>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</si>
  <si>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</si>
  <si>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</si>
  <si>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</si>
  <si>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</si>
  <si>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</si>
  <si>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</si>
  <si>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</si>
  <si>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</si>
  <si>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</si>
  <si>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</si>
  <si>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</si>
  <si>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</si>
  <si>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</si>
  <si>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</si>
  <si>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</si>
  <si>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</si>
  <si>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</si>
  <si>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</si>
  <si>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</si>
  <si>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</si>
  <si>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</si>
  <si>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</si>
  <si>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</si>
  <si>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</si>
  <si>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</si>
  <si>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</si>
  <si>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</si>
  <si>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</si>
  <si>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</si>
  <si>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</si>
  <si>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</si>
  <si>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</si>
  <si>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</si>
  <si>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</si>
  <si>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</si>
  <si>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</si>
  <si>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</si>
  <si>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</si>
  <si>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</si>
  <si>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</si>
  <si>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</si>
  <si>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</si>
  <si>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</si>
  <si>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</si>
  <si>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</si>
  <si>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</si>
  <si>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</si>
  <si>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</si>
  <si>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</si>
  <si>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</si>
  <si>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</si>
  <si>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</si>
  <si>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</si>
  <si>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</si>
  <si>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</si>
  <si>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</si>
  <si>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</si>
  <si>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</si>
  <si>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</si>
  <si>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</si>
  <si>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</si>
  <si>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</si>
  <si>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</si>
  <si>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</si>
  <si>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</si>
  <si>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</si>
  <si>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</si>
  <si>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</si>
  <si>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</si>
  <si>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</si>
  <si>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</si>
  <si>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</si>
  <si>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</si>
  <si>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</si>
  <si>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</si>
  <si>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</si>
  <si>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</si>
  <si>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</si>
  <si>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</si>
  <si>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</si>
  <si>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</si>
  <si>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</si>
  <si>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</si>
  <si>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</si>
  <si>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</si>
  <si>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</si>
  <si>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</si>
  <si>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</si>
  <si>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</si>
  <si>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</si>
  <si>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</si>
  <si>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</si>
  <si>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</si>
  <si>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</si>
  <si>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</si>
  <si>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</si>
  <si>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</si>
  <si>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</si>
  <si>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</si>
  <si>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</si>
  <si>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</si>
  <si>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</si>
  <si>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</si>
  <si>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</si>
  <si>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</si>
  <si>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</si>
  <si>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</si>
  <si>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</si>
  <si>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</si>
  <si>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</si>
  <si>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</si>
  <si>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</si>
  <si>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</si>
  <si>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</si>
  <si>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</si>
  <si>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</si>
  <si>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</si>
  <si>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</si>
  <si>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</si>
  <si>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</si>
  <si>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</si>
  <si>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</si>
  <si>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</si>
  <si>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</si>
  <si>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</si>
  <si>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</si>
  <si>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</si>
  <si>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</si>
  <si>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</si>
  <si>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</si>
  <si>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</si>
  <si>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</si>
  <si>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</si>
  <si>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</si>
  <si>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</si>
  <si>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</si>
  <si>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</si>
  <si>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</si>
  <si>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</si>
  <si>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</si>
  <si>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</si>
  <si>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</si>
  <si>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</si>
  <si>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</si>
  <si>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</si>
  <si>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</si>
  <si>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</si>
  <si>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</si>
  <si>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</si>
  <si>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</si>
  <si>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</si>
  <si>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</si>
  <si>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</si>
  <si>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</si>
  <si>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</si>
  <si>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</si>
  <si>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</si>
  <si>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</si>
  <si>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</si>
  <si>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</si>
  <si>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</si>
  <si>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</si>
  <si>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</si>
  <si>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</si>
  <si>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</si>
  <si>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</si>
  <si>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</si>
  <si>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</si>
  <si>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</si>
  <si>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</si>
  <si>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</si>
  <si>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</si>
  <si>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</si>
  <si>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</si>
  <si>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</si>
  <si>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</si>
  <si>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</si>
  <si>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</si>
  <si>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</si>
  <si>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</si>
  <si>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</si>
  <si>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</si>
  <si>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</si>
  <si>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</si>
  <si>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</si>
  <si>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</si>
  <si>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</si>
  <si>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</si>
  <si>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</si>
  <si>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</si>
  <si>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</si>
  <si>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</si>
  <si>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</si>
  <si>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</si>
  <si>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</si>
  <si>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</si>
  <si>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</si>
  <si>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</si>
  <si>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</si>
  <si>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</si>
  <si>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</si>
  <si>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</si>
  <si>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</si>
  <si>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</si>
  <si>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</si>
  <si>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</si>
  <si>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</si>
  <si>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</si>
  <si>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</si>
  <si>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</si>
  <si>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</si>
  <si>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</si>
  <si>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</si>
  <si>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</si>
  <si>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</si>
  <si>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</si>
  <si>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</si>
  <si>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</si>
  <si>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</si>
  <si>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</si>
  <si>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</si>
  <si>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</si>
  <si>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</si>
  <si>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</si>
  <si>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</si>
  <si>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</si>
  <si>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</si>
  <si>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</si>
  <si>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</si>
  <si>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</si>
  <si>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</si>
  <si>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</si>
  <si>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</si>
  <si>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</si>
  <si>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</si>
  <si>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</si>
  <si>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</si>
  <si>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</si>
  <si>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</si>
  <si>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</si>
  <si>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</si>
  <si>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</si>
  <si>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</si>
  <si>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</si>
  <si>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</si>
  <si>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</si>
  <si>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</si>
  <si>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</si>
  <si>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</si>
  <si>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</si>
  <si>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</si>
  <si>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</si>
  <si>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</si>
  <si>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</si>
  <si>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</si>
  <si>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</si>
  <si>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</si>
  <si>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</si>
  <si>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</si>
  <si>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</si>
  <si>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</si>
  <si>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</si>
  <si>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</si>
  <si>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</si>
  <si>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</si>
  <si>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</si>
  <si>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</si>
  <si>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</si>
  <si>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</si>
  <si>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</si>
  <si>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</si>
  <si>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</si>
  <si>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</si>
  <si>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</si>
  <si>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</si>
  <si>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</si>
  <si>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</si>
  <si>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</si>
  <si>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</si>
  <si>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</si>
  <si>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</si>
  <si>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</si>
  <si>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</si>
  <si>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</si>
  <si>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</si>
  <si>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</si>
  <si>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</si>
  <si>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</si>
  <si>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</si>
  <si>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</si>
  <si>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</si>
  <si>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</si>
  <si>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</si>
  <si>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</si>
  <si>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</si>
  <si>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</si>
  <si>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</si>
  <si>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</si>
  <si>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</si>
  <si>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</si>
  <si>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</si>
  <si>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</si>
  <si>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</si>
  <si>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</si>
  <si>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</si>
  <si>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</si>
  <si>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</si>
  <si>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</si>
  <si>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</si>
  <si>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</si>
  <si>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</si>
  <si>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</si>
  <si>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</si>
  <si>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</si>
  <si>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</si>
  <si>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</si>
  <si>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</si>
  <si>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</si>
  <si>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</si>
  <si>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</si>
  <si>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</si>
  <si>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</si>
  <si>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</si>
  <si>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</si>
  <si>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</si>
  <si>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</si>
  <si>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</si>
  <si>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</si>
  <si>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</si>
  <si>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</si>
  <si>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</si>
  <si>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</si>
  <si>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</si>
  <si>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</si>
  <si>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</si>
  <si>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</si>
  <si>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</si>
  <si>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</si>
  <si>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</si>
  <si>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</si>
  <si>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</si>
  <si>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</si>
  <si>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</si>
  <si>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</si>
  <si>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</si>
  <si>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</si>
  <si>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</si>
  <si>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</si>
  <si>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</si>
  <si>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</si>
  <si>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</si>
  <si>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</si>
  <si>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</si>
  <si>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</si>
  <si>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</si>
  <si>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</si>
  <si>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</si>
  <si>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</si>
  <si>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</si>
  <si>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</si>
  <si>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</si>
  <si>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</si>
  <si>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</si>
  <si>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</si>
  <si>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</si>
  <si>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</si>
  <si>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</si>
  <si>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</si>
  <si>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</si>
  <si>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</si>
  <si>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</si>
  <si>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</si>
  <si>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</si>
  <si>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</si>
  <si>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</si>
  <si>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</si>
  <si>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</si>
  <si>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</si>
  <si>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</si>
  <si>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</si>
  <si>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</si>
  <si>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</si>
  <si>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</si>
  <si>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</si>
  <si>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</si>
  <si>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</si>
  <si>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</si>
  <si>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</si>
  <si>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</si>
  <si>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</si>
  <si>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</si>
  <si>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</si>
  <si>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</si>
  <si>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</si>
  <si>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</si>
  <si>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</si>
  <si>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</si>
  <si>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</si>
  <si>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</si>
  <si>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</si>
  <si>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</si>
  <si>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</si>
  <si>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</si>
  <si>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</si>
  <si>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</si>
  <si>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</si>
  <si>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</si>
  <si>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</si>
  <si>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</si>
  <si>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</si>
  <si>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</si>
  <si>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</si>
  <si>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</si>
  <si>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</si>
  <si>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</si>
  <si>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</si>
  <si>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</si>
  <si>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</si>
  <si>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</si>
  <si>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</si>
  <si>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</si>
  <si>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</si>
  <si>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</si>
  <si>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</si>
  <si>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</si>
  <si>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</si>
  <si>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</si>
  <si>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</si>
  <si>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</si>
  <si>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</si>
  <si>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</si>
  <si>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</si>
  <si>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</si>
  <si>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</si>
  <si>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</si>
  <si>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</si>
  <si>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</si>
  <si>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</si>
  <si>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</si>
  <si>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</si>
  <si>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</si>
  <si>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</si>
  <si>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</si>
  <si>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</si>
  <si>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</si>
  <si>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</si>
  <si>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</si>
  <si>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</si>
  <si>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</si>
  <si>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</si>
  <si>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</si>
  <si>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</si>
  <si>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</si>
  <si>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</si>
  <si>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</si>
  <si>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</si>
  <si>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</si>
  <si>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</si>
  <si>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</si>
  <si>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</si>
  <si>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</si>
  <si>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</si>
  <si>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</si>
  <si>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</si>
  <si>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</si>
  <si>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</si>
  <si>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</si>
  <si>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</si>
  <si>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</si>
  <si>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</si>
  <si>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</si>
  <si>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</si>
  <si>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</si>
  <si>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</si>
  <si>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</si>
  <si>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</si>
  <si>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</si>
  <si>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</si>
  <si>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</si>
  <si>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</si>
  <si>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</si>
  <si>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</si>
  <si>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</si>
  <si>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</si>
  <si>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</si>
  <si>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</si>
  <si>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</si>
  <si>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</si>
  <si>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</si>
  <si>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</si>
  <si>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</si>
  <si>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</si>
  <si>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</si>
  <si>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</si>
  <si>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</si>
  <si>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</si>
  <si>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</si>
  <si>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</si>
  <si>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</si>
  <si>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</si>
  <si>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</si>
  <si>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</si>
  <si>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</si>
  <si>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</si>
  <si>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</si>
  <si>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</si>
  <si>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</si>
  <si>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</si>
  <si>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</si>
  <si>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</si>
  <si>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</si>
  <si>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</si>
  <si>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</si>
  <si>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</si>
  <si>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</si>
  <si>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</si>
  <si>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</si>
  <si>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</si>
  <si>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</si>
  <si>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</si>
  <si>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</si>
  <si>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</si>
  <si>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</si>
  <si>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</si>
  <si>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</si>
  <si>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</si>
  <si>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</si>
  <si>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</si>
  <si>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</si>
  <si>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</si>
  <si>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</si>
  <si>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</si>
  <si>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</si>
  <si>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</si>
  <si>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</si>
  <si>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</si>
  <si>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</si>
  <si>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</si>
  <si>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</si>
  <si>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</si>
  <si>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</si>
  <si>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</si>
  <si>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</si>
  <si>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</si>
  <si>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</si>
  <si>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</si>
  <si>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</si>
  <si>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</si>
  <si>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</si>
  <si>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</si>
  <si>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</si>
  <si>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</si>
  <si>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</si>
  <si>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</si>
  <si>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</si>
  <si>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</si>
  <si>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</si>
  <si>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</si>
  <si>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</si>
  <si>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</si>
  <si>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</si>
  <si>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</si>
  <si>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</si>
  <si>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</si>
  <si>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</si>
  <si>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</si>
  <si>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</si>
  <si>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</si>
  <si>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</si>
  <si>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</si>
  <si>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</si>
  <si>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</si>
  <si>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</si>
  <si>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</si>
  <si>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</si>
  <si>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</si>
  <si>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</si>
  <si>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</si>
  <si>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</si>
  <si>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</si>
  <si>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</si>
  <si>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</si>
  <si>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</si>
  <si>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</si>
  <si>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</si>
  <si>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</si>
  <si>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</si>
  <si>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</si>
  <si>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</si>
  <si>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</si>
  <si>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</si>
  <si>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</si>
  <si>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</si>
  <si>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</si>
  <si>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</si>
  <si>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</si>
  <si>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</si>
  <si>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</si>
  <si>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</si>
  <si>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</si>
  <si>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</si>
  <si>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</si>
  <si>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</si>
  <si>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</si>
  <si>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</si>
  <si>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</si>
  <si>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</si>
  <si>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</si>
  <si>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</si>
  <si>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</si>
  <si>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</si>
  <si>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</si>
  <si>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</si>
  <si>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</si>
  <si>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</si>
  <si>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</si>
  <si>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</si>
  <si>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</si>
  <si>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</si>
  <si>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</si>
  <si>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</si>
  <si>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</si>
  <si>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</si>
  <si>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</si>
  <si>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</si>
  <si>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</si>
  <si>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</si>
  <si>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</si>
  <si>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</si>
  <si>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</si>
  <si>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</si>
  <si>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</si>
  <si>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</si>
  <si>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</si>
  <si>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</si>
  <si>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</si>
  <si>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</si>
  <si>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</si>
  <si>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</si>
  <si>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</si>
  <si>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</si>
  <si>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</si>
  <si>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</si>
  <si>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</si>
  <si>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</si>
  <si>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</si>
  <si>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</si>
  <si>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</si>
  <si>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</si>
  <si>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</si>
  <si>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</si>
  <si>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</si>
  <si>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</si>
  <si>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</si>
  <si>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</si>
  <si>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</si>
  <si>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</si>
  <si>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</si>
  <si>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</si>
  <si>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</si>
  <si>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</si>
  <si>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</si>
  <si>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</si>
  <si>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</si>
  <si>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</si>
  <si>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</si>
  <si>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</si>
  <si>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</si>
  <si>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</si>
  <si>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</si>
  <si>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</si>
  <si>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</si>
  <si>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</si>
  <si>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</si>
  <si>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</si>
  <si>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</si>
  <si>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</si>
  <si>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</si>
  <si>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</si>
  <si>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</si>
  <si>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</si>
  <si>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</si>
  <si>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</si>
  <si>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</si>
  <si>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</si>
  <si>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</si>
  <si>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</si>
  <si>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</si>
  <si>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</si>
  <si>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</si>
  <si>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</si>
  <si>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</si>
  <si>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</si>
  <si>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</si>
  <si>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</si>
  <si>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</si>
  <si>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</si>
  <si>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</si>
  <si>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</si>
  <si>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</si>
  <si>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</si>
  <si>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</si>
  <si>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</si>
  <si>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</si>
  <si>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</si>
  <si>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</si>
  <si>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</si>
  <si>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</si>
  <si>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</si>
  <si>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</si>
  <si>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</si>
  <si>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</si>
  <si>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</si>
  <si>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</si>
  <si>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</si>
  <si>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</si>
  <si>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</si>
  <si>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</si>
  <si>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</si>
  <si>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</si>
  <si>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</si>
  <si>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</si>
  <si>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</si>
  <si>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</si>
  <si>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</si>
  <si>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</si>
  <si>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</si>
  <si>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</si>
  <si>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</si>
  <si>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</si>
  <si>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</si>
  <si>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</si>
  <si>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</si>
  <si>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</si>
  <si>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</si>
  <si>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</si>
  <si>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</si>
  <si>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</si>
  <si>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</si>
  <si>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</si>
  <si>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</si>
  <si>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</si>
  <si>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</si>
  <si>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</si>
  <si>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</si>
  <si>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</si>
  <si>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</si>
  <si>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</si>
  <si>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</si>
  <si>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</si>
  <si>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</si>
  <si>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</si>
  <si>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</si>
  <si>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</si>
  <si>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</si>
  <si>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</si>
  <si>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</si>
  <si>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</si>
  <si>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</si>
  <si>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</si>
  <si>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</si>
  <si>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</si>
  <si>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</si>
  <si>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</si>
  <si>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</si>
  <si>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</si>
  <si>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</si>
  <si>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</si>
  <si>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</si>
  <si>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</si>
  <si>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</si>
  <si>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</si>
  <si>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</si>
  <si>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</si>
  <si>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</si>
  <si>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</si>
  <si>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</si>
  <si>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</si>
  <si>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</si>
  <si>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</si>
  <si>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</si>
  <si>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</si>
  <si>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</si>
  <si>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</si>
  <si>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</si>
  <si>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</si>
  <si>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</si>
  <si>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</si>
  <si>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</si>
  <si>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</si>
  <si>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</si>
  <si>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</si>
  <si>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</si>
  <si>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</si>
  <si>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</si>
  <si>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</si>
  <si>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</si>
  <si>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</si>
  <si>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</si>
  <si>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</si>
  <si>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</si>
  <si>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</si>
  <si>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</si>
  <si>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</si>
  <si>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</si>
  <si>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</si>
  <si>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</si>
  <si>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</si>
  <si>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</si>
  <si>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</si>
  <si>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</si>
  <si>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</si>
  <si>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</si>
  <si>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</si>
  <si>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</si>
  <si>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</si>
  <si>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</si>
  <si>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</si>
  <si>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</si>
  <si>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</si>
  <si>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</si>
  <si>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</si>
  <si>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</si>
  <si>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</si>
  <si>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</si>
  <si>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</si>
  <si>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</si>
  <si>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</si>
  <si>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</si>
  <si>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</si>
  <si>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</si>
  <si>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</si>
  <si>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</si>
  <si>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</si>
  <si>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</si>
  <si>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</si>
  <si>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</si>
  <si>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</si>
  <si>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</si>
  <si>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</si>
  <si>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</si>
  <si>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</si>
  <si>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</si>
  <si>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</si>
  <si>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</si>
  <si>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</si>
  <si>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</si>
  <si>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</si>
  <si>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</si>
  <si>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</si>
  <si>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</si>
  <si>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</si>
  <si>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</si>
  <si>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</si>
  <si>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</si>
  <si>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</si>
  <si>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</si>
  <si>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</si>
  <si>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</si>
  <si>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</si>
  <si>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</si>
  <si>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</si>
  <si>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</si>
  <si>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</si>
  <si>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</si>
  <si>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</si>
  <si>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</si>
  <si>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</si>
  <si>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</si>
  <si>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</si>
  <si>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</si>
  <si>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</si>
  <si>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</si>
  <si>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</si>
  <si>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</si>
  <si>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</si>
  <si>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</si>
  <si>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</si>
  <si>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</si>
  <si>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</si>
  <si>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</si>
  <si>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</si>
  <si>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</si>
  <si>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</si>
  <si>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</si>
  <si>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</si>
  <si>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</si>
  <si>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</si>
  <si>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</si>
  <si>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</si>
  <si>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</si>
  <si>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</si>
  <si>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</si>
  <si>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</si>
  <si>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</si>
  <si>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</si>
  <si>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</si>
  <si>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</si>
  <si>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</si>
  <si>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</si>
  <si>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</si>
  <si>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</si>
  <si>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</si>
  <si>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</si>
  <si>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</si>
  <si>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</si>
  <si>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</si>
  <si>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</si>
  <si>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</si>
  <si>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</si>
  <si>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</si>
  <si>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</si>
  <si>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</si>
  <si>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</si>
  <si>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</si>
  <si>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</si>
  <si>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</si>
  <si>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</si>
  <si>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</si>
  <si>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</si>
  <si>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</si>
  <si>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</si>
  <si>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</si>
  <si>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</si>
  <si>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</si>
  <si>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</si>
  <si>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</si>
  <si>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</si>
  <si>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</si>
  <si>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</si>
  <si>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</si>
  <si>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</si>
  <si>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</si>
  <si>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</si>
  <si>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</si>
  <si>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</si>
  <si>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</si>
  <si>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</si>
  <si>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</si>
  <si>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</si>
  <si>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</si>
  <si>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</si>
  <si>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</si>
  <si>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</si>
  <si>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</si>
  <si>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</si>
  <si>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</si>
  <si>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</si>
  <si>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</si>
  <si>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</si>
  <si>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</si>
  <si>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</si>
  <si>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</si>
  <si>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</si>
  <si>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</si>
  <si>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</si>
  <si>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</si>
  <si>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</si>
  <si>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</si>
  <si>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</si>
  <si>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</si>
  <si>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</si>
  <si>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</si>
  <si>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</si>
  <si>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</si>
  <si>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</si>
  <si>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</si>
  <si>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</si>
  <si>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</si>
  <si>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</si>
  <si>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</si>
  <si>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</si>
  <si>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</si>
  <si>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</si>
  <si>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</si>
  <si>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</si>
  <si>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</si>
  <si>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</si>
  <si>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</si>
  <si>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</si>
  <si>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</si>
  <si>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</si>
  <si>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</si>
  <si>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</si>
  <si>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</si>
  <si>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</si>
  <si>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</si>
  <si>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</si>
  <si>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</si>
  <si>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</si>
  <si>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</si>
  <si>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</si>
  <si>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</si>
  <si>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</si>
  <si>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</si>
  <si>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</si>
  <si>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</si>
  <si>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</si>
  <si>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</si>
  <si>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</si>
  <si>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</si>
  <si>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</si>
  <si>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</si>
  <si>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</si>
  <si>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</si>
  <si>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</si>
  <si>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</si>
  <si>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</si>
  <si>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</si>
  <si>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</si>
  <si>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</si>
  <si>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</si>
  <si>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</si>
  <si>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</si>
  <si>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</si>
  <si>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</si>
  <si>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</si>
  <si>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</si>
  <si>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</si>
  <si>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</si>
  <si>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</si>
  <si>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</si>
  <si>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</si>
  <si>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</si>
  <si>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</si>
  <si>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</si>
  <si>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</si>
  <si>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</si>
  <si>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</si>
  <si>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</si>
  <si>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</si>
  <si>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</si>
  <si>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</si>
  <si>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</si>
  <si>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</si>
  <si>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</si>
  <si>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</si>
  <si>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</si>
  <si>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</si>
  <si>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</si>
  <si>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</si>
  <si>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</si>
  <si>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</si>
  <si>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</si>
  <si>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</si>
  <si>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</si>
  <si>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</si>
  <si>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</si>
  <si>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</si>
  <si>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</si>
  <si>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</si>
  <si>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</si>
  <si>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</si>
  <si>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</si>
  <si>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</si>
  <si>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</si>
  <si>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</si>
  <si>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</si>
  <si>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</si>
  <si>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</si>
  <si>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</si>
  <si>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</si>
  <si>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</si>
  <si>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</si>
  <si>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</si>
  <si>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</si>
  <si>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</si>
  <si>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</si>
  <si>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</si>
  <si>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</si>
  <si>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</si>
  <si>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</si>
  <si>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</si>
  <si>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</si>
  <si>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</si>
  <si>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</si>
  <si>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</si>
  <si>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</si>
  <si>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</si>
  <si>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</si>
  <si>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</si>
  <si>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</si>
  <si>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</si>
  <si>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</si>
  <si>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</si>
  <si>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</si>
  <si>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</si>
  <si>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</si>
  <si>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</si>
  <si>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</si>
  <si>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</si>
  <si>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</si>
  <si>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</si>
  <si>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</si>
  <si>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</si>
  <si>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</si>
  <si>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</si>
  <si>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</si>
  <si>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</si>
  <si>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</si>
  <si>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</si>
  <si>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</si>
  <si>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</si>
  <si>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</si>
  <si>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</si>
  <si>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</si>
  <si>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</si>
  <si>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</si>
  <si>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</si>
  <si>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</si>
  <si>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</si>
  <si>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</si>
  <si>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</si>
  <si>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</si>
  <si>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</si>
  <si>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</si>
  <si>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</si>
  <si>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</si>
  <si>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</si>
  <si>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</si>
  <si>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</si>
  <si>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</si>
  <si>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</si>
  <si>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</si>
  <si>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</si>
  <si>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</si>
  <si>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</si>
  <si>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</si>
  <si>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</si>
  <si>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</si>
  <si>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</si>
  <si>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</si>
  <si>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</si>
  <si>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</si>
  <si>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</si>
  <si>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</si>
  <si>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</si>
  <si>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</si>
  <si>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</si>
  <si>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</si>
  <si>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</si>
  <si>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</si>
  <si>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</si>
  <si>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</si>
  <si>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</si>
  <si>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</si>
  <si>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</si>
  <si>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</si>
  <si>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</si>
  <si>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</si>
  <si>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</si>
  <si>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</si>
  <si>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</si>
  <si>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</si>
  <si>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</si>
  <si>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</si>
  <si>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</si>
  <si>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</si>
  <si>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</si>
  <si>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</si>
  <si>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</si>
  <si>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</si>
  <si>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</si>
  <si>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</si>
  <si>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</si>
  <si>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</si>
  <si>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</si>
  <si>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</si>
  <si>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</si>
  <si>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</si>
  <si>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</si>
  <si>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</si>
  <si>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</si>
  <si>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</si>
  <si>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</si>
  <si>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</si>
  <si>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</si>
  <si>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</si>
  <si>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</si>
  <si>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</si>
  <si>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</si>
  <si>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</si>
  <si>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</si>
  <si>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</si>
  <si>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</si>
  <si>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</si>
  <si>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</si>
  <si>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</si>
  <si>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</si>
  <si>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</si>
  <si>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</si>
  <si>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</si>
  <si>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</si>
  <si>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</si>
  <si>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</si>
  <si>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</si>
  <si>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</si>
  <si>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</si>
  <si>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</si>
  <si>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</si>
  <si>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</si>
  <si>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</si>
  <si>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</si>
  <si>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</si>
  <si>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</si>
  <si>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</si>
  <si>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</si>
  <si>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</si>
  <si>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</si>
  <si>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</si>
  <si>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</si>
  <si>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</si>
  <si>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</si>
  <si>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</si>
  <si>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</si>
  <si>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</si>
  <si>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</si>
  <si>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</si>
  <si>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</si>
  <si>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</si>
  <si>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</si>
  <si>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</si>
  <si>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</si>
  <si>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</si>
  <si>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</si>
  <si>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</si>
  <si>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</si>
  <si>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</si>
  <si>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</si>
  <si>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</si>
  <si>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</si>
  <si>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</si>
  <si>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</si>
  <si>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</si>
  <si>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</si>
  <si>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</si>
  <si>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</si>
  <si>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</si>
  <si>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</si>
  <si>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</si>
  <si>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</si>
  <si>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</si>
  <si>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</si>
  <si>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</si>
  <si>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</si>
  <si>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</si>
  <si>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</si>
  <si>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</si>
  <si>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</si>
  <si>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</si>
  <si>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</si>
  <si>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</si>
  <si>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</si>
  <si>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</si>
  <si>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</si>
  <si>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</si>
  <si>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</si>
  <si>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</si>
  <si>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</si>
  <si>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</si>
  <si>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</si>
  <si>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</si>
  <si>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</si>
  <si>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</si>
  <si>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</si>
  <si>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</si>
  <si>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</si>
  <si>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</si>
  <si>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</si>
  <si>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</si>
  <si>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</si>
  <si>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</si>
  <si>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</si>
  <si>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</si>
  <si>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</si>
  <si>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</si>
  <si>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</si>
  <si>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</si>
  <si>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</si>
  <si>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</si>
  <si>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</si>
  <si>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</si>
  <si>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</si>
  <si>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</si>
  <si>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</si>
  <si>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</si>
  <si>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</si>
  <si>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</si>
  <si>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</si>
  <si>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</si>
  <si>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</si>
  <si>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</si>
  <si>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</si>
  <si>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</si>
  <si>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</si>
  <si>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</si>
  <si>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</si>
  <si>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</si>
  <si>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</si>
  <si>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</si>
  <si>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</si>
  <si>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</si>
  <si>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</si>
  <si>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</si>
  <si>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</si>
  <si>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</si>
  <si>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</si>
  <si>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</si>
  <si>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</si>
  <si>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</si>
  <si>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</si>
  <si>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</si>
  <si>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</si>
  <si>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</si>
  <si>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</si>
  <si>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</si>
  <si>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</si>
  <si>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</si>
  <si>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</si>
  <si>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</si>
  <si>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</si>
  <si>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</si>
  <si>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</si>
  <si>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</si>
  <si>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</si>
  <si>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</si>
  <si>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</si>
  <si>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</si>
  <si>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</si>
  <si>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</si>
  <si>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</si>
  <si>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</si>
  <si>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</si>
  <si>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</si>
  <si>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</si>
  <si>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</si>
  <si>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</si>
  <si>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</si>
  <si>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</si>
  <si>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</si>
  <si>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</si>
  <si>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</si>
  <si>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</si>
  <si>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</si>
  <si>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</si>
  <si>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</si>
  <si>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</si>
  <si>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</si>
  <si>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</si>
  <si>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</si>
  <si>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</si>
  <si>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</si>
  <si>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</si>
  <si>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</si>
  <si>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</si>
  <si>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</si>
  <si>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</si>
  <si>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</si>
  <si>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</si>
  <si>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</si>
  <si>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</si>
  <si>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</si>
  <si>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</si>
  <si>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</si>
  <si>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</si>
  <si>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</si>
  <si>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</si>
  <si>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</si>
  <si>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</si>
  <si>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</si>
  <si>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</si>
  <si>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</si>
  <si>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</si>
  <si>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</si>
  <si>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</si>
  <si>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</si>
  <si>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</si>
  <si>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</si>
  <si>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</si>
  <si>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</si>
  <si>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</si>
  <si>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</si>
  <si>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</si>
  <si>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</si>
  <si>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</si>
  <si>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</si>
  <si>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</si>
  <si>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</si>
  <si>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</si>
  <si>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</si>
  <si>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</si>
  <si>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</si>
  <si>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</si>
  <si>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</si>
  <si>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</si>
  <si>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</si>
  <si>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</si>
  <si>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</si>
  <si>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</si>
  <si>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</si>
  <si>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</si>
  <si>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</si>
  <si>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</si>
  <si>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</si>
  <si>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</si>
  <si>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</si>
  <si>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</si>
  <si>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</si>
  <si>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</si>
  <si>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</si>
  <si>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</si>
  <si>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</si>
  <si>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</si>
  <si>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</si>
  <si>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</si>
  <si>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</si>
  <si>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</si>
  <si>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</si>
  <si>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</si>
  <si>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</si>
  <si>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</si>
  <si>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</si>
  <si>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Jornal SMMMLV - SMDLV 2020</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</si>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</sst>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quot;$&quot;* #,##0_-;\-&quot;$&quot;* #,##0_-;_-&quot;$&quot;* &quot;-&quot;_-;_-@_-"/>
    <numFmt numFmtId="165" formatCode="_-&quot;$&quot;* #,##0.00_-;\-&quot;$&quot;* #,##0.00_-;_-&quot;$&quot;* &quot;-&quot;??_-;_-@_-"/>
    <numFmt numFmtId="166" formatCode="_(&quot;$&quot;\ * #,##0.00_);_(&quot;$&quot;\ * \(#,##0.00\);_(&quot;$&quot;\ * &quot;-&quot;??_);_(@_)"/>
    <numFmt numFmtId="167" formatCode="_(* #,##0.00_);_(* \(#,##0.00\);_(* &quot;-&quot;??_);_(@_)"/>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_-&quot;$&quot;* #,##0_-;\-&quot;$&quot;* #,##0_-;_-&quot;$&quot;* &quot;-&quot;??_-;_-@_-"/>
    <numFmt numFmtId="179"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7"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6"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7" fontId="1" fillId="0" borderId="0" applyFont="0" applyFill="0" applyBorder="0" applyAlignment="0" applyProtection="0"/>
    <xf numFmtId="9"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0" fontId="43" fillId="0" borderId="0"/>
    <xf numFmtId="166" fontId="8" fillId="0" borderId="0" applyFont="0" applyFill="0" applyBorder="0" applyAlignment="0" applyProtection="0"/>
    <xf numFmtId="167" fontId="8" fillId="0" borderId="0" applyFont="0" applyFill="0" applyBorder="0" applyAlignment="0" applyProtection="0"/>
    <xf numFmtId="9" fontId="8" fillId="0" borderId="0" applyFont="0" applyFill="0" applyBorder="0" applyAlignment="0" applyProtection="0"/>
  </cellStyleXfs>
  <cellXfs count="101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7" fontId="8" fillId="7" borderId="29" xfId="4" applyFont="1" applyFill="1" applyBorder="1"/>
    <xf numFmtId="167"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7"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7"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8" fontId="8" fillId="7" borderId="16" xfId="0" applyNumberFormat="1" applyFont="1" applyFill="1" applyBorder="1" applyAlignment="1">
      <alignment horizontal="right"/>
    </xf>
    <xf numFmtId="168"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8" fontId="8" fillId="7" borderId="20" xfId="0" applyNumberFormat="1" applyFont="1" applyFill="1" applyBorder="1" applyAlignment="1">
      <alignment horizontal="right"/>
    </xf>
    <xf numFmtId="168"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8"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8" fontId="8" fillId="7" borderId="49" xfId="0" applyNumberFormat="1" applyFont="1" applyFill="1" applyBorder="1" applyAlignment="1">
      <alignment horizontal="right"/>
    </xf>
    <xf numFmtId="168"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8"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6"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6" fontId="8" fillId="7" borderId="29" xfId="0" applyNumberFormat="1" applyFont="1" applyFill="1" applyBorder="1"/>
    <xf numFmtId="168" fontId="8" fillId="7" borderId="15" xfId="0" applyNumberFormat="1" applyFont="1" applyFill="1" applyBorder="1"/>
    <xf numFmtId="166" fontId="8" fillId="7" borderId="47" xfId="0" applyNumberFormat="1" applyFont="1" applyFill="1" applyBorder="1" applyAlignment="1">
      <alignment horizontal="center"/>
    </xf>
    <xf numFmtId="166"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8" fontId="8" fillId="7" borderId="13" xfId="0" applyNumberFormat="1" applyFont="1" applyFill="1" applyBorder="1" applyAlignment="1">
      <alignment horizontal="right"/>
    </xf>
    <xf numFmtId="168" fontId="8" fillId="7" borderId="14" xfId="0" applyNumberFormat="1" applyFont="1" applyFill="1" applyBorder="1" applyAlignment="1">
      <alignment horizontal="right"/>
    </xf>
    <xf numFmtId="0" fontId="14" fillId="7" borderId="33" xfId="0" applyFont="1" applyFill="1" applyBorder="1" applyAlignment="1">
      <alignment horizontal="center"/>
    </xf>
    <xf numFmtId="166" fontId="8" fillId="7" borderId="47" xfId="9" applyFont="1" applyFill="1" applyBorder="1" applyAlignment="1">
      <alignment horizontal="right"/>
    </xf>
    <xf numFmtId="0" fontId="8" fillId="7" borderId="0" xfId="0" applyFont="1" applyFill="1" applyBorder="1" applyAlignment="1">
      <alignment horizontal="center"/>
    </xf>
    <xf numFmtId="168" fontId="8" fillId="7" borderId="24" xfId="0" applyNumberFormat="1" applyFont="1" applyFill="1" applyBorder="1" applyAlignment="1">
      <alignment horizontal="right"/>
    </xf>
    <xf numFmtId="166" fontId="8" fillId="7" borderId="14" xfId="9" applyFont="1" applyFill="1" applyBorder="1" applyAlignment="1">
      <alignment horizontal="right"/>
    </xf>
    <xf numFmtId="170" fontId="8" fillId="7" borderId="98" xfId="0" applyNumberFormat="1" applyFont="1" applyFill="1" applyBorder="1" applyAlignment="1">
      <alignment horizontal="right"/>
    </xf>
    <xf numFmtId="167" fontId="8" fillId="0" borderId="47" xfId="4" applyFont="1" applyFill="1" applyBorder="1" applyAlignment="1" applyProtection="1">
      <alignment horizontal="right" vertical="top" wrapText="1"/>
    </xf>
    <xf numFmtId="167"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7"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7"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6" fontId="8" fillId="7" borderId="50" xfId="9" applyFont="1" applyFill="1" applyBorder="1" applyAlignment="1">
      <alignment horizontal="right"/>
    </xf>
    <xf numFmtId="170" fontId="8" fillId="7" borderId="105" xfId="0" applyNumberFormat="1" applyFont="1" applyFill="1" applyBorder="1" applyAlignment="1">
      <alignment horizontal="right"/>
    </xf>
    <xf numFmtId="166"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6"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6"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7" fontId="11" fillId="18" borderId="33" xfId="21" applyFont="1" applyFill="1" applyBorder="1"/>
    <xf numFmtId="9" fontId="11" fillId="18" borderId="47" xfId="22" applyFont="1" applyFill="1" applyBorder="1"/>
    <xf numFmtId="9" fontId="11" fillId="18" borderId="15" xfId="22" applyNumberFormat="1" applyFont="1" applyFill="1" applyBorder="1"/>
    <xf numFmtId="167"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7"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 fontId="0" fillId="0" borderId="0" xfId="0" applyNumberFormat="1" applyFill="1" applyProtection="1"/>
    <xf numFmtId="0" fontId="0" fillId="29" borderId="0" xfId="0" applyFill="1" applyProtection="1"/>
    <xf numFmtId="178" fontId="5" fillId="0" borderId="4" xfId="9" applyNumberFormat="1" applyFont="1" applyFill="1" applyBorder="1" applyProtection="1">
      <protection locked="0"/>
    </xf>
    <xf numFmtId="165" fontId="5" fillId="0" borderId="4" xfId="9" applyNumberFormat="1" applyFont="1" applyFill="1" applyBorder="1" applyProtection="1">
      <protection locked="0"/>
    </xf>
    <xf numFmtId="164" fontId="3" fillId="16" borderId="63" xfId="11" applyFont="1" applyFill="1" applyBorder="1"/>
    <xf numFmtId="164" fontId="0" fillId="0" borderId="0" xfId="11" applyFont="1" applyFill="1" applyProtection="1"/>
    <xf numFmtId="164" fontId="3" fillId="5" borderId="4" xfId="11" applyFont="1" applyFill="1" applyBorder="1" applyProtection="1"/>
    <xf numFmtId="0" fontId="8" fillId="7" borderId="49" xfId="0" applyFont="1" applyFill="1" applyBorder="1" applyAlignment="1">
      <alignment horizontal="center"/>
    </xf>
    <xf numFmtId="0" fontId="8" fillId="7" borderId="51" xfId="0" applyFont="1" applyFill="1" applyBorder="1" applyAlignment="1">
      <alignment horizontal="center"/>
    </xf>
    <xf numFmtId="0" fontId="8" fillId="7" borderId="41" xfId="0" applyFont="1" applyFill="1" applyBorder="1" applyAlignment="1"/>
    <xf numFmtId="0" fontId="8" fillId="7" borderId="21" xfId="0" applyFont="1" applyFill="1" applyBorder="1" applyAlignment="1"/>
    <xf numFmtId="2" fontId="8" fillId="7" borderId="26" xfId="0" applyNumberFormat="1" applyFont="1" applyFill="1" applyBorder="1" applyAlignment="1">
      <alignment horizontal="right"/>
    </xf>
    <xf numFmtId="179" fontId="0" fillId="0" borderId="0" xfId="0" applyNumberFormat="1" applyFill="1" applyProtection="1"/>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9"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6" fontId="5" fillId="26" borderId="3" xfId="9" applyFont="1" applyFill="1" applyBorder="1" applyProtection="1">
      <protection locked="0"/>
    </xf>
    <xf numFmtId="0" fontId="5" fillId="26" borderId="3" xfId="2" applyFont="1" applyFill="1" applyBorder="1" applyAlignment="1" applyProtection="1">
      <alignment horizontal="left" vertical="center"/>
    </xf>
    <xf numFmtId="166"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7" fontId="11" fillId="18" borderId="49" xfId="21" applyFont="1" applyFill="1" applyBorder="1" applyAlignment="1">
      <alignment horizontal="center"/>
    </xf>
    <xf numFmtId="167" fontId="11" fillId="18" borderId="47" xfId="21" applyFont="1" applyFill="1" applyBorder="1" applyAlignment="1">
      <alignment horizontal="center"/>
    </xf>
    <xf numFmtId="167" fontId="11" fillId="18" borderId="51" xfId="21" applyFont="1" applyFill="1" applyBorder="1" applyAlignment="1">
      <alignment horizontal="center"/>
    </xf>
    <xf numFmtId="167"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7" fontId="8" fillId="7" borderId="49" xfId="4" applyFont="1" applyFill="1" applyBorder="1" applyAlignment="1">
      <alignment horizontal="right"/>
    </xf>
    <xf numFmtId="167" fontId="8" fillId="7" borderId="47" xfId="4" applyFont="1" applyFill="1" applyBorder="1" applyAlignment="1">
      <alignment horizontal="right"/>
    </xf>
    <xf numFmtId="167" fontId="8" fillId="7" borderId="51" xfId="4" applyFont="1" applyFill="1" applyBorder="1" applyAlignment="1">
      <alignment horizontal="right"/>
    </xf>
    <xf numFmtId="167"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8" fontId="8" fillId="7" borderId="49" xfId="0" applyNumberFormat="1" applyFont="1" applyFill="1" applyBorder="1" applyAlignment="1">
      <alignment horizontal="right"/>
    </xf>
    <xf numFmtId="168"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ANTIOQUIA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3</xdr:col>
      <xdr:colOff>158750</xdr:colOff>
      <xdr:row>0</xdr:row>
      <xdr:rowOff>206375</xdr:rowOff>
    </xdr:from>
    <xdr:to>
      <xdr:col>3</xdr:col>
      <xdr:colOff>2005998</xdr:colOff>
      <xdr:row>0</xdr:row>
      <xdr:rowOff>1047696</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9763125" y="206375"/>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4454769</xdr:colOff>
      <xdr:row>0</xdr:row>
      <xdr:rowOff>99321</xdr:rowOff>
    </xdr:from>
    <xdr:to>
      <xdr:col>3</xdr:col>
      <xdr:colOff>1136536</xdr:colOff>
      <xdr:row>0</xdr:row>
      <xdr:rowOff>940642</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841186" y="99321"/>
          <a:ext cx="1846433"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8" max="8" width="83" customWidth="1"/>
    <col min="26" max="26" width="11.42578125" customWidth="1"/>
  </cols>
  <sheetData>
    <row r="1" spans="1:38" ht="15.75" thickTop="1">
      <c r="A1" s="117"/>
      <c r="B1" s="118"/>
      <c r="C1" s="118"/>
      <c r="D1" s="118"/>
      <c r="E1" s="118"/>
      <c r="F1" s="118"/>
      <c r="G1" s="118"/>
      <c r="H1" s="119"/>
      <c r="Z1" s="220"/>
      <c r="AA1" s="220"/>
      <c r="AB1" s="220"/>
      <c r="AC1" s="220"/>
      <c r="AD1" s="220"/>
      <c r="AE1" s="220"/>
      <c r="AF1" s="220"/>
      <c r="AG1" s="220"/>
      <c r="AH1" s="220"/>
      <c r="AI1" s="220"/>
      <c r="AJ1" s="220"/>
      <c r="AK1" s="220"/>
      <c r="AL1" s="220"/>
    </row>
    <row r="2" spans="1:38">
      <c r="A2" s="120"/>
      <c r="B2" s="121"/>
      <c r="C2" s="121"/>
      <c r="D2" s="121"/>
      <c r="E2" s="121"/>
      <c r="F2" s="121"/>
      <c r="G2" s="121"/>
      <c r="H2" s="122"/>
      <c r="Z2" s="220"/>
      <c r="AA2" s="220"/>
      <c r="AB2" s="220"/>
      <c r="AC2" s="220"/>
      <c r="AD2" s="220"/>
      <c r="AE2" s="220"/>
      <c r="AF2" s="220"/>
      <c r="AG2" s="220"/>
      <c r="AH2" s="220"/>
      <c r="AI2" s="220"/>
      <c r="AJ2" s="220"/>
      <c r="AK2" s="220"/>
      <c r="AL2" s="220"/>
    </row>
    <row r="3" spans="1:38">
      <c r="A3" s="120"/>
      <c r="B3" s="121"/>
      <c r="C3" s="121"/>
      <c r="D3" s="121"/>
      <c r="E3" s="121"/>
      <c r="F3" s="121"/>
      <c r="G3" s="121"/>
      <c r="H3" s="122"/>
      <c r="Z3" s="220"/>
      <c r="AA3" s="220"/>
      <c r="AB3" s="220"/>
      <c r="AC3" s="220"/>
      <c r="AD3" s="220"/>
      <c r="AE3" s="220"/>
      <c r="AF3" s="220"/>
      <c r="AG3" s="220"/>
      <c r="AH3" s="220"/>
      <c r="AI3" s="220"/>
      <c r="AJ3" s="220"/>
      <c r="AK3" s="220"/>
      <c r="AL3" s="220"/>
    </row>
    <row r="4" spans="1:38">
      <c r="A4" s="120"/>
      <c r="B4" s="121"/>
      <c r="C4" s="121"/>
      <c r="D4" s="121"/>
      <c r="E4" s="121"/>
      <c r="F4" s="121"/>
      <c r="G4" s="121"/>
      <c r="H4" s="122"/>
      <c r="Z4" s="220"/>
      <c r="AA4" s="220"/>
      <c r="AB4" s="220"/>
      <c r="AC4" s="220"/>
      <c r="AD4" s="220"/>
      <c r="AE4" s="220"/>
      <c r="AF4" s="220"/>
      <c r="AG4" s="220"/>
      <c r="AH4" s="220"/>
      <c r="AI4" s="220"/>
      <c r="AJ4" s="220"/>
      <c r="AK4" s="220"/>
      <c r="AL4" s="220"/>
    </row>
    <row r="5" spans="1:38">
      <c r="A5" s="120"/>
      <c r="B5" s="121"/>
      <c r="C5" s="121"/>
      <c r="D5" s="121"/>
      <c r="E5" s="121"/>
      <c r="F5" s="121"/>
      <c r="G5" s="121"/>
      <c r="H5" s="122"/>
      <c r="Z5" s="220"/>
      <c r="AA5" s="220"/>
      <c r="AB5" s="220"/>
      <c r="AC5" s="220"/>
      <c r="AD5" s="220"/>
      <c r="AE5" s="220"/>
      <c r="AF5" s="220"/>
      <c r="AG5" s="220"/>
      <c r="AH5" s="220"/>
      <c r="AI5" s="220"/>
      <c r="AJ5" s="220"/>
      <c r="AK5" s="220"/>
      <c r="AL5" s="220"/>
    </row>
    <row r="6" spans="1:38">
      <c r="A6" s="120"/>
      <c r="B6" s="121"/>
      <c r="C6" s="121"/>
      <c r="D6" s="121"/>
      <c r="E6" s="121"/>
      <c r="F6" s="121"/>
      <c r="G6" s="121"/>
      <c r="H6" s="122"/>
      <c r="Z6" s="220"/>
      <c r="AA6" s="220"/>
      <c r="AB6" s="220"/>
      <c r="AC6" s="220"/>
      <c r="AD6" s="220"/>
      <c r="AE6" s="220"/>
      <c r="AF6" s="220"/>
      <c r="AG6" s="220"/>
      <c r="AH6" s="220"/>
      <c r="AI6" s="220"/>
      <c r="AJ6" s="220"/>
      <c r="AK6" s="220"/>
      <c r="AL6" s="220"/>
    </row>
    <row r="7" spans="1:38">
      <c r="A7" s="120"/>
      <c r="B7" s="121"/>
      <c r="C7" s="121"/>
      <c r="D7" s="121"/>
      <c r="E7" s="121"/>
      <c r="F7" s="121"/>
      <c r="G7" s="121"/>
      <c r="H7" s="122"/>
      <c r="Z7" s="220"/>
      <c r="AA7" s="220"/>
      <c r="AB7" s="220"/>
      <c r="AC7" s="220"/>
      <c r="AD7" s="220"/>
      <c r="AE7" s="220"/>
      <c r="AF7" s="220"/>
      <c r="AG7" s="220"/>
      <c r="AH7" s="220"/>
      <c r="AI7" s="220"/>
      <c r="AJ7" s="220"/>
      <c r="AK7" s="220"/>
      <c r="AL7" s="220"/>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19"/>
      <c r="AA8" s="220"/>
      <c r="AB8" s="220"/>
      <c r="AC8" s="220"/>
      <c r="AD8" s="220"/>
      <c r="AE8" s="220"/>
      <c r="AF8" s="220"/>
      <c r="AG8" s="220"/>
      <c r="AH8" s="220"/>
      <c r="AI8" s="220"/>
      <c r="AJ8" s="220"/>
      <c r="AK8" s="220"/>
      <c r="AL8" s="220"/>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19"/>
      <c r="AA9" s="220"/>
      <c r="AB9" s="220"/>
      <c r="AC9" s="220"/>
      <c r="AD9" s="220"/>
      <c r="AE9" s="220"/>
      <c r="AF9" s="220"/>
      <c r="AG9" s="220"/>
      <c r="AH9" s="220"/>
      <c r="AI9" s="220"/>
      <c r="AJ9" s="220"/>
      <c r="AK9" s="220"/>
      <c r="AL9" s="220"/>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19"/>
      <c r="AA10" s="220"/>
      <c r="AB10" s="220"/>
      <c r="AC10" s="220"/>
      <c r="AD10" s="220"/>
      <c r="AE10" s="220"/>
      <c r="AF10" s="220"/>
      <c r="AG10" s="220"/>
      <c r="AH10" s="220"/>
      <c r="AI10" s="220"/>
      <c r="AJ10" s="220"/>
      <c r="AK10" s="220"/>
      <c r="AL10" s="220"/>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19"/>
      <c r="AA11" s="220"/>
      <c r="AB11" s="220"/>
      <c r="AC11" s="220"/>
      <c r="AD11" s="220"/>
      <c r="AE11" s="220"/>
      <c r="AF11" s="220"/>
      <c r="AG11" s="220"/>
      <c r="AH11" s="220"/>
      <c r="AI11" s="220"/>
      <c r="AJ11" s="220"/>
      <c r="AK11" s="220"/>
      <c r="AL11" s="220"/>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19"/>
      <c r="AA12" s="220"/>
      <c r="AB12" s="220"/>
      <c r="AC12" s="220"/>
      <c r="AD12" s="220"/>
      <c r="AE12" s="220"/>
      <c r="AF12" s="220"/>
      <c r="AG12" s="220"/>
      <c r="AH12" s="220"/>
      <c r="AI12" s="220"/>
      <c r="AJ12" s="220"/>
      <c r="AK12" s="220"/>
      <c r="AL12" s="220"/>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19"/>
      <c r="AA13" s="220"/>
      <c r="AB13" s="220"/>
      <c r="AC13" s="220"/>
      <c r="AD13" s="220"/>
      <c r="AE13" s="220"/>
      <c r="AF13" s="220"/>
      <c r="AG13" s="220"/>
      <c r="AH13" s="220"/>
      <c r="AI13" s="220"/>
      <c r="AJ13" s="220"/>
      <c r="AK13" s="220"/>
      <c r="AL13" s="220"/>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19"/>
      <c r="AA14" s="220"/>
      <c r="AB14" s="220"/>
      <c r="AC14" s="220"/>
      <c r="AD14" s="220"/>
      <c r="AE14" s="220"/>
      <c r="AF14" s="220"/>
      <c r="AG14" s="220"/>
      <c r="AH14" s="220"/>
      <c r="AI14" s="220"/>
      <c r="AJ14" s="220"/>
      <c r="AK14" s="220"/>
      <c r="AL14" s="220"/>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19"/>
      <c r="AA15" s="220"/>
      <c r="AB15" s="220"/>
      <c r="AC15" s="220"/>
      <c r="AD15" s="220"/>
      <c r="AE15" s="220"/>
      <c r="AF15" s="220"/>
      <c r="AG15" s="220"/>
      <c r="AH15" s="220"/>
      <c r="AI15" s="220"/>
      <c r="AJ15" s="220"/>
      <c r="AK15" s="220"/>
      <c r="AL15" s="220"/>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19"/>
      <c r="AA16" s="220"/>
      <c r="AB16" s="220"/>
      <c r="AC16" s="220"/>
      <c r="AD16" s="220"/>
      <c r="AE16" s="220"/>
      <c r="AF16" s="220"/>
      <c r="AG16" s="220"/>
      <c r="AH16" s="220"/>
      <c r="AI16" s="220"/>
      <c r="AJ16" s="220"/>
      <c r="AK16" s="220"/>
      <c r="AL16" s="220"/>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19"/>
      <c r="AA17" s="220"/>
      <c r="AB17" s="220"/>
      <c r="AC17" s="220"/>
      <c r="AD17" s="220"/>
      <c r="AE17" s="220"/>
      <c r="AF17" s="220"/>
      <c r="AG17" s="220"/>
      <c r="AH17" s="220"/>
      <c r="AI17" s="220"/>
      <c r="AJ17" s="220"/>
      <c r="AK17" s="220"/>
      <c r="AL17" s="220"/>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19"/>
      <c r="AA18" s="220"/>
      <c r="AB18" s="220"/>
      <c r="AC18" s="220"/>
      <c r="AD18" s="220"/>
      <c r="AE18" s="220"/>
      <c r="AF18" s="220"/>
      <c r="AG18" s="220"/>
      <c r="AH18" s="220"/>
      <c r="AI18" s="220"/>
      <c r="AJ18" s="220"/>
      <c r="AK18" s="220"/>
      <c r="AL18" s="220"/>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19"/>
      <c r="AA19" s="220"/>
      <c r="AB19" s="220"/>
      <c r="AC19" s="220"/>
      <c r="AD19" s="220"/>
      <c r="AE19" s="220"/>
      <c r="AF19" s="220"/>
      <c r="AG19" s="220"/>
      <c r="AH19" s="220"/>
      <c r="AI19" s="220"/>
      <c r="AJ19" s="220"/>
      <c r="AK19" s="220"/>
      <c r="AL19" s="220"/>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19"/>
      <c r="AA20" s="220"/>
      <c r="AB20" s="220"/>
      <c r="AC20" s="220"/>
      <c r="AD20" s="220"/>
      <c r="AE20" s="220"/>
      <c r="AF20" s="220"/>
      <c r="AG20" s="220"/>
      <c r="AH20" s="220"/>
      <c r="AI20" s="220"/>
      <c r="AJ20" s="220"/>
      <c r="AK20" s="220"/>
      <c r="AL20" s="220"/>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19"/>
      <c r="AA21" s="220"/>
      <c r="AB21" s="220"/>
      <c r="AC21" s="220"/>
      <c r="AD21" s="220"/>
      <c r="AE21" s="220"/>
      <c r="AF21" s="220"/>
      <c r="AG21" s="220"/>
      <c r="AH21" s="220"/>
      <c r="AI21" s="220"/>
      <c r="AJ21" s="220"/>
      <c r="AK21" s="220"/>
      <c r="AL21" s="220"/>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19"/>
      <c r="AA22" s="220"/>
      <c r="AB22" s="220"/>
      <c r="AC22" s="220"/>
      <c r="AD22" s="220"/>
      <c r="AE22" s="220"/>
      <c r="AF22" s="220"/>
      <c r="AG22" s="220"/>
      <c r="AH22" s="220"/>
      <c r="AI22" s="220"/>
      <c r="AJ22" s="220"/>
      <c r="AK22" s="220"/>
      <c r="AL22" s="220"/>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19"/>
      <c r="AA23" s="220"/>
      <c r="AB23" s="220"/>
      <c r="AC23" s="220"/>
      <c r="AD23" s="220"/>
      <c r="AE23" s="220"/>
      <c r="AF23" s="220"/>
      <c r="AG23" s="220"/>
      <c r="AH23" s="220"/>
      <c r="AI23" s="220"/>
      <c r="AJ23" s="220"/>
      <c r="AK23" s="220"/>
      <c r="AL23" s="220"/>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19"/>
      <c r="AA24" s="220"/>
      <c r="AB24" s="220"/>
      <c r="AC24" s="220"/>
      <c r="AD24" s="220"/>
      <c r="AE24" s="220"/>
      <c r="AF24" s="220"/>
      <c r="AG24" s="220"/>
      <c r="AH24" s="220"/>
      <c r="AI24" s="220"/>
      <c r="AJ24" s="220"/>
      <c r="AK24" s="220"/>
      <c r="AL24" s="220"/>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19"/>
      <c r="AA25" s="220"/>
      <c r="AB25" s="220"/>
      <c r="AC25" s="220"/>
      <c r="AD25" s="220"/>
      <c r="AE25" s="220"/>
      <c r="AF25" s="220"/>
      <c r="AG25" s="220"/>
      <c r="AH25" s="220"/>
      <c r="AI25" s="220"/>
      <c r="AJ25" s="220"/>
      <c r="AK25" s="220"/>
      <c r="AL25" s="220"/>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19"/>
      <c r="AA26" s="220"/>
      <c r="AB26" s="220"/>
      <c r="AC26" s="220"/>
      <c r="AD26" s="220"/>
      <c r="AE26" s="220"/>
      <c r="AF26" s="220"/>
      <c r="AG26" s="220"/>
      <c r="AH26" s="220"/>
      <c r="AI26" s="220"/>
      <c r="AJ26" s="220"/>
      <c r="AK26" s="220"/>
      <c r="AL26" s="220"/>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19"/>
      <c r="AA27" s="220"/>
      <c r="AB27" s="220"/>
      <c r="AC27" s="220"/>
      <c r="AD27" s="220"/>
      <c r="AE27" s="220"/>
      <c r="AF27" s="220"/>
      <c r="AG27" s="220"/>
      <c r="AH27" s="220"/>
      <c r="AI27" s="220"/>
      <c r="AJ27" s="220"/>
      <c r="AK27" s="220"/>
      <c r="AL27" s="220"/>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19"/>
      <c r="AA28" s="220"/>
      <c r="AB28" s="220"/>
      <c r="AC28" s="220"/>
      <c r="AD28" s="220"/>
      <c r="AE28" s="220"/>
      <c r="AF28" s="220"/>
      <c r="AG28" s="220"/>
      <c r="AH28" s="220"/>
      <c r="AI28" s="220"/>
      <c r="AJ28" s="220"/>
      <c r="AK28" s="220"/>
      <c r="AL28" s="220"/>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19"/>
      <c r="AA29" s="220"/>
      <c r="AB29" s="220"/>
      <c r="AC29" s="220"/>
      <c r="AD29" s="220"/>
      <c r="AE29" s="220"/>
      <c r="AF29" s="220"/>
      <c r="AG29" s="220"/>
      <c r="AH29" s="220"/>
      <c r="AI29" s="220"/>
      <c r="AJ29" s="220"/>
      <c r="AK29" s="220"/>
      <c r="AL29" s="220"/>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19"/>
      <c r="AA30" s="220"/>
      <c r="AB30" s="220"/>
      <c r="AC30" s="220"/>
      <c r="AD30" s="220"/>
      <c r="AE30" s="220"/>
      <c r="AF30" s="220"/>
      <c r="AG30" s="220"/>
      <c r="AH30" s="220"/>
      <c r="AI30" s="220"/>
      <c r="AJ30" s="220"/>
      <c r="AK30" s="220"/>
      <c r="AL30" s="220"/>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19"/>
      <c r="AA31" s="220"/>
      <c r="AB31" s="220"/>
      <c r="AC31" s="220"/>
      <c r="AD31" s="220"/>
      <c r="AE31" s="220"/>
      <c r="AF31" s="220"/>
      <c r="AG31" s="220"/>
      <c r="AH31" s="220"/>
      <c r="AI31" s="220"/>
      <c r="AJ31" s="220"/>
      <c r="AK31" s="220"/>
      <c r="AL31" s="220"/>
    </row>
    <row r="32" spans="1:38">
      <c r="A32" s="675"/>
      <c r="B32" s="675"/>
      <c r="C32" s="675"/>
      <c r="D32" s="675"/>
      <c r="E32" s="675"/>
      <c r="F32" s="675"/>
      <c r="G32" s="675"/>
      <c r="H32" s="675"/>
      <c r="I32" s="121"/>
      <c r="J32" s="121"/>
      <c r="K32" s="121"/>
      <c r="L32" s="121"/>
      <c r="M32" s="121"/>
      <c r="N32" s="121"/>
      <c r="O32" s="121"/>
      <c r="P32" s="121"/>
      <c r="Q32" s="121"/>
      <c r="R32" s="121"/>
      <c r="S32" s="121"/>
      <c r="T32" s="121"/>
      <c r="U32" s="121"/>
      <c r="V32" s="121"/>
      <c r="W32" s="121"/>
      <c r="X32" s="121"/>
      <c r="Y32" s="121"/>
      <c r="Z32" s="219"/>
      <c r="AA32" s="220"/>
      <c r="AB32" s="220"/>
      <c r="AC32" s="220"/>
      <c r="AD32" s="220"/>
      <c r="AE32" s="220"/>
      <c r="AF32" s="220"/>
      <c r="AG32" s="220"/>
      <c r="AH32" s="220"/>
      <c r="AI32" s="220"/>
      <c r="AJ32" s="220"/>
      <c r="AK32" s="220"/>
      <c r="AL32" s="220"/>
    </row>
    <row r="33" spans="1:38">
      <c r="A33" s="675"/>
      <c r="B33" s="675"/>
      <c r="C33" s="675"/>
      <c r="D33" s="675"/>
      <c r="E33" s="675"/>
      <c r="F33" s="675"/>
      <c r="G33" s="675"/>
      <c r="H33" s="675"/>
      <c r="I33" s="121"/>
      <c r="J33" s="121"/>
      <c r="K33" s="121"/>
      <c r="L33" s="121"/>
      <c r="M33" s="121"/>
      <c r="N33" s="121"/>
      <c r="O33" s="121"/>
      <c r="P33" s="121"/>
      <c r="Q33" s="121"/>
      <c r="R33" s="121"/>
      <c r="S33" s="121"/>
      <c r="T33" s="121"/>
      <c r="U33" s="121"/>
      <c r="V33" s="121"/>
      <c r="W33" s="121"/>
      <c r="X33" s="121"/>
      <c r="Y33" s="121"/>
      <c r="Z33" s="219"/>
      <c r="AA33" s="220"/>
      <c r="AB33" s="220"/>
      <c r="AC33" s="220"/>
      <c r="AD33" s="220"/>
      <c r="AE33" s="220"/>
      <c r="AF33" s="220"/>
      <c r="AG33" s="220"/>
      <c r="AH33" s="220"/>
      <c r="AI33" s="220"/>
      <c r="AJ33" s="220"/>
      <c r="AK33" s="220"/>
      <c r="AL33" s="220"/>
    </row>
    <row r="34" spans="1:38">
      <c r="A34" s="675"/>
      <c r="B34" s="675"/>
      <c r="C34" s="675"/>
      <c r="D34" s="675"/>
      <c r="E34" s="675"/>
      <c r="F34" s="675"/>
      <c r="G34" s="675"/>
      <c r="H34" s="675"/>
      <c r="I34" s="121"/>
      <c r="J34" s="121"/>
      <c r="K34" s="121"/>
      <c r="L34" s="121"/>
      <c r="M34" s="121"/>
      <c r="N34" s="121"/>
      <c r="O34" s="121"/>
      <c r="P34" s="121"/>
      <c r="Q34" s="121"/>
      <c r="R34" s="121"/>
      <c r="S34" s="121"/>
      <c r="T34" s="121"/>
      <c r="U34" s="121"/>
      <c r="V34" s="121"/>
      <c r="W34" s="121"/>
      <c r="X34" s="121"/>
      <c r="Y34" s="121"/>
      <c r="Z34" s="219"/>
      <c r="AA34" s="220"/>
      <c r="AB34" s="220"/>
      <c r="AC34" s="220"/>
      <c r="AD34" s="220"/>
      <c r="AE34" s="220"/>
      <c r="AF34" s="220"/>
      <c r="AG34" s="220"/>
      <c r="AH34" s="220"/>
      <c r="AI34" s="220"/>
      <c r="AJ34" s="220"/>
      <c r="AK34" s="220"/>
      <c r="AL34" s="220"/>
    </row>
    <row r="35" spans="1:38">
      <c r="A35" s="675"/>
      <c r="B35" s="675"/>
      <c r="C35" s="675"/>
      <c r="D35" s="675"/>
      <c r="E35" s="675"/>
      <c r="F35" s="675"/>
      <c r="G35" s="675"/>
      <c r="H35" s="675"/>
      <c r="I35" s="121"/>
      <c r="J35" s="121"/>
      <c r="K35" s="121"/>
      <c r="L35" s="121"/>
      <c r="M35" s="121"/>
      <c r="N35" s="121"/>
      <c r="O35" s="121"/>
      <c r="P35" s="121"/>
      <c r="Q35" s="121"/>
      <c r="R35" s="121"/>
      <c r="S35" s="121"/>
      <c r="T35" s="121"/>
      <c r="U35" s="121"/>
      <c r="V35" s="121"/>
      <c r="W35" s="121"/>
      <c r="X35" s="121"/>
      <c r="Y35" s="121"/>
      <c r="Z35" s="219"/>
      <c r="AA35" s="220"/>
      <c r="AB35" s="220"/>
      <c r="AC35" s="220"/>
      <c r="AD35" s="220"/>
      <c r="AE35" s="220"/>
      <c r="AF35" s="220"/>
      <c r="AG35" s="220"/>
      <c r="AH35" s="220"/>
      <c r="AI35" s="220"/>
      <c r="AJ35" s="220"/>
      <c r="AK35" s="220"/>
      <c r="AL35" s="220"/>
    </row>
    <row r="36" spans="1:38">
      <c r="A36" s="675"/>
      <c r="B36" s="675"/>
      <c r="C36" s="675"/>
      <c r="D36" s="675"/>
      <c r="E36" s="675"/>
      <c r="F36" s="675"/>
      <c r="G36" s="675"/>
      <c r="H36" s="675"/>
      <c r="I36" s="121"/>
      <c r="J36" s="121"/>
      <c r="K36" s="121"/>
      <c r="L36" s="121"/>
      <c r="M36" s="121"/>
      <c r="N36" s="121"/>
      <c r="O36" s="121"/>
      <c r="P36" s="121"/>
      <c r="Q36" s="121"/>
      <c r="R36" s="121"/>
      <c r="S36" s="121"/>
      <c r="T36" s="121"/>
      <c r="U36" s="121"/>
      <c r="V36" s="121"/>
      <c r="W36" s="121"/>
      <c r="X36" s="121"/>
      <c r="Y36" s="121"/>
      <c r="Z36" s="219"/>
      <c r="AA36" s="220"/>
      <c r="AB36" s="220"/>
      <c r="AC36" s="220"/>
      <c r="AD36" s="220"/>
      <c r="AE36" s="220"/>
      <c r="AF36" s="220"/>
      <c r="AG36" s="220"/>
      <c r="AH36" s="220"/>
      <c r="AI36" s="220"/>
      <c r="AJ36" s="220"/>
      <c r="AK36" s="220"/>
      <c r="AL36" s="220"/>
    </row>
    <row r="37" spans="1:38">
      <c r="A37" s="675"/>
      <c r="B37" s="675"/>
      <c r="C37" s="675"/>
      <c r="D37" s="675"/>
      <c r="E37" s="675"/>
      <c r="F37" s="675"/>
      <c r="G37" s="675"/>
      <c r="H37" s="675"/>
      <c r="I37" s="121"/>
      <c r="J37" s="121"/>
      <c r="K37" s="121"/>
      <c r="L37" s="121"/>
      <c r="M37" s="121"/>
      <c r="N37" s="121"/>
      <c r="O37" s="121"/>
      <c r="P37" s="121"/>
      <c r="Q37" s="121"/>
      <c r="R37" s="121"/>
      <c r="S37" s="121"/>
      <c r="T37" s="121"/>
      <c r="U37" s="121"/>
      <c r="V37" s="121"/>
      <c r="W37" s="121"/>
      <c r="X37" s="121"/>
      <c r="Y37" s="121"/>
      <c r="Z37" s="219"/>
      <c r="AA37" s="220"/>
      <c r="AB37" s="220"/>
      <c r="AC37" s="220"/>
      <c r="AD37" s="220"/>
      <c r="AE37" s="220"/>
      <c r="AF37" s="220"/>
      <c r="AG37" s="220"/>
      <c r="AH37" s="220"/>
      <c r="AI37" s="220"/>
      <c r="AJ37" s="220"/>
      <c r="AK37" s="220"/>
      <c r="AL37" s="220"/>
    </row>
    <row r="38" spans="1:38">
      <c r="A38" s="675"/>
      <c r="B38" s="675"/>
      <c r="C38" s="675"/>
      <c r="D38" s="675"/>
      <c r="E38" s="675"/>
      <c r="F38" s="675"/>
      <c r="G38" s="675"/>
      <c r="H38" s="675"/>
      <c r="I38" s="121"/>
      <c r="J38" s="121"/>
      <c r="K38" s="121"/>
      <c r="L38" s="121"/>
      <c r="M38" s="121"/>
      <c r="N38" s="121"/>
      <c r="O38" s="121"/>
      <c r="P38" s="121"/>
      <c r="Q38" s="121"/>
      <c r="R38" s="121"/>
      <c r="S38" s="121"/>
      <c r="T38" s="121"/>
      <c r="U38" s="121"/>
      <c r="V38" s="121"/>
      <c r="W38" s="121"/>
      <c r="X38" s="121"/>
      <c r="Y38" s="121"/>
      <c r="Z38" s="219"/>
      <c r="AA38" s="220"/>
      <c r="AB38" s="220"/>
      <c r="AC38" s="220"/>
      <c r="AD38" s="220"/>
      <c r="AE38" s="220"/>
      <c r="AF38" s="220"/>
      <c r="AG38" s="220"/>
      <c r="AH38" s="220"/>
      <c r="AI38" s="220"/>
      <c r="AJ38" s="220"/>
      <c r="AK38" s="220"/>
      <c r="AL38" s="220"/>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19"/>
      <c r="AA39" s="220"/>
      <c r="AB39" s="220"/>
      <c r="AC39" s="220"/>
      <c r="AD39" s="220"/>
      <c r="AE39" s="220"/>
      <c r="AF39" s="220"/>
      <c r="AG39" s="220"/>
      <c r="AH39" s="220"/>
      <c r="AI39" s="220"/>
      <c r="AJ39" s="220"/>
      <c r="AK39" s="220"/>
      <c r="AL39" s="220"/>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19"/>
      <c r="AA40" s="220"/>
      <c r="AB40" s="220"/>
      <c r="AC40" s="220"/>
      <c r="AD40" s="220"/>
      <c r="AE40" s="220"/>
      <c r="AF40" s="220"/>
      <c r="AG40" s="220"/>
      <c r="AH40" s="220"/>
      <c r="AI40" s="220"/>
      <c r="AJ40" s="220"/>
      <c r="AK40" s="220"/>
      <c r="AL40" s="220"/>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19"/>
      <c r="AA41" s="220"/>
      <c r="AB41" s="220"/>
      <c r="AC41" s="220"/>
      <c r="AD41" s="220"/>
      <c r="AE41" s="220"/>
      <c r="AF41" s="220"/>
      <c r="AG41" s="220"/>
      <c r="AH41" s="220"/>
      <c r="AI41" s="220"/>
      <c r="AJ41" s="220"/>
      <c r="AK41" s="220"/>
      <c r="AL41" s="220"/>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19"/>
      <c r="AA42" s="220"/>
      <c r="AB42" s="220"/>
      <c r="AC42" s="220"/>
      <c r="AD42" s="220"/>
      <c r="AE42" s="220"/>
      <c r="AF42" s="220"/>
      <c r="AG42" s="220"/>
      <c r="AH42" s="220"/>
      <c r="AI42" s="220"/>
      <c r="AJ42" s="220"/>
      <c r="AK42" s="220"/>
      <c r="AL42" s="220"/>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19"/>
      <c r="AA43" s="220"/>
      <c r="AB43" s="220"/>
      <c r="AC43" s="220"/>
      <c r="AD43" s="220"/>
      <c r="AE43" s="220"/>
      <c r="AF43" s="220"/>
      <c r="AG43" s="220"/>
      <c r="AH43" s="220"/>
      <c r="AI43" s="220"/>
      <c r="AJ43" s="220"/>
      <c r="AK43" s="220"/>
      <c r="AL43" s="220"/>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19"/>
      <c r="AA44" s="220"/>
      <c r="AB44" s="220"/>
      <c r="AC44" s="220"/>
      <c r="AD44" s="220"/>
      <c r="AE44" s="220"/>
      <c r="AF44" s="220"/>
      <c r="AG44" s="220"/>
      <c r="AH44" s="220"/>
      <c r="AI44" s="220"/>
      <c r="AJ44" s="220"/>
      <c r="AK44" s="220"/>
      <c r="AL44" s="220"/>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19"/>
      <c r="AA45" s="220"/>
      <c r="AB45" s="220"/>
      <c r="AC45" s="220"/>
      <c r="AD45" s="220"/>
      <c r="AE45" s="220"/>
      <c r="AF45" s="220"/>
      <c r="AG45" s="220"/>
      <c r="AH45" s="220"/>
      <c r="AI45" s="220"/>
      <c r="AJ45" s="220"/>
      <c r="AK45" s="220"/>
      <c r="AL45" s="220"/>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19"/>
      <c r="AA46" s="220"/>
      <c r="AB46" s="220"/>
      <c r="AC46" s="220"/>
      <c r="AD46" s="220"/>
      <c r="AE46" s="220"/>
      <c r="AF46" s="220"/>
      <c r="AG46" s="220"/>
      <c r="AH46" s="220"/>
      <c r="AI46" s="220"/>
      <c r="AJ46" s="220"/>
      <c r="AK46" s="220"/>
      <c r="AL46" s="220"/>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19"/>
      <c r="AA47" s="220"/>
      <c r="AB47" s="220"/>
      <c r="AC47" s="220"/>
      <c r="AD47" s="220"/>
      <c r="AE47" s="220"/>
      <c r="AF47" s="220"/>
      <c r="AG47" s="220"/>
      <c r="AH47" s="220"/>
      <c r="AI47" s="220"/>
      <c r="AJ47" s="220"/>
      <c r="AK47" s="220"/>
      <c r="AL47" s="220"/>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19"/>
      <c r="AA48" s="220"/>
      <c r="AB48" s="220"/>
      <c r="AC48" s="220"/>
      <c r="AD48" s="220"/>
      <c r="AE48" s="220"/>
      <c r="AF48" s="220"/>
      <c r="AG48" s="220"/>
      <c r="AH48" s="220"/>
      <c r="AI48" s="220"/>
      <c r="AJ48" s="220"/>
      <c r="AK48" s="220"/>
      <c r="AL48" s="220"/>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19"/>
      <c r="AA49" s="220"/>
      <c r="AB49" s="220"/>
      <c r="AC49" s="220"/>
      <c r="AD49" s="220"/>
      <c r="AE49" s="220"/>
      <c r="AF49" s="220"/>
      <c r="AG49" s="220"/>
      <c r="AH49" s="220"/>
      <c r="AI49" s="220"/>
      <c r="AJ49" s="220"/>
      <c r="AK49" s="220"/>
      <c r="AL49" s="220"/>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19"/>
      <c r="AA50" s="220"/>
      <c r="AB50" s="220"/>
      <c r="AC50" s="220"/>
      <c r="AD50" s="220"/>
      <c r="AE50" s="220"/>
      <c r="AF50" s="220"/>
      <c r="AG50" s="220"/>
      <c r="AH50" s="220"/>
      <c r="AI50" s="220"/>
      <c r="AJ50" s="220"/>
      <c r="AK50" s="220"/>
      <c r="AL50" s="220"/>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19"/>
      <c r="AA51" s="220"/>
      <c r="AB51" s="220"/>
      <c r="AC51" s="220"/>
      <c r="AD51" s="220"/>
      <c r="AE51" s="220"/>
      <c r="AF51" s="220"/>
      <c r="AG51" s="220"/>
      <c r="AH51" s="220"/>
      <c r="AI51" s="220"/>
      <c r="AJ51" s="220"/>
      <c r="AK51" s="220"/>
      <c r="AL51" s="220"/>
    </row>
    <row r="52" spans="1:38">
      <c r="V52" s="160"/>
      <c r="W52" s="121"/>
      <c r="X52" s="160"/>
      <c r="Y52" s="160"/>
      <c r="Z52" s="219"/>
      <c r="AA52" s="220"/>
      <c r="AB52" s="220"/>
      <c r="AC52" s="220"/>
      <c r="AD52" s="220"/>
      <c r="AE52" s="220"/>
      <c r="AF52" s="220"/>
      <c r="AG52" s="220"/>
      <c r="AH52" s="220"/>
      <c r="AI52" s="220"/>
      <c r="AJ52" s="220"/>
      <c r="AK52" s="220"/>
      <c r="AL52" s="220"/>
    </row>
    <row r="53" spans="1:38">
      <c r="V53" s="160"/>
      <c r="W53" s="121"/>
      <c r="X53" s="160"/>
      <c r="Y53" s="160"/>
      <c r="Z53" s="219"/>
      <c r="AA53" s="220"/>
      <c r="AB53" s="220"/>
      <c r="AC53" s="220"/>
      <c r="AD53" s="220"/>
      <c r="AE53" s="220"/>
      <c r="AF53" s="220"/>
      <c r="AG53" s="220"/>
      <c r="AH53" s="220"/>
      <c r="AI53" s="220"/>
      <c r="AJ53" s="220"/>
      <c r="AK53" s="220"/>
      <c r="AL53" s="220"/>
    </row>
    <row r="54" spans="1:38">
      <c r="V54" s="160"/>
      <c r="W54" s="121"/>
      <c r="X54" s="160"/>
      <c r="Y54" s="160"/>
      <c r="Z54" s="219"/>
      <c r="AA54" s="220"/>
      <c r="AB54" s="220"/>
      <c r="AC54" s="220"/>
      <c r="AD54" s="220"/>
      <c r="AE54" s="220"/>
      <c r="AF54" s="220"/>
      <c r="AG54" s="220"/>
      <c r="AH54" s="220"/>
      <c r="AI54" s="220"/>
      <c r="AJ54" s="220"/>
      <c r="AK54" s="220"/>
      <c r="AL54" s="220"/>
    </row>
    <row r="55" spans="1:38">
      <c r="Z55" s="220"/>
      <c r="AA55" s="220"/>
      <c r="AB55" s="220"/>
      <c r="AC55" s="220"/>
      <c r="AD55" s="220"/>
      <c r="AE55" s="220"/>
      <c r="AF55" s="220"/>
      <c r="AG55" s="220"/>
      <c r="AH55" s="220"/>
      <c r="AI55" s="220"/>
      <c r="AJ55" s="220"/>
      <c r="AK55" s="220"/>
      <c r="AL55" s="220"/>
    </row>
    <row r="56" spans="1:38">
      <c r="Z56" s="220"/>
      <c r="AA56" s="220"/>
      <c r="AB56" s="220"/>
      <c r="AC56" s="220"/>
      <c r="AD56" s="220"/>
      <c r="AE56" s="220"/>
      <c r="AF56" s="220"/>
      <c r="AG56" s="220"/>
      <c r="AH56" s="220"/>
      <c r="AI56" s="220"/>
      <c r="AJ56" s="220"/>
      <c r="AK56" s="220"/>
      <c r="AL56" s="22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110" zoomScaleNormal="110" workbookViewId="0">
      <selection activeCell="M2" sqref="M2"/>
    </sheetView>
  </sheetViews>
  <sheetFormatPr baseColWidth="10" defaultRowHeight="15"/>
  <cols>
    <col min="13" max="13" width="11.28515625"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13.7109375" style="110" customWidth="1"/>
    <col min="3" max="3" width="15.42578125" style="141" customWidth="1"/>
    <col min="4" max="4" width="33.7109375" style="181" customWidth="1"/>
    <col min="5" max="5" width="30" style="201" customWidth="1"/>
    <col min="6" max="7" width="11.42578125" customWidth="1"/>
    <col min="8" max="8" width="1.28515625" customWidth="1"/>
    <col min="10" max="10" width="34.42578125" customWidth="1"/>
  </cols>
  <sheetData>
    <row r="1" spans="1:10" ht="96" customHeight="1" thickTop="1" thickBot="1">
      <c r="A1" s="676" t="s">
        <v>1849</v>
      </c>
      <c r="B1" s="677"/>
      <c r="C1" s="677"/>
      <c r="D1" s="678"/>
    </row>
    <row r="2" spans="1:10" ht="56.25" customHeight="1" thickTop="1" thickBot="1">
      <c r="A2" s="189" t="s">
        <v>943</v>
      </c>
      <c r="B2" s="190" t="s">
        <v>1437</v>
      </c>
      <c r="C2" s="190" t="s">
        <v>982</v>
      </c>
      <c r="D2" s="218" t="s">
        <v>1847</v>
      </c>
    </row>
    <row r="3" spans="1:10" ht="54" thickTop="1" thickBot="1">
      <c r="A3" s="128" t="s">
        <v>983</v>
      </c>
      <c r="B3" s="129" t="s">
        <v>1220</v>
      </c>
      <c r="C3" s="130" t="str">
        <f>'200.1'!L31</f>
        <v>Ha</v>
      </c>
      <c r="D3" s="177">
        <f>VLOOKUP('200.1'!A88,'200.1'!A36:N107,14,FALSE)</f>
        <v>3618169.3635493824</v>
      </c>
      <c r="G3" t="s">
        <v>980</v>
      </c>
      <c r="J3" s="1"/>
    </row>
    <row r="4" spans="1:10" ht="54" thickTop="1" thickBot="1">
      <c r="A4" s="131" t="s">
        <v>985</v>
      </c>
      <c r="B4" s="132" t="s">
        <v>1169</v>
      </c>
      <c r="C4" s="130" t="s">
        <v>984</v>
      </c>
      <c r="D4" s="177">
        <f>VLOOKUP('200.2'!A88,'200.2'!A37:N108,14,FALSE)</f>
        <v>227831.85486288954</v>
      </c>
      <c r="J4" s="1"/>
    </row>
    <row r="5" spans="1:10" ht="54" thickTop="1" thickBot="1">
      <c r="A5" s="131" t="s">
        <v>986</v>
      </c>
      <c r="B5" s="132" t="s">
        <v>1170</v>
      </c>
      <c r="C5" s="133" t="s">
        <v>987</v>
      </c>
      <c r="D5" s="177">
        <f>VLOOKUP('201.1'!A88,'201.1'!A38:N109,14,FALSE)</f>
        <v>174133.93909061921</v>
      </c>
    </row>
    <row r="6" spans="1:10" ht="54" thickTop="1" thickBot="1">
      <c r="A6" s="131" t="s">
        <v>988</v>
      </c>
      <c r="B6" s="132" t="s">
        <v>1171</v>
      </c>
      <c r="C6" s="133" t="s">
        <v>987</v>
      </c>
      <c r="D6" s="177">
        <f>VLOOKUP('201.2'!A88,'201.2'!A39:N110,14,FALSE)</f>
        <v>196351.7258740316</v>
      </c>
    </row>
    <row r="7" spans="1:10" ht="70.5" customHeight="1" thickTop="1" thickBot="1">
      <c r="A7" s="131" t="s">
        <v>989</v>
      </c>
      <c r="B7" s="132" t="s">
        <v>1172</v>
      </c>
      <c r="C7" s="133" t="s">
        <v>987</v>
      </c>
      <c r="D7" s="177">
        <f>VLOOKUP('201.3'!A88,'201.3'!A40:N111,14,FALSE)</f>
        <v>43157.127081943006</v>
      </c>
    </row>
    <row r="8" spans="1:10" ht="54" thickTop="1" thickBot="1">
      <c r="A8" s="131" t="s">
        <v>990</v>
      </c>
      <c r="B8" s="132" t="s">
        <v>1173</v>
      </c>
      <c r="C8" s="133" t="s">
        <v>987</v>
      </c>
      <c r="D8" s="178">
        <f>VLOOKUP('201.4'!A88,'201.4'!A41:N112,14,FALSE)</f>
        <v>72060.145226529159</v>
      </c>
    </row>
    <row r="9" spans="1:10" ht="54" thickTop="1" thickBot="1">
      <c r="A9" s="131" t="s">
        <v>991</v>
      </c>
      <c r="B9" s="132" t="s">
        <v>1170</v>
      </c>
      <c r="C9" s="133" t="s">
        <v>1845</v>
      </c>
      <c r="D9" s="178">
        <f>VLOOKUP('201.5'!A88,'201.5'!A42:N113,14,FALSE)</f>
        <v>174133.93909061921</v>
      </c>
    </row>
    <row r="10" spans="1:10" ht="54" thickTop="1" thickBot="1">
      <c r="A10" s="131" t="s">
        <v>992</v>
      </c>
      <c r="B10" s="132" t="s">
        <v>1171</v>
      </c>
      <c r="C10" s="133" t="s">
        <v>1845</v>
      </c>
      <c r="D10" s="178">
        <f>VLOOKUP('201.6'!A88,'201.6'!A43:N114,14,FALSE)</f>
        <v>196351.7258740316</v>
      </c>
    </row>
    <row r="11" spans="1:10" ht="54" thickTop="1" thickBot="1">
      <c r="A11" s="131" t="s">
        <v>993</v>
      </c>
      <c r="B11" s="132" t="s">
        <v>1171</v>
      </c>
      <c r="C11" s="133" t="s">
        <v>387</v>
      </c>
      <c r="D11" s="178">
        <f>VLOOKUP('201.7'!A88,'201.7'!A44:N115,14,FALSE)</f>
        <v>193467.71444093491</v>
      </c>
    </row>
    <row r="12" spans="1:10" ht="54" thickTop="1" thickBot="1">
      <c r="A12" s="131" t="s">
        <v>994</v>
      </c>
      <c r="B12" s="132" t="s">
        <v>1174</v>
      </c>
      <c r="C12" s="133" t="s">
        <v>233</v>
      </c>
      <c r="D12" s="178">
        <f>VLOOKUP('201.8'!A88,'201.8'!A45:N116,14,FALSE)</f>
        <v>18144.809257331832</v>
      </c>
    </row>
    <row r="13" spans="1:10" ht="54" thickTop="1" thickBot="1">
      <c r="A13" s="131" t="s">
        <v>995</v>
      </c>
      <c r="B13" s="132" t="s">
        <v>1175</v>
      </c>
      <c r="C13" s="133" t="s">
        <v>233</v>
      </c>
      <c r="D13" s="178">
        <f>VLOOKUP('201.9'!A88,'201.9'!A46:N117,14,FALSE)</f>
        <v>17774.75047720757</v>
      </c>
    </row>
    <row r="14" spans="1:10" ht="54" thickTop="1" thickBot="1">
      <c r="A14" s="131" t="s">
        <v>996</v>
      </c>
      <c r="B14" s="132" t="s">
        <v>1176</v>
      </c>
      <c r="C14" s="133" t="s">
        <v>144</v>
      </c>
      <c r="D14" s="178">
        <f>VLOOKUP('201.10'!A88,'201.10'!A47:N118,14,FALSE)</f>
        <v>7960.6282182895156</v>
      </c>
    </row>
    <row r="15" spans="1:10" ht="54" thickTop="1" thickBot="1">
      <c r="A15" s="131" t="s">
        <v>997</v>
      </c>
      <c r="B15" s="132" t="s">
        <v>1177</v>
      </c>
      <c r="C15" s="133" t="s">
        <v>998</v>
      </c>
      <c r="D15" s="178">
        <f>VLOOKUP('201.11'!A88,'201.11'!A48:N119,14,FALSE)</f>
        <v>1563.3524570991847</v>
      </c>
    </row>
    <row r="16" spans="1:10" ht="54" thickTop="1" thickBot="1">
      <c r="A16" s="131" t="s">
        <v>999</v>
      </c>
      <c r="B16" s="132" t="s">
        <v>1178</v>
      </c>
      <c r="C16" s="133" t="s">
        <v>1845</v>
      </c>
      <c r="D16" s="178">
        <f>VLOOKUP('201.12'!A88,'201.12'!A49:N120,14,FALSE)</f>
        <v>128174.55883683011</v>
      </c>
    </row>
    <row r="17" spans="1:4" ht="64.5" thickTop="1" thickBot="1">
      <c r="A17" s="134" t="s">
        <v>1000</v>
      </c>
      <c r="B17" s="135" t="s">
        <v>1179</v>
      </c>
      <c r="C17" s="133" t="s">
        <v>1845</v>
      </c>
      <c r="D17" s="178">
        <f>VLOOKUP('201.13'!A88,'201.13'!A50:N121,14,FALSE)</f>
        <v>120503.40422283705</v>
      </c>
    </row>
    <row r="18" spans="1:4" ht="54" thickTop="1" thickBot="1">
      <c r="A18" s="131" t="s">
        <v>1001</v>
      </c>
      <c r="B18" s="132" t="s">
        <v>1180</v>
      </c>
      <c r="C18" s="133" t="s">
        <v>144</v>
      </c>
      <c r="D18" s="178">
        <f>VLOOKUP('201.14'!A88,'201.14'!A51:N122,14,FALSE)</f>
        <v>38085.214716190094</v>
      </c>
    </row>
    <row r="19" spans="1:4" ht="54" thickTop="1" thickBot="1">
      <c r="A19" s="131" t="s">
        <v>1002</v>
      </c>
      <c r="B19" s="132" t="s">
        <v>1181</v>
      </c>
      <c r="C19" s="133" t="s">
        <v>144</v>
      </c>
      <c r="D19" s="178">
        <f>VLOOKUP('201.15'!A88,'201.15'!A52:N123,14,FALSE)</f>
        <v>46936.561784725433</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105087.88996942941</v>
      </c>
    </row>
    <row r="22" spans="1:4" ht="54" thickTop="1" thickBot="1">
      <c r="A22" s="131" t="s">
        <v>1005</v>
      </c>
      <c r="B22" s="132" t="s">
        <v>1184</v>
      </c>
      <c r="C22" s="133" t="s">
        <v>1845</v>
      </c>
      <c r="D22" s="178">
        <f>VLOOKUP('201.18'!A88,'201.18'!A55:N126,14,FALSE)</f>
        <v>105087.88996942941</v>
      </c>
    </row>
    <row r="23" spans="1:4" ht="54" thickTop="1" thickBot="1">
      <c r="A23" s="131" t="s">
        <v>1006</v>
      </c>
      <c r="B23" s="132" t="s">
        <v>1185</v>
      </c>
      <c r="C23" s="133" t="s">
        <v>144</v>
      </c>
      <c r="D23" s="178">
        <f>VLOOKUP('201.19'!A88,'201.19'!A56:N127,14,FALSE)</f>
        <v>6681.4546876413624</v>
      </c>
    </row>
    <row r="24" spans="1:4" ht="54" thickTop="1" thickBot="1">
      <c r="A24" s="131" t="s">
        <v>1007</v>
      </c>
      <c r="B24" s="132" t="s">
        <v>1186</v>
      </c>
      <c r="C24" s="133" t="s">
        <v>144</v>
      </c>
      <c r="D24" s="178">
        <f>VLOOKUP('201.20'!A88,'201.20'!A57:N128,14,FALSE)</f>
        <v>866.19338310863134</v>
      </c>
    </row>
    <row r="25" spans="1:4" ht="54" thickTop="1" thickBot="1">
      <c r="A25" s="131" t="s">
        <v>1008</v>
      </c>
      <c r="B25" s="132" t="s">
        <v>1187</v>
      </c>
      <c r="C25" s="133" t="s">
        <v>144</v>
      </c>
      <c r="D25" s="178">
        <f>VLOOKUP('201.21'!A88,'201.21'!A58:N129,14,FALSE)</f>
        <v>8073.3779399576433</v>
      </c>
    </row>
    <row r="26" spans="1:4" ht="54" thickTop="1" thickBot="1">
      <c r="A26" s="131" t="s">
        <v>1425</v>
      </c>
      <c r="B26" s="132" t="s">
        <v>1413</v>
      </c>
      <c r="C26" s="133" t="s">
        <v>1845</v>
      </c>
      <c r="D26" s="178">
        <f>VLOOKUP('203.1'!A88,'203.1'!A59:N130,14,FALSE)</f>
        <v>935539.35452944867</v>
      </c>
    </row>
    <row r="27" spans="1:4" ht="54" thickTop="1" thickBot="1">
      <c r="A27" s="131" t="s">
        <v>1426</v>
      </c>
      <c r="B27" s="132" t="s">
        <v>1417</v>
      </c>
      <c r="C27" s="133" t="s">
        <v>1845</v>
      </c>
      <c r="D27" s="178">
        <f>VLOOKUP('203.2'!A88,'203.2'!A60:N131,14,FALSE)</f>
        <v>1121459.4373836196</v>
      </c>
    </row>
    <row r="28" spans="1:4" ht="54" thickTop="1" thickBot="1">
      <c r="A28" s="131" t="s">
        <v>1427</v>
      </c>
      <c r="B28" s="132" t="s">
        <v>1418</v>
      </c>
      <c r="C28" s="133" t="s">
        <v>1845</v>
      </c>
      <c r="D28" s="178">
        <f>VLOOKUP('203.3'!A88,'203.3'!A61:N132,14,FALSE)</f>
        <v>1254259.4965651706</v>
      </c>
    </row>
    <row r="29" spans="1:4" ht="54" thickTop="1" thickBot="1">
      <c r="A29" s="131" t="s">
        <v>1428</v>
      </c>
      <c r="B29" s="132" t="s">
        <v>1419</v>
      </c>
      <c r="C29" s="133" t="s">
        <v>1845</v>
      </c>
      <c r="D29" s="178">
        <f>VLOOKUP('203.4'!A88,'203.4'!A62:N133,14,FALSE)</f>
        <v>551500.94203961978</v>
      </c>
    </row>
    <row r="30" spans="1:4" ht="54" thickTop="1" thickBot="1">
      <c r="A30" s="131" t="s">
        <v>1429</v>
      </c>
      <c r="B30" s="132" t="s">
        <v>1420</v>
      </c>
      <c r="C30" s="133" t="s">
        <v>1845</v>
      </c>
      <c r="D30" s="178">
        <f>VLOOKUP('203.5'!A88,'203.5'!A63:N134,14,FALSE)</f>
        <v>638275.05732732022</v>
      </c>
    </row>
    <row r="31" spans="1:4" ht="54" thickTop="1" thickBot="1">
      <c r="A31" s="131" t="s">
        <v>1430</v>
      </c>
      <c r="B31" s="132" t="s">
        <v>1421</v>
      </c>
      <c r="C31" s="133" t="s">
        <v>1845</v>
      </c>
      <c r="D31" s="178">
        <f>VLOOKUP('203.6'!A88,'203.6'!A64:N135,14,FALSE)</f>
        <v>693494.94887403876</v>
      </c>
    </row>
    <row r="32" spans="1:4" ht="54" thickTop="1" thickBot="1">
      <c r="A32" s="131" t="s">
        <v>1431</v>
      </c>
      <c r="B32" s="132" t="s">
        <v>1422</v>
      </c>
      <c r="C32" s="133" t="s">
        <v>1845</v>
      </c>
      <c r="D32" s="178">
        <f>VLOOKUP('203.7'!A88,'203.7'!A65:N136,14,FALSE)</f>
        <v>225968.81312773729</v>
      </c>
    </row>
    <row r="33" spans="1:4" ht="54" thickTop="1" thickBot="1">
      <c r="A33" s="131" t="s">
        <v>1432</v>
      </c>
      <c r="B33" s="132" t="s">
        <v>1871</v>
      </c>
      <c r="C33" s="133" t="s">
        <v>1845</v>
      </c>
      <c r="D33" s="178">
        <f>VLOOKUP('203.8'!A88,'203.8'!A66:N137,14,FALSE)</f>
        <v>366662.07151858136</v>
      </c>
    </row>
    <row r="34" spans="1:4" ht="54" thickTop="1" thickBot="1">
      <c r="A34" s="131" t="s">
        <v>1433</v>
      </c>
      <c r="B34" s="132" t="s">
        <v>1424</v>
      </c>
      <c r="C34" s="133" t="s">
        <v>1845</v>
      </c>
      <c r="D34" s="178">
        <f>VLOOKUP('203.9'!A88,'203.9'!A67:N138,14,FALSE)</f>
        <v>389049.12626559229</v>
      </c>
    </row>
    <row r="35" spans="1:4" ht="54" thickTop="1" thickBot="1">
      <c r="A35" s="131" t="s">
        <v>1434</v>
      </c>
      <c r="B35" s="132" t="s">
        <v>1414</v>
      </c>
      <c r="C35" s="133" t="s">
        <v>1845</v>
      </c>
      <c r="D35" s="178">
        <f>VLOOKUP('203.10'!A88,'203.10'!A68:N139,14,FALSE)</f>
        <v>177190.67242415721</v>
      </c>
    </row>
    <row r="36" spans="1:4" ht="54" thickTop="1" thickBot="1">
      <c r="A36" s="131" t="s">
        <v>1435</v>
      </c>
      <c r="B36" s="132" t="s">
        <v>1415</v>
      </c>
      <c r="C36" s="133" t="s">
        <v>1845</v>
      </c>
      <c r="D36" s="178">
        <f>VLOOKUP('203.11'!A88,'203.11'!A69:N140,14,FALSE)</f>
        <v>275078.66573535471</v>
      </c>
    </row>
    <row r="37" spans="1:4" ht="54" thickTop="1" thickBot="1">
      <c r="A37" s="131" t="s">
        <v>1436</v>
      </c>
      <c r="B37" s="215" t="s">
        <v>1416</v>
      </c>
      <c r="C37" s="133" t="s">
        <v>1845</v>
      </c>
      <c r="D37" s="178">
        <f>VLOOKUP('203.12'!A88,'203.12'!A70:N141,14,FALSE)</f>
        <v>286708.30456497078</v>
      </c>
    </row>
    <row r="38" spans="1:4" ht="54" thickTop="1" thickBot="1">
      <c r="A38" s="131" t="s">
        <v>1009</v>
      </c>
      <c r="B38" s="132" t="s">
        <v>1188</v>
      </c>
      <c r="C38" s="133" t="s">
        <v>387</v>
      </c>
      <c r="D38" s="178">
        <f>VLOOKUP('210.1.1'!A88,'210.1.1'!A71:N142,14,FALSE)</f>
        <v>14574.267664026014</v>
      </c>
    </row>
    <row r="39" spans="1:4" ht="54" thickTop="1" thickBot="1">
      <c r="A39" s="131" t="s">
        <v>1010</v>
      </c>
      <c r="B39" s="132" t="s">
        <v>1189</v>
      </c>
      <c r="C39" s="133" t="s">
        <v>387</v>
      </c>
      <c r="D39" s="178">
        <f>VLOOKUP('210.1.2'!A88,'210.1.2'!A72:N143,14,FALSE)</f>
        <v>4541.0231266970623</v>
      </c>
    </row>
    <row r="40" spans="1:4" ht="54" thickTop="1" thickBot="1">
      <c r="A40" s="131" t="s">
        <v>1011</v>
      </c>
      <c r="B40" s="132" t="s">
        <v>1190</v>
      </c>
      <c r="C40" s="133" t="s">
        <v>387</v>
      </c>
      <c r="D40" s="178">
        <f>VLOOKUP('210.2.1'!A90,'210.2.1'!A73:N144,14,FALSE)</f>
        <v>32180.282907767065</v>
      </c>
    </row>
    <row r="41" spans="1:4" ht="54" thickTop="1" thickBot="1">
      <c r="A41" s="131" t="s">
        <v>1012</v>
      </c>
      <c r="B41" s="132" t="s">
        <v>1191</v>
      </c>
      <c r="C41" s="133" t="s">
        <v>387</v>
      </c>
      <c r="D41" s="178">
        <f>VLOOKUP('210.2.2'!A88,'210.2.2'!A74:N145,14,FALSE)</f>
        <v>14574.267664026014</v>
      </c>
    </row>
    <row r="42" spans="1:4" ht="54" thickTop="1" thickBot="1">
      <c r="A42" s="131" t="s">
        <v>1013</v>
      </c>
      <c r="B42" s="132" t="s">
        <v>1192</v>
      </c>
      <c r="C42" s="133" t="s">
        <v>387</v>
      </c>
      <c r="D42" s="178">
        <f>VLOOKUP('210.2.3'!A91,'210.2.3'!A91:N146,14,FALSE)</f>
        <v>22147.038370438117</v>
      </c>
    </row>
    <row r="43" spans="1:4" ht="54" thickTop="1" thickBot="1">
      <c r="A43" s="131" t="s">
        <v>1014</v>
      </c>
      <c r="B43" s="132" t="s">
        <v>1193</v>
      </c>
      <c r="C43" s="133" t="s">
        <v>387</v>
      </c>
      <c r="D43" s="178">
        <f>VLOOKUP('210.2.4'!A88,'210.2.4'!A88:N147,14,FALSE)</f>
        <v>4541.0231266970623</v>
      </c>
    </row>
    <row r="44" spans="1:4" ht="54" thickTop="1" thickBot="1">
      <c r="A44" s="131" t="s">
        <v>1015</v>
      </c>
      <c r="B44" s="132" t="s">
        <v>1194</v>
      </c>
      <c r="C44" s="133" t="s">
        <v>387</v>
      </c>
      <c r="D44" s="178">
        <f>VLOOKUP('211.1'!A88,'211.1'!A88:N148,14,FALSE)</f>
        <v>12607.294816422007</v>
      </c>
    </row>
    <row r="45" spans="1:4" ht="54" thickTop="1" thickBot="1">
      <c r="A45" s="131" t="s">
        <v>1016</v>
      </c>
      <c r="B45" s="132" t="s">
        <v>1195</v>
      </c>
      <c r="C45" s="133" t="s">
        <v>387</v>
      </c>
      <c r="D45" s="178">
        <f>VLOOKUP('220.1'!A88,'220.1'!A88:N149,14,FALSE)</f>
        <v>16903.735098051766</v>
      </c>
    </row>
    <row r="46" spans="1:4" ht="54" thickTop="1" thickBot="1">
      <c r="A46" s="131" t="s">
        <v>1017</v>
      </c>
      <c r="B46" s="132" t="s">
        <v>1196</v>
      </c>
      <c r="C46" s="133" t="s">
        <v>387</v>
      </c>
      <c r="D46" s="178">
        <f>VLOOKUP('221.1'!A88,'221.1'!A88:N150,14,FALSE)</f>
        <v>11820.873094705925</v>
      </c>
    </row>
    <row r="47" spans="1:4" ht="54" thickTop="1" thickBot="1">
      <c r="A47" s="131" t="s">
        <v>1018</v>
      </c>
      <c r="B47" s="132" t="s">
        <v>1197</v>
      </c>
      <c r="C47" s="133" t="s">
        <v>387</v>
      </c>
      <c r="D47" s="178">
        <f>VLOOKUP('221.2'!A88,'221.2'!A88:N151,14,FALSE)</f>
        <v>7631.0349731747665</v>
      </c>
    </row>
    <row r="48" spans="1:4" ht="54" thickTop="1" thickBot="1">
      <c r="A48" s="131" t="s">
        <v>1441</v>
      </c>
      <c r="B48" s="132" t="s">
        <v>1438</v>
      </c>
      <c r="C48" s="133" t="s">
        <v>233</v>
      </c>
      <c r="D48" s="178">
        <f>VLOOKUP('223.1'!A88,'223.1'!A88:N152,14,FALSE)</f>
        <v>10730.461403310135</v>
      </c>
    </row>
    <row r="49" spans="1:4" ht="54" thickTop="1" thickBot="1">
      <c r="A49" s="131" t="s">
        <v>1442</v>
      </c>
      <c r="B49" s="132" t="s">
        <v>1439</v>
      </c>
      <c r="C49" s="133" t="s">
        <v>233</v>
      </c>
      <c r="D49" s="178">
        <f>VLOOKUP('223.2'!A88,'223.2'!A88:N153,14,FALSE)</f>
        <v>18573.648293346603</v>
      </c>
    </row>
    <row r="50" spans="1:4" ht="54" thickTop="1" thickBot="1">
      <c r="A50" s="131" t="s">
        <v>1443</v>
      </c>
      <c r="B50" s="132" t="s">
        <v>1440</v>
      </c>
      <c r="C50" s="133" t="s">
        <v>387</v>
      </c>
      <c r="D50" s="178">
        <f>VLOOKUP('223.3.1'!A88,'223.3.1'!A88:N154,14,FALSE)</f>
        <v>54296</v>
      </c>
    </row>
    <row r="51" spans="1:4" ht="54" thickTop="1" thickBot="1">
      <c r="A51" s="131" t="s">
        <v>1444</v>
      </c>
      <c r="B51" s="132" t="s">
        <v>1446</v>
      </c>
      <c r="C51" s="133" t="s">
        <v>387</v>
      </c>
      <c r="D51" s="178">
        <f>VLOOKUP('223.3.2'!A88,'223.3.2'!A88:N155,14,FALSE)</f>
        <v>91484.355470852955</v>
      </c>
    </row>
    <row r="52" spans="1:4" ht="54" thickTop="1" thickBot="1">
      <c r="A52" s="131" t="s">
        <v>1445</v>
      </c>
      <c r="B52" s="132" t="s">
        <v>1447</v>
      </c>
      <c r="C52" s="133" t="s">
        <v>387</v>
      </c>
      <c r="D52" s="178">
        <f>VLOOKUP('223.3.3'!A88,'223.3.3'!A88:N156,14,FALSE)</f>
        <v>126303.87343722176</v>
      </c>
    </row>
    <row r="53" spans="1:4" ht="54" thickTop="1" thickBot="1">
      <c r="A53" s="137" t="s">
        <v>1019</v>
      </c>
      <c r="B53" s="138" t="s">
        <v>1956</v>
      </c>
      <c r="C53" s="133" t="s">
        <v>233</v>
      </c>
      <c r="D53" s="178">
        <f>VLOOKUP('230.1'!A88,'230.1'!A88:N157,14,FALSE)</f>
        <v>3575.6366288725521</v>
      </c>
    </row>
    <row r="54" spans="1:4" ht="54" thickTop="1" thickBot="1">
      <c r="A54" s="137" t="s">
        <v>1020</v>
      </c>
      <c r="B54" s="138" t="s">
        <v>1198</v>
      </c>
      <c r="C54" s="133" t="s">
        <v>233</v>
      </c>
      <c r="D54" s="178">
        <f>VLOOKUP('231.1'!A88,'231.1'!A88:N159,14,FALSE)</f>
        <v>11592.876187820892</v>
      </c>
    </row>
    <row r="55" spans="1:4" ht="54" thickTop="1" thickBot="1">
      <c r="A55" s="137" t="s">
        <v>1021</v>
      </c>
      <c r="B55" s="138" t="s">
        <v>1448</v>
      </c>
      <c r="C55" s="133" t="s">
        <v>233</v>
      </c>
      <c r="D55" s="178">
        <f>VLOOKUP('232.1'!A88,'232.1'!A88:N160,14,FALSE)</f>
        <v>9873.0499949209152</v>
      </c>
    </row>
    <row r="56" spans="1:4" ht="54" thickTop="1" thickBot="1">
      <c r="A56" s="137" t="s">
        <v>1449</v>
      </c>
      <c r="B56" s="138" t="s">
        <v>1872</v>
      </c>
      <c r="C56" s="133" t="s">
        <v>233</v>
      </c>
      <c r="D56" s="178">
        <f>VLOOKUP('233.1'!A88,'233.1'!A88:N161,14,FALSE)</f>
        <v>15702.690665602495</v>
      </c>
    </row>
    <row r="57" spans="1:4" ht="54" thickTop="1" thickBot="1">
      <c r="A57" s="137" t="s">
        <v>1451</v>
      </c>
      <c r="B57" s="138" t="s">
        <v>1452</v>
      </c>
      <c r="C57" s="133" t="s">
        <v>233</v>
      </c>
      <c r="D57" s="178">
        <f>VLOOKUP('233.10'!A88,'233.10'!A88:N162,14,FALSE)</f>
        <v>30624.689758949473</v>
      </c>
    </row>
    <row r="58" spans="1:4" ht="54" thickTop="1" thickBot="1">
      <c r="A58" s="137" t="s">
        <v>1022</v>
      </c>
      <c r="B58" s="138" t="s">
        <v>1453</v>
      </c>
      <c r="C58" s="133" t="s">
        <v>233</v>
      </c>
      <c r="D58" s="178">
        <f>VLOOKUP('234.1'!A88,'234.1'!A88:N163,14,FALSE)</f>
        <v>1239.6180969160873</v>
      </c>
    </row>
    <row r="59" spans="1:4" ht="54" thickTop="1" thickBot="1">
      <c r="A59" s="137" t="s">
        <v>1456</v>
      </c>
      <c r="B59" s="138" t="s">
        <v>1457</v>
      </c>
      <c r="C59" s="133" t="s">
        <v>387</v>
      </c>
      <c r="D59" s="178">
        <f>VLOOKUP('235.1'!A88,'235.1'!A88:N164,14,FALSE)</f>
        <v>64841.908623503732</v>
      </c>
    </row>
    <row r="60" spans="1:4" ht="54" thickTop="1" thickBot="1">
      <c r="A60" s="139" t="s">
        <v>1458</v>
      </c>
      <c r="B60" s="138" t="s">
        <v>1459</v>
      </c>
      <c r="C60" s="133" t="s">
        <v>387</v>
      </c>
      <c r="D60" s="178">
        <f>VLOOKUP('235.10'!A88,'235.10'!A88:N165,14,FALSE)</f>
        <v>18169.563238646988</v>
      </c>
    </row>
    <row r="61" spans="1:4" ht="54" thickTop="1" thickBot="1">
      <c r="A61" s="139" t="s">
        <v>1460</v>
      </c>
      <c r="B61" s="138" t="s">
        <v>1461</v>
      </c>
      <c r="C61" s="133" t="s">
        <v>377</v>
      </c>
      <c r="D61" s="178">
        <f>VLOOKUP('235.11'!A88,'235.11'!A88:N166,14,FALSE)</f>
        <v>583.40431731070919</v>
      </c>
    </row>
    <row r="62" spans="1:4" ht="54" thickTop="1" thickBot="1">
      <c r="A62" s="139" t="s">
        <v>1462</v>
      </c>
      <c r="B62" s="138" t="s">
        <v>1873</v>
      </c>
      <c r="C62" s="133" t="s">
        <v>387</v>
      </c>
      <c r="D62" s="178">
        <f>VLOOKUP('236.1'!A88,'236.1'!A88:N167,14,FALSE)</f>
        <v>115981.02037164129</v>
      </c>
    </row>
    <row r="63" spans="1:4" ht="54" thickTop="1" thickBot="1">
      <c r="A63" s="139" t="s">
        <v>1465</v>
      </c>
      <c r="B63" s="138" t="s">
        <v>1874</v>
      </c>
      <c r="C63" s="133" t="s">
        <v>387</v>
      </c>
      <c r="D63" s="178">
        <f>VLOOKUP('236.10'!A87,'236.10'!A87:N168,14,FALSE)</f>
        <v>18169.563238646988</v>
      </c>
    </row>
    <row r="64" spans="1:4" ht="54" thickTop="1" thickBot="1">
      <c r="A64" s="139" t="s">
        <v>1466</v>
      </c>
      <c r="B64" s="140" t="s">
        <v>1467</v>
      </c>
      <c r="C64" s="174" t="s">
        <v>377</v>
      </c>
      <c r="D64" s="178">
        <f>VLOOKUP('236.11'!A88,'236.11'!A88:N169,14,FALSE)</f>
        <v>1222.6432141624289</v>
      </c>
    </row>
    <row r="65" spans="1:4" ht="54" thickTop="1" thickBot="1">
      <c r="A65" s="137" t="s">
        <v>1023</v>
      </c>
      <c r="B65" s="138" t="s">
        <v>1199</v>
      </c>
      <c r="C65" s="133" t="s">
        <v>233</v>
      </c>
      <c r="D65" s="178">
        <f>VLOOKUP('310.1'!A87,'310.1'!A87:N170,14,FALSE)</f>
        <v>1165.6605794243553</v>
      </c>
    </row>
    <row r="66" spans="1:4" ht="54" thickTop="1" thickBot="1">
      <c r="A66" s="137" t="s">
        <v>1024</v>
      </c>
      <c r="B66" s="138" t="s">
        <v>1200</v>
      </c>
      <c r="C66" s="133" t="s">
        <v>387</v>
      </c>
      <c r="D66" s="178">
        <f>VLOOKUP('311.1'!A87,'311.1'!A87:N171,14,FALSE)</f>
        <v>50655.207449402282</v>
      </c>
    </row>
    <row r="67" spans="1:4" ht="54" thickTop="1" thickBot="1">
      <c r="A67" s="137" t="s">
        <v>1025</v>
      </c>
      <c r="B67" s="138" t="s">
        <v>1201</v>
      </c>
      <c r="C67" s="133" t="s">
        <v>998</v>
      </c>
      <c r="D67" s="178">
        <f>VLOOKUP('312.1'!A88,'312.1'!A88:N172,14,FALSE)</f>
        <v>6227.3554439732652</v>
      </c>
    </row>
    <row r="68" spans="1:4" ht="54" thickTop="1" thickBot="1">
      <c r="A68" s="137" t="s">
        <v>1026</v>
      </c>
      <c r="B68" s="138" t="s">
        <v>1202</v>
      </c>
      <c r="C68" s="133" t="s">
        <v>998</v>
      </c>
      <c r="D68" s="178">
        <f>VLOOKUP('312.2'!A88,'312.2'!A88:N173,14,FALSE)</f>
        <v>5434.6151984371863</v>
      </c>
    </row>
    <row r="69" spans="1:4" ht="54" thickTop="1" thickBot="1">
      <c r="A69" s="137" t="s">
        <v>1027</v>
      </c>
      <c r="B69" s="138" t="s">
        <v>1203</v>
      </c>
      <c r="C69" s="133" t="s">
        <v>1464</v>
      </c>
      <c r="D69" s="178">
        <f>VLOOKUP('312.3'!A87,'312.3'!A87:N174,14,FALSE)</f>
        <v>2025.4462554350546</v>
      </c>
    </row>
    <row r="70" spans="1:4" ht="54" thickTop="1" thickBot="1">
      <c r="A70" s="137" t="s">
        <v>1028</v>
      </c>
      <c r="B70" s="138" t="s">
        <v>1204</v>
      </c>
      <c r="C70" s="133" t="s">
        <v>387</v>
      </c>
      <c r="D70" s="179">
        <f>VLOOKUP('312.4'!A88,'312.4'!A88:N175,14,FALSE)</f>
        <v>50647.445429493979</v>
      </c>
    </row>
    <row r="71" spans="1:4" ht="54" thickTop="1" thickBot="1">
      <c r="A71" s="137" t="s">
        <v>1029</v>
      </c>
      <c r="B71" s="138" t="s">
        <v>1469</v>
      </c>
      <c r="C71" s="133" t="s">
        <v>387</v>
      </c>
      <c r="D71" s="179">
        <f>VLOOKUP('320.1'!A88,'320.1'!A88:N176,14,FALSE)</f>
        <v>91412.263650965469</v>
      </c>
    </row>
    <row r="72" spans="1:4" ht="54" thickTop="1" thickBot="1">
      <c r="A72" s="137" t="s">
        <v>1030</v>
      </c>
      <c r="B72" s="138" t="s">
        <v>1470</v>
      </c>
      <c r="C72" s="133" t="s">
        <v>387</v>
      </c>
      <c r="D72" s="179">
        <f>VLOOKUP('320.2'!A88,'320.2'!A88:N177,14,FALSE)</f>
        <v>87748.607489779068</v>
      </c>
    </row>
    <row r="73" spans="1:4" ht="54" thickTop="1" thickBot="1">
      <c r="A73" s="137" t="s">
        <v>1473</v>
      </c>
      <c r="B73" s="138" t="s">
        <v>1474</v>
      </c>
      <c r="C73" s="133" t="s">
        <v>387</v>
      </c>
      <c r="D73" s="179">
        <f>VLOOKUP('320.3'!A88,'320.3'!A88:N178,14,FALSE)</f>
        <v>89829.47222333563</v>
      </c>
    </row>
    <row r="74" spans="1:4" ht="54" thickTop="1" thickBot="1">
      <c r="A74" s="137" t="s">
        <v>1475</v>
      </c>
      <c r="B74" s="138" t="s">
        <v>1476</v>
      </c>
      <c r="C74" s="133" t="s">
        <v>387</v>
      </c>
      <c r="D74" s="179">
        <f>VLOOKUP('320.4'!A88,'320.4'!A88:N179,14,FALSE)</f>
        <v>104182.22027618071</v>
      </c>
    </row>
    <row r="75" spans="1:4" ht="54" thickTop="1" thickBot="1">
      <c r="A75" s="137" t="s">
        <v>1477</v>
      </c>
      <c r="B75" s="138" t="s">
        <v>1478</v>
      </c>
      <c r="C75" s="133" t="s">
        <v>387</v>
      </c>
      <c r="D75" s="179">
        <f>VLOOKUP('320.5'!A88,'320.5'!A88:N180,14,FALSE)</f>
        <v>100518.56411499431</v>
      </c>
    </row>
    <row r="76" spans="1:4" ht="54" thickTop="1" thickBot="1">
      <c r="A76" s="137" t="s">
        <v>1479</v>
      </c>
      <c r="B76" s="138" t="s">
        <v>1480</v>
      </c>
      <c r="C76" s="133" t="s">
        <v>387</v>
      </c>
      <c r="D76" s="179">
        <f>VLOOKUP('320.6'!A88,'320.6'!A88:N181,14,FALSE)</f>
        <v>102599.42884855086</v>
      </c>
    </row>
    <row r="77" spans="1:4" ht="54" thickTop="1" thickBot="1">
      <c r="A77" s="137" t="s">
        <v>1031</v>
      </c>
      <c r="B77" s="138" t="s">
        <v>1481</v>
      </c>
      <c r="C77" s="133" t="s">
        <v>387</v>
      </c>
      <c r="D77" s="179">
        <f>VLOOKUP('330.1'!A88,'330.1'!A88:N182,14,FALSE)</f>
        <v>119372.26169433772</v>
      </c>
    </row>
    <row r="78" spans="1:4" ht="54" thickTop="1" thickBot="1">
      <c r="A78" s="139" t="s">
        <v>1032</v>
      </c>
      <c r="B78" s="138" t="s">
        <v>1482</v>
      </c>
      <c r="C78" s="133" t="s">
        <v>387</v>
      </c>
      <c r="D78" s="179">
        <f>VLOOKUP('330.2'!A88,'330.1'!A88:N183,14,FALSE)</f>
        <v>119372.26169433772</v>
      </c>
    </row>
    <row r="79" spans="1:4" ht="54" thickTop="1" thickBot="1">
      <c r="A79" s="139" t="s">
        <v>1483</v>
      </c>
      <c r="B79" s="140" t="s">
        <v>1484</v>
      </c>
      <c r="C79" s="133" t="s">
        <v>387</v>
      </c>
      <c r="D79" s="179">
        <f>VLOOKUP('330.3'!A88,'330.3'!A88:N184,14,FALSE)</f>
        <v>127036.29155841024</v>
      </c>
    </row>
    <row r="80" spans="1:4" ht="54" thickTop="1" thickBot="1">
      <c r="A80" s="139" t="s">
        <v>1485</v>
      </c>
      <c r="B80" s="140" t="s">
        <v>1486</v>
      </c>
      <c r="C80" s="133" t="s">
        <v>387</v>
      </c>
      <c r="D80" s="179">
        <f>VLOOKUP('330.4'!A88,'330.4'!A88:N185,14,FALSE)</f>
        <v>132142.21831955295</v>
      </c>
    </row>
    <row r="81" spans="1:4" ht="54" thickTop="1" thickBot="1">
      <c r="A81" s="139" t="s">
        <v>1487</v>
      </c>
      <c r="B81" s="140" t="s">
        <v>1488</v>
      </c>
      <c r="C81" s="133" t="s">
        <v>387</v>
      </c>
      <c r="D81" s="179">
        <f>VLOOKUP('330.5'!A88,'330.5'!A88:N186,14,FALSE)</f>
        <v>131906.72941338888</v>
      </c>
    </row>
    <row r="82" spans="1:4" ht="54" thickTop="1" thickBot="1">
      <c r="A82" s="139" t="s">
        <v>1489</v>
      </c>
      <c r="B82" s="140" t="s">
        <v>1490</v>
      </c>
      <c r="C82" s="133" t="s">
        <v>387</v>
      </c>
      <c r="D82" s="179">
        <f>VLOOKUP('330.6'!A88,'330.6'!A88:N187,14,FALSE)</f>
        <v>139806.24818362549</v>
      </c>
    </row>
    <row r="83" spans="1:4" ht="54" thickTop="1" thickBot="1">
      <c r="A83" s="137" t="s">
        <v>1033</v>
      </c>
      <c r="B83" s="138" t="s">
        <v>1491</v>
      </c>
      <c r="C83" s="133" t="s">
        <v>387</v>
      </c>
      <c r="D83" s="179">
        <f>VLOOKUP('340.1'!A88,'340.1'!A88:N188,14,FALSE)</f>
        <v>118719.78503592676</v>
      </c>
    </row>
    <row r="84" spans="1:4" ht="54" thickTop="1" thickBot="1">
      <c r="A84" s="137" t="s">
        <v>1034</v>
      </c>
      <c r="B84" s="138" t="s">
        <v>1492</v>
      </c>
      <c r="C84" s="133" t="s">
        <v>387</v>
      </c>
      <c r="D84" s="179">
        <f>VLOOKUP('340.2'!A88,'340.2'!A88:N190,14,FALSE)</f>
        <v>126089.0445206119</v>
      </c>
    </row>
    <row r="85" spans="1:4" ht="54" thickTop="1" thickBot="1">
      <c r="A85" s="137" t="s">
        <v>1035</v>
      </c>
      <c r="B85" s="138" t="s">
        <v>1493</v>
      </c>
      <c r="C85" s="133" t="s">
        <v>387</v>
      </c>
      <c r="D85" s="179">
        <f>VLOOKUP('340.3'!A88,'340.3'!A88:N191,14,FALSE)</f>
        <v>126089.0445206119</v>
      </c>
    </row>
    <row r="86" spans="1:4" ht="54" thickTop="1" thickBot="1">
      <c r="A86" s="137" t="s">
        <v>1494</v>
      </c>
      <c r="B86" s="138" t="s">
        <v>2021</v>
      </c>
      <c r="C86" s="133" t="s">
        <v>387</v>
      </c>
      <c r="D86" s="179">
        <f>VLOOKUP('350.1'!A88,'350.1'!A88:N192,14,FALSE)</f>
        <v>167668.60976861662</v>
      </c>
    </row>
    <row r="87" spans="1:4" ht="54" thickTop="1" thickBot="1">
      <c r="A87" s="195" t="s">
        <v>1495</v>
      </c>
      <c r="B87" s="138" t="s">
        <v>2022</v>
      </c>
      <c r="C87" s="133" t="s">
        <v>387</v>
      </c>
      <c r="D87" s="179">
        <f>VLOOKUP('350.2'!A88,'350.2'!A88:N193,14,FALSE)</f>
        <v>167433.12086245252</v>
      </c>
    </row>
    <row r="88" spans="1:4" ht="54" thickTop="1" thickBot="1">
      <c r="A88" s="139" t="s">
        <v>1496</v>
      </c>
      <c r="B88" s="140" t="s">
        <v>1497</v>
      </c>
      <c r="C88" s="133" t="s">
        <v>387</v>
      </c>
      <c r="D88" s="179">
        <f>VLOOKUP('350.3'!A88,'350.3'!A88:N194,14,FALSE)</f>
        <v>167668.60976861662</v>
      </c>
    </row>
    <row r="89" spans="1:4" ht="54" thickTop="1" thickBot="1">
      <c r="A89" s="137" t="s">
        <v>1498</v>
      </c>
      <c r="B89" s="138" t="s">
        <v>1499</v>
      </c>
      <c r="C89" s="133" t="s">
        <v>387</v>
      </c>
      <c r="D89" s="179">
        <f>VLOOKUP('350.4'!A88,'350.4'!A88:N195,14,FALSE)</f>
        <v>167433.12086245252</v>
      </c>
    </row>
    <row r="90" spans="1:4" ht="54" thickTop="1" thickBot="1">
      <c r="A90" s="139" t="s">
        <v>1500</v>
      </c>
      <c r="B90" s="140" t="s">
        <v>1501</v>
      </c>
      <c r="C90" s="133" t="s">
        <v>387</v>
      </c>
      <c r="D90" s="179">
        <f>VLOOKUP('350.10'!A88,'350.10'!A88:N196,14,FALSE)</f>
        <v>115162.22121065277</v>
      </c>
    </row>
    <row r="91" spans="1:4" ht="54" thickTop="1" thickBot="1">
      <c r="A91" s="139" t="s">
        <v>1502</v>
      </c>
      <c r="B91" s="140" t="s">
        <v>1503</v>
      </c>
      <c r="C91" s="133" t="s">
        <v>387</v>
      </c>
      <c r="D91" s="179">
        <f>VLOOKUP('350.11'!A88,'350.11'!A88:N197,14,FALSE)</f>
        <v>114926.73230448869</v>
      </c>
    </row>
    <row r="92" spans="1:4" ht="54" thickTop="1" thickBot="1">
      <c r="A92" s="139" t="s">
        <v>1504</v>
      </c>
      <c r="B92" s="140" t="s">
        <v>1505</v>
      </c>
      <c r="C92" s="133" t="s">
        <v>387</v>
      </c>
      <c r="D92" s="179">
        <f>VLOOKUP('350.12'!A88,'350.12'!A88:N198,14,FALSE)</f>
        <v>115162.22121065277</v>
      </c>
    </row>
    <row r="93" spans="1:4" ht="54" thickTop="1" thickBot="1">
      <c r="A93" s="139" t="s">
        <v>1506</v>
      </c>
      <c r="B93" s="140" t="s">
        <v>1507</v>
      </c>
      <c r="C93" s="133" t="s">
        <v>387</v>
      </c>
      <c r="D93" s="179">
        <f>VLOOKUP('350.13'!A88,'350.13'!A88:N199,14,FALSE)</f>
        <v>114926.73230448869</v>
      </c>
    </row>
    <row r="94" spans="1:4" ht="54" thickTop="1" thickBot="1">
      <c r="A94" s="137" t="s">
        <v>1508</v>
      </c>
      <c r="B94" s="138" t="s">
        <v>1509</v>
      </c>
      <c r="C94" s="133" t="s">
        <v>998</v>
      </c>
      <c r="D94" s="179">
        <f>VLOOKUP('350.14'!A88,'350.14'!A88:N200,14,FALSE)</f>
        <v>583.40431731070919</v>
      </c>
    </row>
    <row r="95" spans="1:4" ht="54" thickTop="1" thickBot="1">
      <c r="A95" s="139" t="s">
        <v>1510</v>
      </c>
      <c r="B95" s="140" t="s">
        <v>1511</v>
      </c>
      <c r="C95" s="133" t="s">
        <v>387</v>
      </c>
      <c r="D95" s="179">
        <f>VLOOKUP('351.1'!A88,'351.1'!A88:N201,14,FALSE)</f>
        <v>167433.12086245252</v>
      </c>
    </row>
    <row r="96" spans="1:4" ht="54" thickTop="1" thickBot="1">
      <c r="A96" s="139" t="s">
        <v>1512</v>
      </c>
      <c r="B96" s="140" t="s">
        <v>1513</v>
      </c>
      <c r="C96" s="133" t="s">
        <v>387</v>
      </c>
      <c r="D96" s="179">
        <f>VLOOKUP('351.2'!A88,'351.2'!A88:N202,14,FALSE)</f>
        <v>167433.12086245252</v>
      </c>
    </row>
    <row r="97" spans="1:4" ht="54" thickTop="1" thickBot="1">
      <c r="A97" s="139" t="s">
        <v>1514</v>
      </c>
      <c r="B97" s="140" t="s">
        <v>1515</v>
      </c>
      <c r="C97" s="133" t="s">
        <v>387</v>
      </c>
      <c r="D97" s="179">
        <f>VLOOKUP('351.10'!A88,'351.10'!A88:N203,14,FALSE)</f>
        <v>114926.73230448869</v>
      </c>
    </row>
    <row r="98" spans="1:4" ht="54" thickTop="1" thickBot="1">
      <c r="A98" s="139" t="s">
        <v>1516</v>
      </c>
      <c r="B98" s="140" t="s">
        <v>1517</v>
      </c>
      <c r="C98" s="133" t="s">
        <v>387</v>
      </c>
      <c r="D98" s="179">
        <f>VLOOKUP('351.11'!A88,'351.11'!A88:N204,14,FALSE)</f>
        <v>114926.73230448869</v>
      </c>
    </row>
    <row r="99" spans="1:4" ht="54" thickTop="1" thickBot="1">
      <c r="A99" s="139" t="s">
        <v>1518</v>
      </c>
      <c r="B99" s="140" t="s">
        <v>1519</v>
      </c>
      <c r="C99" s="133" t="s">
        <v>998</v>
      </c>
      <c r="D99" s="179">
        <f>VLOOKUP('351.12'!A88,'351.12'!A88:N205,14,FALSE)</f>
        <v>583.40431731070919</v>
      </c>
    </row>
    <row r="100" spans="1:4" ht="54" thickTop="1" thickBot="1">
      <c r="A100" s="139" t="s">
        <v>1522</v>
      </c>
      <c r="B100" s="140" t="s">
        <v>1520</v>
      </c>
      <c r="C100" s="133" t="s">
        <v>998</v>
      </c>
      <c r="D100" s="179">
        <f>VLOOKUP('410.1'!A88,'410.1'!A88:N206,14,FALSE)</f>
        <v>2330.5899453814659</v>
      </c>
    </row>
    <row r="101" spans="1:4" ht="54" thickTop="1" thickBot="1">
      <c r="A101" s="139" t="s">
        <v>1523</v>
      </c>
      <c r="B101" s="140" t="s">
        <v>1521</v>
      </c>
      <c r="C101" s="133" t="s">
        <v>998</v>
      </c>
      <c r="D101" s="179">
        <f>VLOOKUP('410.2'!A88,'410.2'!A88:N207,14,FALSE)</f>
        <v>1925.2232927031978</v>
      </c>
    </row>
    <row r="102" spans="1:4" ht="54" thickTop="1" thickBot="1">
      <c r="A102" s="139" t="s">
        <v>1525</v>
      </c>
      <c r="B102" s="140" t="s">
        <v>1524</v>
      </c>
      <c r="C102" s="133" t="s">
        <v>377</v>
      </c>
      <c r="D102" s="179">
        <f>VLOOKUP('410.3'!A88,'410.3'!A88:N208,14,FALSE)</f>
        <v>1925.2232927031978</v>
      </c>
    </row>
    <row r="103" spans="1:4" ht="54" thickTop="1" thickBot="1">
      <c r="A103" s="139" t="s">
        <v>1527</v>
      </c>
      <c r="B103" s="140" t="s">
        <v>1526</v>
      </c>
      <c r="C103" s="133" t="s">
        <v>1464</v>
      </c>
      <c r="D103" s="179">
        <f>VLOOKUP('411.1'!A88,'411.1'!A88:N209,14,FALSE)</f>
        <v>1984.3393574725199</v>
      </c>
    </row>
    <row r="104" spans="1:4" ht="54" thickTop="1" thickBot="1">
      <c r="A104" s="137" t="s">
        <v>1036</v>
      </c>
      <c r="B104" s="138" t="s">
        <v>1958</v>
      </c>
      <c r="C104" s="133" t="s">
        <v>1464</v>
      </c>
      <c r="D104" s="179">
        <f>VLOOKUP('411.2'!A88,'411.2'!A88:N210,14,FALSE)</f>
        <v>1969.3019038496323</v>
      </c>
    </row>
    <row r="105" spans="1:4" ht="54" thickTop="1" thickBot="1">
      <c r="A105" s="137" t="s">
        <v>1037</v>
      </c>
      <c r="B105" s="138" t="s">
        <v>2054</v>
      </c>
      <c r="C105" s="133" t="s">
        <v>1464</v>
      </c>
      <c r="D105" s="179">
        <f>VLOOKUP('411.3'!A88,'411.3'!A88:N211,14,FALSE)</f>
        <v>2244.7874009221696</v>
      </c>
    </row>
    <row r="106" spans="1:4" ht="54" thickTop="1" thickBot="1">
      <c r="A106" s="137" t="s">
        <v>1528</v>
      </c>
      <c r="B106" s="138" t="s">
        <v>2055</v>
      </c>
      <c r="C106" s="133" t="s">
        <v>1464</v>
      </c>
      <c r="D106" s="179">
        <f>VLOOKUP('411.4'!A88,'411.4'!A88:N212,14,FALSE)</f>
        <v>2018.4219350215292</v>
      </c>
    </row>
    <row r="107" spans="1:4" ht="54" thickTop="1" thickBot="1">
      <c r="A107" s="137" t="s">
        <v>1535</v>
      </c>
      <c r="B107" s="191" t="s">
        <v>1606</v>
      </c>
      <c r="C107" s="133" t="s">
        <v>998</v>
      </c>
      <c r="D107" s="179">
        <f>VLOOKUP('413.1'!A88,'413.1'!A88:N213,14,FALSE)</f>
        <v>3082.5446771249967</v>
      </c>
    </row>
    <row r="108" spans="1:4" ht="54" thickTop="1" thickBot="1">
      <c r="A108" s="137" t="s">
        <v>1537</v>
      </c>
      <c r="B108" s="138" t="s">
        <v>1607</v>
      </c>
      <c r="C108" s="133" t="s">
        <v>998</v>
      </c>
      <c r="D108" s="179">
        <f>VLOOKUP('413.2'!A88,'413.2'!A88:N214,14,FALSE)</f>
        <v>3044.9429850330826</v>
      </c>
    </row>
    <row r="109" spans="1:4" ht="54" thickTop="1" thickBot="1">
      <c r="A109" s="137" t="s">
        <v>1539</v>
      </c>
      <c r="B109" s="138" t="s">
        <v>1608</v>
      </c>
      <c r="C109" s="133" t="s">
        <v>998</v>
      </c>
      <c r="D109" s="179">
        <f>VLOOKUP('413.3'!A88,'413.3'!A88:N215,14,FALSE)</f>
        <v>3059.9836618698482</v>
      </c>
    </row>
    <row r="110" spans="1:4" ht="54" thickTop="1" thickBot="1">
      <c r="A110" s="137" t="s">
        <v>1038</v>
      </c>
      <c r="B110" s="138" t="s">
        <v>1205</v>
      </c>
      <c r="C110" s="133" t="s">
        <v>998</v>
      </c>
      <c r="D110" s="179">
        <f>VLOOKUP('414.1'!A88,'414.1'!A88:N216,14,FALSE)</f>
        <v>3018.8988679681715</v>
      </c>
    </row>
    <row r="111" spans="1:4" ht="54" thickTop="1" thickBot="1">
      <c r="A111" s="137" t="s">
        <v>1039</v>
      </c>
      <c r="B111" s="138" t="s">
        <v>1959</v>
      </c>
      <c r="C111" s="133" t="s">
        <v>998</v>
      </c>
      <c r="D111" s="179">
        <f>VLOOKUP('414.2'!A88,'414.2'!A88:N217,14,FALSE)</f>
        <v>3048.9802216417024</v>
      </c>
    </row>
    <row r="112" spans="1:4" ht="54" thickTop="1" thickBot="1">
      <c r="A112" s="137" t="s">
        <v>1040</v>
      </c>
      <c r="B112" s="138" t="s">
        <v>1960</v>
      </c>
      <c r="C112" s="133" t="s">
        <v>998</v>
      </c>
      <c r="D112" s="179">
        <f>VLOOKUP('414.3'!A88,'414.3'!A88:N218,14,FALSE)</f>
        <v>3048.9802216417024</v>
      </c>
    </row>
    <row r="113" spans="1:4" ht="54" thickTop="1" thickBot="1">
      <c r="A113" s="137" t="s">
        <v>1041</v>
      </c>
      <c r="B113" s="138" t="s">
        <v>1206</v>
      </c>
      <c r="C113" s="133" t="s">
        <v>998</v>
      </c>
      <c r="D113" s="179">
        <f>VLOOKUP('414.4'!A88,'414.4'!A88:N219,14,FALSE)</f>
        <v>3035.3846771783469</v>
      </c>
    </row>
    <row r="114" spans="1:4" ht="54" thickTop="1" thickBot="1">
      <c r="A114" s="137" t="s">
        <v>1042</v>
      </c>
      <c r="B114" s="138" t="s">
        <v>1207</v>
      </c>
      <c r="C114" s="133" t="s">
        <v>998</v>
      </c>
      <c r="D114" s="179">
        <f>VLOOKUP('414.5'!A88,'414.5'!A88:N220,14,FALSE)</f>
        <v>3174.2013343711669</v>
      </c>
    </row>
    <row r="115" spans="1:4" ht="54" thickTop="1" thickBot="1">
      <c r="A115" s="137" t="s">
        <v>1546</v>
      </c>
      <c r="B115" s="138" t="s">
        <v>2056</v>
      </c>
      <c r="C115" s="133" t="s">
        <v>998</v>
      </c>
      <c r="D115" s="179">
        <f>VLOOKUP('414.6'!A88,'414.6'!A88:N221,14,FALSE)</f>
        <v>3155.7100918724727</v>
      </c>
    </row>
    <row r="116" spans="1:4" ht="54" thickTop="1" thickBot="1">
      <c r="A116" s="137" t="s">
        <v>1043</v>
      </c>
      <c r="B116" s="138" t="s">
        <v>1961</v>
      </c>
      <c r="C116" s="133" t="s">
        <v>1464</v>
      </c>
      <c r="D116" s="179">
        <f>VLOOKUP('415.1'!A88,'415.1'!A88:N222,14,FALSE)</f>
        <v>2466.0743855693622</v>
      </c>
    </row>
    <row r="117" spans="1:4" ht="54" thickTop="1" thickBot="1">
      <c r="A117" s="137" t="s">
        <v>1044</v>
      </c>
      <c r="B117" s="138" t="s">
        <v>2058</v>
      </c>
      <c r="C117" s="133" t="s">
        <v>233</v>
      </c>
      <c r="D117" s="179">
        <f>VLOOKUP('420.1'!A87,'420.1'!A87:N223,14,FALSE)</f>
        <v>2614.2244104476599</v>
      </c>
    </row>
    <row r="118" spans="1:4" ht="54" thickTop="1" thickBot="1">
      <c r="A118" s="137" t="s">
        <v>1045</v>
      </c>
      <c r="B118" s="138" t="s">
        <v>2057</v>
      </c>
      <c r="C118" s="142" t="s">
        <v>233</v>
      </c>
      <c r="D118" s="179">
        <f>VLOOKUP('420.2 '!A88,'420.2 '!A59:N107,14,FALSE)</f>
        <v>2199.0026055685653</v>
      </c>
    </row>
    <row r="119" spans="1:4" ht="54" thickTop="1" thickBot="1">
      <c r="A119" s="137" t="s">
        <v>1551</v>
      </c>
      <c r="B119" s="138" t="s">
        <v>1552</v>
      </c>
      <c r="C119" s="133" t="s">
        <v>233</v>
      </c>
      <c r="D119" s="179">
        <f>VLOOKUP('420.3'!A88,'420.3'!A88:N225,14,FALSE)</f>
        <v>4580.7722833056487</v>
      </c>
    </row>
    <row r="120" spans="1:4" ht="54" thickTop="1" thickBot="1">
      <c r="A120" s="137" t="s">
        <v>1046</v>
      </c>
      <c r="B120" s="138" t="s">
        <v>1208</v>
      </c>
      <c r="C120" s="133" t="s">
        <v>233</v>
      </c>
      <c r="D120" s="179">
        <f>VLOOKUP('421.1'!A88,'421.1'!A88:N226,14,FALSE)</f>
        <v>1217.7485769349091</v>
      </c>
    </row>
    <row r="121" spans="1:4" ht="54" thickTop="1" thickBot="1">
      <c r="A121" s="137" t="s">
        <v>1047</v>
      </c>
      <c r="B121" s="138" t="s">
        <v>1209</v>
      </c>
      <c r="C121" s="133" t="s">
        <v>233</v>
      </c>
      <c r="D121" s="179">
        <f>VLOOKUP('421.2'!A88,'421.2'!A88:N227,14,FALSE)</f>
        <v>1406.0086873202711</v>
      </c>
    </row>
    <row r="122" spans="1:4" ht="54" thickTop="1" thickBot="1">
      <c r="A122" s="137" t="s">
        <v>1048</v>
      </c>
      <c r="B122" s="138" t="s">
        <v>1962</v>
      </c>
      <c r="C122" s="133" t="s">
        <v>233</v>
      </c>
      <c r="D122" s="179">
        <f>VLOOKUP('421.3'!A88,'421.3'!A88:N228,14,FALSE)</f>
        <v>1500.2694929884688</v>
      </c>
    </row>
    <row r="123" spans="1:4" ht="54" thickTop="1" thickBot="1">
      <c r="A123" s="137" t="s">
        <v>1049</v>
      </c>
      <c r="B123" s="138" t="s">
        <v>1963</v>
      </c>
      <c r="C123" s="133" t="s">
        <v>233</v>
      </c>
      <c r="D123" s="179">
        <f>VLOOKUP('421.4'!A88,'421.4'!A88:N229,14,FALSE)</f>
        <v>1537.2457602311201</v>
      </c>
    </row>
    <row r="124" spans="1:4" ht="54" thickTop="1" thickBot="1">
      <c r="A124" s="137" t="s">
        <v>1556</v>
      </c>
      <c r="B124" s="140" t="s">
        <v>1557</v>
      </c>
      <c r="C124" s="133" t="s">
        <v>233</v>
      </c>
      <c r="D124" s="179">
        <f>VLOOKUP('430.1.1'!A87,'430.1.1'!A87:N230,14,FALSE)</f>
        <v>6121.9720577788949</v>
      </c>
    </row>
    <row r="125" spans="1:4" ht="54" thickTop="1" thickBot="1">
      <c r="A125" s="137" t="s">
        <v>1558</v>
      </c>
      <c r="B125" s="138" t="s">
        <v>1559</v>
      </c>
      <c r="C125" s="133" t="s">
        <v>233</v>
      </c>
      <c r="D125" s="179">
        <f>VLOOKUP('430.1.2'!A88,'430.1.2'!A88:N231,14,FALSE)</f>
        <v>5113.3934359306431</v>
      </c>
    </row>
    <row r="126" spans="1:4" ht="54" thickTop="1" thickBot="1">
      <c r="A126" s="137" t="s">
        <v>1560</v>
      </c>
      <c r="B126" s="138" t="s">
        <v>1609</v>
      </c>
      <c r="C126" s="133" t="s">
        <v>233</v>
      </c>
      <c r="D126" s="179">
        <f>VLOOKUP('430.2.1'!A88,'430.2.1'!A88:N232,14,FALSE)</f>
        <v>6121.9720577788949</v>
      </c>
    </row>
    <row r="127" spans="1:4" ht="54" thickTop="1" thickBot="1">
      <c r="A127" s="137" t="s">
        <v>1562</v>
      </c>
      <c r="B127" s="138" t="s">
        <v>1610</v>
      </c>
      <c r="C127" s="133" t="s">
        <v>233</v>
      </c>
      <c r="D127" s="179">
        <f>VLOOKUP('430.2.2'!A88,'430.2.2'!A88:N233,14,FALSE)</f>
        <v>5113.3934359306431</v>
      </c>
    </row>
    <row r="128" spans="1:4" ht="54" thickTop="1" thickBot="1">
      <c r="A128" s="137" t="s">
        <v>1563</v>
      </c>
      <c r="B128" s="138" t="s">
        <v>1611</v>
      </c>
      <c r="C128" s="133" t="s">
        <v>233</v>
      </c>
      <c r="D128" s="179">
        <f>VLOOKUP('431.1.1'!A88,'431.1.1'!A88:N234,14,FALSE)</f>
        <v>12438.098998509504</v>
      </c>
    </row>
    <row r="129" spans="1:4" ht="54" thickTop="1" thickBot="1">
      <c r="A129" s="137" t="s">
        <v>1565</v>
      </c>
      <c r="B129" s="138" t="s">
        <v>1612</v>
      </c>
      <c r="C129" s="133" t="s">
        <v>233</v>
      </c>
      <c r="D129" s="179">
        <f>VLOOKUP('431.1.2'!A88,'431.1.2'!A88:N235,14,FALSE)</f>
        <v>10006.041741385181</v>
      </c>
    </row>
    <row r="130" spans="1:4" ht="54" thickTop="1" thickBot="1">
      <c r="A130" s="137" t="s">
        <v>1568</v>
      </c>
      <c r="B130" s="138" t="s">
        <v>1613</v>
      </c>
      <c r="C130" s="133" t="s">
        <v>233</v>
      </c>
      <c r="D130" s="179">
        <f>VLOOKUP('431.2.1'!A88,'431.2.1'!A88:N236,14,FALSE)</f>
        <v>13674.643863269506</v>
      </c>
    </row>
    <row r="131" spans="1:4" ht="54" thickTop="1" thickBot="1">
      <c r="A131" s="137" t="s">
        <v>1569</v>
      </c>
      <c r="B131" s="138" t="s">
        <v>1614</v>
      </c>
      <c r="C131" s="133" t="s">
        <v>233</v>
      </c>
      <c r="D131" s="179">
        <f>VLOOKUP('431.2.2'!A88,'431.2.2'!A88:N237,14,FALSE)</f>
        <v>10950.948666343296</v>
      </c>
    </row>
    <row r="132" spans="1:4" ht="54" thickTop="1" thickBot="1">
      <c r="A132" s="137" t="s">
        <v>1050</v>
      </c>
      <c r="B132" s="138" t="s">
        <v>1210</v>
      </c>
      <c r="C132" s="133" t="s">
        <v>233</v>
      </c>
      <c r="D132" s="179">
        <f>VLOOKUP('432.1'!A88,'432.1'!A88:N238,14,FALSE)</f>
        <v>4304.5944478483225</v>
      </c>
    </row>
    <row r="133" spans="1:4" ht="54" thickTop="1" thickBot="1">
      <c r="A133" s="137" t="s">
        <v>1051</v>
      </c>
      <c r="B133" s="138" t="s">
        <v>1964</v>
      </c>
      <c r="C133" s="133" t="s">
        <v>233</v>
      </c>
      <c r="D133" s="179">
        <f>VLOOKUP('432.2'!A88,'432.2'!A88:N239,14,FALSE)</f>
        <v>3781.6496967778735</v>
      </c>
    </row>
    <row r="134" spans="1:4" ht="54" thickTop="1" thickBot="1">
      <c r="A134" s="137" t="s">
        <v>1052</v>
      </c>
      <c r="B134" s="138" t="s">
        <v>1965</v>
      </c>
      <c r="C134" s="133" t="s">
        <v>233</v>
      </c>
      <c r="D134" s="179">
        <f>VLOOKUP('433.1'!A88,'433.1'!A88:N240,14,FALSE)</f>
        <v>4431.7483328312992</v>
      </c>
    </row>
    <row r="135" spans="1:4" ht="54" thickTop="1" thickBot="1">
      <c r="A135" s="137" t="s">
        <v>1053</v>
      </c>
      <c r="B135" s="138" t="s">
        <v>1966</v>
      </c>
      <c r="C135" s="133" t="s">
        <v>233</v>
      </c>
      <c r="D135" s="179">
        <f>VLOOKUP('433.2'!A88,'433.2'!A88:N241,14,FALSE)</f>
        <v>4118.712287023639</v>
      </c>
    </row>
    <row r="136" spans="1:4" ht="54" thickTop="1" thickBot="1">
      <c r="A136" s="137" t="s">
        <v>1054</v>
      </c>
      <c r="B136" s="138" t="s">
        <v>1967</v>
      </c>
      <c r="C136" s="133" t="s">
        <v>233</v>
      </c>
      <c r="D136" s="179">
        <f>VLOOKUP('433.3'!A88,'433.3'!A88:N242,14,FALSE)</f>
        <v>4722.7250510788317</v>
      </c>
    </row>
    <row r="137" spans="1:4" ht="54" thickTop="1" thickBot="1">
      <c r="A137" s="137" t="s">
        <v>1055</v>
      </c>
      <c r="B137" s="138" t="s">
        <v>1211</v>
      </c>
      <c r="C137" s="133" t="s">
        <v>233</v>
      </c>
      <c r="D137" s="179">
        <f>VLOOKUP('433.4'!A88,'433.4'!A88:N243,14,FALSE)</f>
        <v>3098.1560266849738</v>
      </c>
    </row>
    <row r="138" spans="1:4" ht="54" thickTop="1" thickBot="1">
      <c r="A138" s="137" t="s">
        <v>1056</v>
      </c>
      <c r="B138" s="138" t="s">
        <v>1968</v>
      </c>
      <c r="C138" s="133" t="s">
        <v>233</v>
      </c>
      <c r="D138" s="179">
        <f>VLOOKUP('433.5'!A88,'433.5'!A88:N244,14,FALSE)</f>
        <v>4762.8078267109859</v>
      </c>
    </row>
    <row r="139" spans="1:4" ht="54" thickTop="1" thickBot="1">
      <c r="A139" s="137" t="s">
        <v>1057</v>
      </c>
      <c r="B139" s="138" t="s">
        <v>1969</v>
      </c>
      <c r="C139" s="133" t="s">
        <v>233</v>
      </c>
      <c r="D139" s="179">
        <f>VLOOKUP('433.6'!A88,'433.6'!A88:N245,14,FALSE)</f>
        <v>4438.0573680429679</v>
      </c>
    </row>
    <row r="140" spans="1:4" ht="54" thickTop="1" thickBot="1">
      <c r="A140" s="137" t="s">
        <v>1058</v>
      </c>
      <c r="B140" s="138" t="s">
        <v>1970</v>
      </c>
      <c r="C140" s="133" t="s">
        <v>233</v>
      </c>
      <c r="D140" s="179">
        <f>VLOOKUP('433.7'!A88,'433.7'!A88:N246,14,FALSE)</f>
        <v>5109.8099977689271</v>
      </c>
    </row>
    <row r="141" spans="1:4" ht="54" thickTop="1" thickBot="1">
      <c r="A141" s="137" t="s">
        <v>1059</v>
      </c>
      <c r="B141" s="138" t="s">
        <v>1212</v>
      </c>
      <c r="C141" s="133" t="s">
        <v>233</v>
      </c>
      <c r="D141" s="179">
        <f>VLOOKUP('433.8'!A88,'433.8'!A88:N247,14,FALSE)</f>
        <v>3340.0841183662833</v>
      </c>
    </row>
    <row r="142" spans="1:4" ht="54" thickTop="1" thickBot="1">
      <c r="A142" s="137" t="s">
        <v>1060</v>
      </c>
      <c r="B142" s="138" t="s">
        <v>1971</v>
      </c>
      <c r="C142" s="133" t="s">
        <v>387</v>
      </c>
      <c r="D142" s="179">
        <f>VLOOKUP('440.1'!A89,'440.1'!A89:N248,14,FALSE)</f>
        <v>219090.22432081884</v>
      </c>
    </row>
    <row r="143" spans="1:4" ht="54" thickTop="1" thickBot="1">
      <c r="A143" s="137" t="s">
        <v>1061</v>
      </c>
      <c r="B143" s="138" t="s">
        <v>1972</v>
      </c>
      <c r="C143" s="133" t="s">
        <v>387</v>
      </c>
      <c r="D143" s="179">
        <f>VLOOKUP('440.2'!A93,'440.2'!A93:N250,14,FALSE)</f>
        <v>219090.22432081884</v>
      </c>
    </row>
    <row r="144" spans="1:4" ht="54" thickTop="1" thickBot="1">
      <c r="A144" s="137" t="s">
        <v>1062</v>
      </c>
      <c r="B144" s="138" t="s">
        <v>1973</v>
      </c>
      <c r="C144" s="133" t="s">
        <v>387</v>
      </c>
      <c r="D144" s="179">
        <f>VLOOKUP('440.3'!A93,'440.3'!A93:N252,14,FALSE)</f>
        <v>219090.22432081884</v>
      </c>
    </row>
    <row r="145" spans="1:4" ht="54" thickTop="1" thickBot="1">
      <c r="A145" s="137" t="s">
        <v>1063</v>
      </c>
      <c r="B145" s="138" t="s">
        <v>1213</v>
      </c>
      <c r="C145" s="133" t="s">
        <v>387</v>
      </c>
      <c r="D145" s="179">
        <f>VLOOKUP('440.4'!A93,'440.4'!A93:N254,14,FALSE)</f>
        <v>240055.08293570729</v>
      </c>
    </row>
    <row r="146" spans="1:4" ht="54" thickTop="1" thickBot="1">
      <c r="A146" s="137" t="s">
        <v>1064</v>
      </c>
      <c r="B146" s="138" t="s">
        <v>1974</v>
      </c>
      <c r="C146" s="133" t="s">
        <v>387</v>
      </c>
      <c r="D146" s="179">
        <f>VLOOKUP('441.1'!A93,'441.1'!A93:N256,14,FALSE)</f>
        <v>219090.22432081884</v>
      </c>
    </row>
    <row r="147" spans="1:4" ht="54" thickTop="1" thickBot="1">
      <c r="A147" s="137" t="s">
        <v>1065</v>
      </c>
      <c r="B147" s="138" t="s">
        <v>1975</v>
      </c>
      <c r="C147" s="133" t="s">
        <v>387</v>
      </c>
      <c r="D147" s="179">
        <f>VLOOKUP('441.2'!A92,'441.2'!A92:N258,14,FALSE)</f>
        <v>219090.22432081884</v>
      </c>
    </row>
    <row r="148" spans="1:4" ht="54" thickTop="1" thickBot="1">
      <c r="A148" s="137" t="s">
        <v>1066</v>
      </c>
      <c r="B148" s="138" t="s">
        <v>1976</v>
      </c>
      <c r="C148" s="133" t="s">
        <v>387</v>
      </c>
      <c r="D148" s="179">
        <f>VLOOKUP('441.3'!A93,'441.3'!A93:N260,14,FALSE)</f>
        <v>219090.22432081884</v>
      </c>
    </row>
    <row r="149" spans="1:4" ht="54" thickTop="1" thickBot="1">
      <c r="A149" s="137" t="s">
        <v>1067</v>
      </c>
      <c r="B149" s="138" t="s">
        <v>1977</v>
      </c>
      <c r="C149" s="133" t="s">
        <v>387</v>
      </c>
      <c r="D149" s="179">
        <f>VLOOKUP('441.4'!A92,'441.4'!A92:N262,14,FALSE)</f>
        <v>240055.08293570729</v>
      </c>
    </row>
    <row r="150" spans="1:4" ht="54" thickTop="1" thickBot="1">
      <c r="A150" s="137" t="s">
        <v>1068</v>
      </c>
      <c r="B150" s="138" t="s">
        <v>1957</v>
      </c>
      <c r="C150" s="133" t="s">
        <v>387</v>
      </c>
      <c r="D150" s="179">
        <f>VLOOKUP('450.1'!A95,'450.1'!A95:N264,14,FALSE)</f>
        <v>254933.885894337</v>
      </c>
    </row>
    <row r="151" spans="1:4" ht="54" thickTop="1" thickBot="1">
      <c r="A151" s="137" t="s">
        <v>1069</v>
      </c>
      <c r="B151" s="138" t="s">
        <v>1978</v>
      </c>
      <c r="C151" s="133" t="s">
        <v>387</v>
      </c>
      <c r="D151" s="179">
        <f>VLOOKUP('450.2'!A93,'450.2'!A93:N266,14,FALSE)</f>
        <v>254933.885894337</v>
      </c>
    </row>
    <row r="152" spans="1:4" ht="54" thickTop="1" thickBot="1">
      <c r="A152" s="137" t="s">
        <v>1070</v>
      </c>
      <c r="B152" s="138" t="s">
        <v>1979</v>
      </c>
      <c r="C152" s="133" t="s">
        <v>387</v>
      </c>
      <c r="D152" s="179">
        <f>VLOOKUP('450.3'!A93,'450.3'!A93:N268,14,FALSE)</f>
        <v>254933.885894337</v>
      </c>
    </row>
    <row r="153" spans="1:4" ht="54" thickTop="1" thickBot="1">
      <c r="A153" s="137" t="s">
        <v>1071</v>
      </c>
      <c r="B153" s="138" t="s">
        <v>1980</v>
      </c>
      <c r="C153" s="133" t="s">
        <v>387</v>
      </c>
      <c r="D153" s="179">
        <f>VLOOKUP('450.4'!A92,'450.4'!A92:N270,14,FALSE)</f>
        <v>254933.885894337</v>
      </c>
    </row>
    <row r="154" spans="1:4" ht="63.75" customHeight="1" thickTop="1" thickBot="1">
      <c r="A154" s="137" t="s">
        <v>1072</v>
      </c>
      <c r="B154" s="138" t="s">
        <v>1981</v>
      </c>
      <c r="C154" s="133" t="s">
        <v>387</v>
      </c>
      <c r="D154" s="179">
        <f>VLOOKUP('450.5'!A92,'450.5'!A92:N272,14,FALSE)</f>
        <v>254933.885894337</v>
      </c>
    </row>
    <row r="155" spans="1:4" ht="54" thickTop="1" thickBot="1">
      <c r="A155" s="137" t="s">
        <v>1073</v>
      </c>
      <c r="B155" s="138" t="s">
        <v>1982</v>
      </c>
      <c r="C155" s="133" t="s">
        <v>387</v>
      </c>
      <c r="D155" s="179">
        <f>VLOOKUP('450.6'!A93,'450.6'!A93:N274,14,FALSE)</f>
        <v>254933.885894337</v>
      </c>
    </row>
    <row r="156" spans="1:4" ht="54" thickTop="1" thickBot="1">
      <c r="A156" s="137" t="s">
        <v>1074</v>
      </c>
      <c r="B156" s="138" t="s">
        <v>1983</v>
      </c>
      <c r="C156" s="133" t="s">
        <v>387</v>
      </c>
      <c r="D156" s="179">
        <f>VLOOKUP('450.7'!A93,'450.7'!A93:N275,14,FALSE)</f>
        <v>254933.885894337</v>
      </c>
    </row>
    <row r="157" spans="1:4" ht="54" thickTop="1" thickBot="1">
      <c r="A157" s="137" t="s">
        <v>1075</v>
      </c>
      <c r="B157" s="138" t="s">
        <v>1984</v>
      </c>
      <c r="C157" s="133" t="s">
        <v>387</v>
      </c>
      <c r="D157" s="179">
        <f>VLOOKUP('450.8'!A93,'450.8'!A93:N276,14,FALSE)</f>
        <v>254933.885894337</v>
      </c>
    </row>
    <row r="158" spans="1:4" ht="54" thickTop="1" thickBot="1">
      <c r="A158" s="137" t="s">
        <v>1584</v>
      </c>
      <c r="B158" s="138" t="s">
        <v>1615</v>
      </c>
      <c r="C158" s="133" t="s">
        <v>387</v>
      </c>
      <c r="D158" s="179">
        <f>VLOOKUP('450.10'!A92,'450.10'!A92:N277,14,FALSE)</f>
        <v>294344.09180610086</v>
      </c>
    </row>
    <row r="159" spans="1:4" ht="54" thickTop="1" thickBot="1">
      <c r="A159" s="137" t="s">
        <v>1586</v>
      </c>
      <c r="B159" s="138" t="s">
        <v>1616</v>
      </c>
      <c r="C159" s="133" t="s">
        <v>387</v>
      </c>
      <c r="D159" s="179">
        <f>VLOOKUP('450.11'!A92,'450.11'!A92:N278,14,FALSE)</f>
        <v>294344.09180610086</v>
      </c>
    </row>
    <row r="160" spans="1:4" ht="54" thickTop="1" thickBot="1">
      <c r="A160" s="137" t="s">
        <v>1588</v>
      </c>
      <c r="B160" s="138" t="s">
        <v>1617</v>
      </c>
      <c r="C160" s="133" t="s">
        <v>387</v>
      </c>
      <c r="D160" s="179">
        <f>VLOOKUP('450.12'!A92,'450.11'!A92:N279,14,FALSE)</f>
        <v>294344.09180610086</v>
      </c>
    </row>
    <row r="161" spans="1:4" ht="54" thickTop="1" thickBot="1">
      <c r="A161" s="137" t="s">
        <v>1076</v>
      </c>
      <c r="B161" s="138" t="s">
        <v>1985</v>
      </c>
      <c r="C161" s="133" t="s">
        <v>387</v>
      </c>
      <c r="D161" s="179">
        <f>VLOOKUP('451.1'!A92,'451.1'!A92:N280,14,FALSE)</f>
        <v>254933.885894337</v>
      </c>
    </row>
    <row r="162" spans="1:4" ht="54" thickTop="1" thickBot="1">
      <c r="A162" s="137" t="s">
        <v>1077</v>
      </c>
      <c r="B162" s="138" t="s">
        <v>1986</v>
      </c>
      <c r="C162" s="133" t="s">
        <v>387</v>
      </c>
      <c r="D162" s="179">
        <f>VLOOKUP('451.2'!A93,'451.2'!A93:N281,14,FALSE)</f>
        <v>254933.885894337</v>
      </c>
    </row>
    <row r="163" spans="1:4" ht="54" thickTop="1" thickBot="1">
      <c r="A163" s="137" t="s">
        <v>1078</v>
      </c>
      <c r="B163" s="138" t="s">
        <v>1987</v>
      </c>
      <c r="C163" s="133" t="s">
        <v>387</v>
      </c>
      <c r="D163" s="179">
        <f>VLOOKUP('451.3'!A92,'451.3'!A92:N282,14,FALSE)</f>
        <v>254933.885894337</v>
      </c>
    </row>
    <row r="164" spans="1:4" ht="54" thickTop="1" thickBot="1">
      <c r="A164" s="137" t="s">
        <v>1079</v>
      </c>
      <c r="B164" s="138" t="s">
        <v>1988</v>
      </c>
      <c r="C164" s="133" t="s">
        <v>387</v>
      </c>
      <c r="D164" s="179">
        <f>VLOOKUP('451.4'!A92,'451.4'!A92:N283,14,FALSE)</f>
        <v>294344.09180610086</v>
      </c>
    </row>
    <row r="165" spans="1:4" ht="54" thickTop="1" thickBot="1">
      <c r="A165" s="137" t="s">
        <v>1080</v>
      </c>
      <c r="B165" s="138" t="s">
        <v>1989</v>
      </c>
      <c r="C165" s="133" t="s">
        <v>387</v>
      </c>
      <c r="D165" s="179">
        <f>VLOOKUP('452.1'!A93,'452.1'!A93:N284,14,FALSE)</f>
        <v>254933.885894337</v>
      </c>
    </row>
    <row r="166" spans="1:4" ht="54" thickTop="1" thickBot="1">
      <c r="A166" s="137" t="s">
        <v>1081</v>
      </c>
      <c r="B166" s="138" t="s">
        <v>1990</v>
      </c>
      <c r="C166" s="133" t="s">
        <v>387</v>
      </c>
      <c r="D166" s="179">
        <f>VLOOKUP('452.2'!A93,'452.2'!A93:N285,14,FALSE)</f>
        <v>254933.885894337</v>
      </c>
    </row>
    <row r="167" spans="1:4" ht="54" thickTop="1" thickBot="1">
      <c r="A167" s="137" t="s">
        <v>1082</v>
      </c>
      <c r="B167" s="138" t="s">
        <v>1991</v>
      </c>
      <c r="C167" s="133" t="s">
        <v>387</v>
      </c>
      <c r="D167" s="179">
        <f>VLOOKUP('452.3'!A92,'452.3'!A92:N286,14,FALSE)</f>
        <v>254933.885894337</v>
      </c>
    </row>
    <row r="168" spans="1:4" ht="54" thickTop="1" thickBot="1">
      <c r="A168" s="137" t="s">
        <v>1083</v>
      </c>
      <c r="B168" s="138" t="s">
        <v>1992</v>
      </c>
      <c r="C168" s="133" t="s">
        <v>387</v>
      </c>
      <c r="D168" s="179">
        <f>VLOOKUP('452.4'!A93,'452.4'!A93:N287,14,FALSE)</f>
        <v>254933.885894337</v>
      </c>
    </row>
    <row r="169" spans="1:4" ht="54" thickTop="1" thickBot="1">
      <c r="A169" s="137" t="s">
        <v>1084</v>
      </c>
      <c r="B169" s="138" t="s">
        <v>1214</v>
      </c>
      <c r="C169" s="133" t="s">
        <v>387</v>
      </c>
      <c r="D169" s="179">
        <f>VLOOKUP('453.1'!A92,'453.1'!A92:N288,14,FALSE)</f>
        <v>257562.6287138669</v>
      </c>
    </row>
    <row r="170" spans="1:4" ht="54" thickTop="1" thickBot="1">
      <c r="A170" s="137" t="s">
        <v>1085</v>
      </c>
      <c r="B170" s="138" t="s">
        <v>1993</v>
      </c>
      <c r="C170" s="133" t="s">
        <v>233</v>
      </c>
      <c r="D170" s="179">
        <f>VLOOKUP('460.1'!A87,'460.1'!A87:N289,14,FALSE)</f>
        <v>7380.2121796337815</v>
      </c>
    </row>
    <row r="171" spans="1:4" ht="54" thickTop="1" thickBot="1">
      <c r="A171" s="196" t="s">
        <v>2017</v>
      </c>
      <c r="B171" s="138" t="s">
        <v>2073</v>
      </c>
      <c r="C171" s="133" t="s">
        <v>233</v>
      </c>
      <c r="D171" s="179">
        <f>VLOOKUP('460.2'!A87,'460.2'!A87:N290,14,FALSE)</f>
        <v>3690.1060898168907</v>
      </c>
    </row>
    <row r="172" spans="1:4" ht="51.75" customHeight="1" thickTop="1" thickBot="1">
      <c r="A172" s="137" t="s">
        <v>1086</v>
      </c>
      <c r="B172" s="138" t="s">
        <v>1215</v>
      </c>
      <c r="C172" s="133" t="s">
        <v>387</v>
      </c>
      <c r="D172" s="179">
        <f>VLOOKUP('461.1'!A87,'461.1'!A87:N291,14,FALSE)</f>
        <v>104806.35539289282</v>
      </c>
    </row>
    <row r="173" spans="1:4" ht="54" thickTop="1" thickBot="1">
      <c r="A173" s="137" t="s">
        <v>1087</v>
      </c>
      <c r="B173" s="138" t="s">
        <v>1216</v>
      </c>
      <c r="C173" s="133" t="s">
        <v>387</v>
      </c>
      <c r="D173" s="179">
        <f>VLOOKUP('461.2'!A89,'461.2'!A89:N294,14,FALSE)</f>
        <v>133174.54775759074</v>
      </c>
    </row>
    <row r="174" spans="1:4" ht="54" thickTop="1" thickBot="1">
      <c r="A174" s="137" t="s">
        <v>1598</v>
      </c>
      <c r="B174" s="138" t="s">
        <v>2078</v>
      </c>
      <c r="C174" s="133" t="s">
        <v>387</v>
      </c>
      <c r="D174" s="179">
        <f>VLOOKUP('462.1.1'!A88,'462.1.1'!A88:N293,14,FALSE)</f>
        <v>174921.94374270368</v>
      </c>
    </row>
    <row r="175" spans="1:4" ht="54" thickTop="1" thickBot="1">
      <c r="A175" s="137" t="s">
        <v>1599</v>
      </c>
      <c r="B175" s="138" t="s">
        <v>2079</v>
      </c>
      <c r="C175" s="133" t="s">
        <v>387</v>
      </c>
      <c r="D175" s="179">
        <f>VLOOKUP('462.1.2'!A88,'462.1.2'!A88:N294,14,FALSE)</f>
        <v>183194.81747369526</v>
      </c>
    </row>
    <row r="176" spans="1:4" ht="54" thickTop="1" thickBot="1">
      <c r="A176" s="137" t="s">
        <v>1600</v>
      </c>
      <c r="B176" s="138" t="s">
        <v>2082</v>
      </c>
      <c r="C176" s="133" t="s">
        <v>387</v>
      </c>
      <c r="D176" s="179">
        <f>VLOOKUP('462.2.1'!A88,'462.2.1'!A88:N295,14,FALSE)</f>
        <v>191526.11112392985</v>
      </c>
    </row>
    <row r="177" spans="1:4" ht="54" thickTop="1" thickBot="1">
      <c r="A177" s="137" t="s">
        <v>1601</v>
      </c>
      <c r="B177" s="138" t="s">
        <v>2083</v>
      </c>
      <c r="C177" s="133" t="s">
        <v>387</v>
      </c>
      <c r="D177" s="179">
        <f>VLOOKUP('462.2.2'!A88,'462.2.2'!A88:N296,14,FALSE)</f>
        <v>199798.98485492141</v>
      </c>
    </row>
    <row r="178" spans="1:4" ht="54" thickTop="1" thickBot="1">
      <c r="A178" s="137" t="s">
        <v>1088</v>
      </c>
      <c r="B178" s="138" t="s">
        <v>1618</v>
      </c>
      <c r="C178" s="133" t="s">
        <v>233</v>
      </c>
      <c r="D178" s="179">
        <f>VLOOKUP('464.1'!A88,'464.1'!A88:N297,14,FALSE)</f>
        <v>8745.9154805000653</v>
      </c>
    </row>
    <row r="179" spans="1:4" ht="54" thickTop="1" thickBot="1">
      <c r="A179" s="137" t="s">
        <v>1089</v>
      </c>
      <c r="B179" s="138" t="s">
        <v>1619</v>
      </c>
      <c r="C179" s="133" t="s">
        <v>387</v>
      </c>
      <c r="D179" s="179">
        <f>VLOOKUP('465.1'!A92,'465.1'!A92:N298,14,FALSE)</f>
        <v>97817.540725017941</v>
      </c>
    </row>
    <row r="180" spans="1:4" ht="54" thickTop="1" thickBot="1">
      <c r="A180" s="137" t="s">
        <v>1602</v>
      </c>
      <c r="B180" s="138" t="s">
        <v>1620</v>
      </c>
      <c r="C180" s="133" t="s">
        <v>387</v>
      </c>
      <c r="D180" s="179">
        <f>VLOOKUP('465.2'!A92,'465.2'!A92:N299,14,FALSE)</f>
        <v>27336.070614424731</v>
      </c>
    </row>
    <row r="181" spans="1:4" ht="54" thickTop="1" thickBot="1">
      <c r="A181" s="137" t="s">
        <v>1090</v>
      </c>
      <c r="B181" s="138" t="s">
        <v>1621</v>
      </c>
      <c r="C181" s="133" t="s">
        <v>144</v>
      </c>
      <c r="D181" s="179">
        <f>VLOOKUP('466.1'!A92,'466.1'!A92:N300,14,FALSE)</f>
        <v>3432.515794621344</v>
      </c>
    </row>
    <row r="182" spans="1:4" ht="54" thickTop="1" thickBot="1">
      <c r="A182" s="137" t="s">
        <v>1091</v>
      </c>
      <c r="B182" s="138" t="s">
        <v>1622</v>
      </c>
      <c r="C182" s="133" t="s">
        <v>144</v>
      </c>
      <c r="D182" s="179">
        <f>VLOOKUP('466.2'!A96,'466.2'!A96:N301,14,FALSE)</f>
        <v>4050.9220050182516</v>
      </c>
    </row>
    <row r="183" spans="1:4" ht="54" thickTop="1" thickBot="1">
      <c r="A183" s="139" t="s">
        <v>1092</v>
      </c>
      <c r="B183" s="140" t="s">
        <v>1735</v>
      </c>
      <c r="C183" s="133" t="s">
        <v>387</v>
      </c>
      <c r="D183" s="179">
        <f>VLOOKUP('500.1'!A95,'500.1'!A95:N302,14,FALSE)</f>
        <v>780147.21001257375</v>
      </c>
    </row>
    <row r="184" spans="1:4" ht="54" thickTop="1" thickBot="1">
      <c r="A184" s="137" t="s">
        <v>1624</v>
      </c>
      <c r="B184" s="138" t="s">
        <v>1736</v>
      </c>
      <c r="C184" s="133" t="s">
        <v>387</v>
      </c>
      <c r="D184" s="179">
        <f>VLOOKUP('500.2'!A95,'500.2'!A95:N303,14,FALSE)</f>
        <v>803307.32550748449</v>
      </c>
    </row>
    <row r="185" spans="1:4" ht="57.75" thickTop="1" thickBot="1">
      <c r="A185" s="137" t="s">
        <v>1093</v>
      </c>
      <c r="B185" s="138" t="s">
        <v>1875</v>
      </c>
      <c r="C185" s="133" t="s">
        <v>377</v>
      </c>
      <c r="D185" s="179">
        <f>VLOOKUP('501.1'!A88,'501.1'!A88:N304,14,FALSE)</f>
        <v>827.66870157573067</v>
      </c>
    </row>
    <row r="186" spans="1:4" ht="57.75" thickTop="1" thickBot="1">
      <c r="A186" s="137" t="s">
        <v>1626</v>
      </c>
      <c r="B186" s="138" t="s">
        <v>1876</v>
      </c>
      <c r="C186" s="133" t="s">
        <v>377</v>
      </c>
      <c r="D186" s="179">
        <f>VLOOKUP('501.10'!A88,'501.10'!A88:N305,14,FALSE)</f>
        <v>876.24722699957101</v>
      </c>
    </row>
    <row r="187" spans="1:4" ht="57.75" thickTop="1" thickBot="1">
      <c r="A187" s="137" t="s">
        <v>1627</v>
      </c>
      <c r="B187" s="138" t="s">
        <v>1877</v>
      </c>
      <c r="C187" s="133" t="s">
        <v>377</v>
      </c>
      <c r="D187" s="179">
        <f>VLOOKUP('501.20'!A88,'501.20'!A88:N306,14,FALSE)</f>
        <v>583.40431731070919</v>
      </c>
    </row>
    <row r="188" spans="1:4" ht="54" thickTop="1" thickBot="1">
      <c r="A188" s="137" t="s">
        <v>1628</v>
      </c>
      <c r="B188" s="138" t="s">
        <v>1737</v>
      </c>
      <c r="C188" s="133" t="s">
        <v>387</v>
      </c>
      <c r="D188" s="179">
        <f>VLOOKUP('505.1'!A84,'505.1'!A84:N307,14,FALSE)</f>
        <v>717286.17544966796</v>
      </c>
    </row>
    <row r="189" spans="1:4" ht="54" thickTop="1" thickBot="1">
      <c r="A189" s="137" t="s">
        <v>1094</v>
      </c>
      <c r="B189" s="138" t="s">
        <v>1738</v>
      </c>
      <c r="C189" s="133" t="s">
        <v>233</v>
      </c>
      <c r="D189" s="179">
        <f>VLOOKUP('510.1'!A84,'510.1'!A84:N308,14,FALSE)</f>
        <v>106163.34805800246</v>
      </c>
    </row>
    <row r="190" spans="1:4" ht="54" thickTop="1" thickBot="1">
      <c r="A190" s="137" t="s">
        <v>1632</v>
      </c>
      <c r="B190" s="138" t="s">
        <v>1217</v>
      </c>
      <c r="C190" s="133" t="s">
        <v>387</v>
      </c>
      <c r="D190" s="179">
        <f>VLOOKUP('600.1.1'!A85,'600.1.1'!A85:N311,14,FALSE)</f>
        <v>24912.784724255296</v>
      </c>
    </row>
    <row r="191" spans="1:4" ht="54" thickTop="1" thickBot="1">
      <c r="A191" s="137" t="s">
        <v>1633</v>
      </c>
      <c r="B191" s="138" t="s">
        <v>1739</v>
      </c>
      <c r="C191" s="133" t="s">
        <v>387</v>
      </c>
      <c r="D191" s="179">
        <f>VLOOKUP('600.2.1'!A88,'600.2.1'!A88:N310,14,FALSE)</f>
        <v>111661.27977802936</v>
      </c>
    </row>
    <row r="192" spans="1:4" ht="54" thickTop="1" thickBot="1">
      <c r="A192" s="137" t="s">
        <v>1634</v>
      </c>
      <c r="B192" s="138" t="s">
        <v>1740</v>
      </c>
      <c r="C192" s="133" t="s">
        <v>387</v>
      </c>
      <c r="D192" s="179">
        <f>VLOOKUP('600.2.2'!A90,'600.2.2'!A90:N312,14,FALSE)</f>
        <v>156519.67037807673</v>
      </c>
    </row>
    <row r="193" spans="1:4" ht="54" thickTop="1" thickBot="1">
      <c r="A193" s="137" t="s">
        <v>1635</v>
      </c>
      <c r="B193" s="138" t="s">
        <v>1741</v>
      </c>
      <c r="C193" s="133" t="s">
        <v>387</v>
      </c>
      <c r="D193" s="179">
        <f>VLOOKUP('600.2.3'!A89,'600.2.3'!A89:N312,14,FALSE)</f>
        <v>23788.406795561023</v>
      </c>
    </row>
    <row r="194" spans="1:4" ht="54" thickTop="1" thickBot="1">
      <c r="A194" s="137" t="s">
        <v>1636</v>
      </c>
      <c r="B194" s="138" t="s">
        <v>1742</v>
      </c>
      <c r="C194" s="133" t="s">
        <v>387</v>
      </c>
      <c r="D194" s="179">
        <f>VLOOKUP('600.2.4'!A88,'600.2.4'!A88:N312,14,FALSE)</f>
        <v>30466.012722681924</v>
      </c>
    </row>
    <row r="195" spans="1:4" ht="54" thickTop="1" thickBot="1">
      <c r="A195" s="137" t="s">
        <v>1095</v>
      </c>
      <c r="B195" s="138" t="s">
        <v>2094</v>
      </c>
      <c r="C195" s="133" t="s">
        <v>387</v>
      </c>
      <c r="D195" s="179">
        <f>VLOOKUP('610.1'!A89,'610.1'!A89:N314,14,FALSE)</f>
        <v>53361.99164301328</v>
      </c>
    </row>
    <row r="196" spans="1:4" ht="54" thickTop="1" thickBot="1">
      <c r="A196" s="137" t="s">
        <v>1096</v>
      </c>
      <c r="B196" s="138" t="s">
        <v>1743</v>
      </c>
      <c r="C196" s="133" t="s">
        <v>387</v>
      </c>
      <c r="D196" s="179">
        <f>VLOOKUP('610.2'!A89,'610.2'!A89:N315,14,FALSE)</f>
        <v>47990.950016469986</v>
      </c>
    </row>
    <row r="197" spans="1:4" ht="54" thickTop="1" thickBot="1">
      <c r="A197" s="137" t="s">
        <v>1638</v>
      </c>
      <c r="B197" s="138" t="s">
        <v>1744</v>
      </c>
      <c r="C197" s="133" t="s">
        <v>387</v>
      </c>
      <c r="D197" s="179">
        <f>VLOOKUP('610.3'!A89,'610.3'!A89:N316,14,FALSE)</f>
        <v>89262.801948061067</v>
      </c>
    </row>
    <row r="198" spans="1:4" ht="54" thickTop="1" thickBot="1">
      <c r="A198" s="137" t="s">
        <v>1640</v>
      </c>
      <c r="B198" s="138" t="s">
        <v>1745</v>
      </c>
      <c r="C198" s="133" t="s">
        <v>387</v>
      </c>
      <c r="D198" s="179">
        <f>VLOOKUP('610.4'!A89,'610.4'!A89:N317,14,FALSE)</f>
        <v>111600.66386843336</v>
      </c>
    </row>
    <row r="199" spans="1:4" ht="54" thickTop="1" thickBot="1">
      <c r="A199" s="137" t="s">
        <v>1642</v>
      </c>
      <c r="B199" s="138" t="s">
        <v>1218</v>
      </c>
      <c r="C199" s="133" t="s">
        <v>387</v>
      </c>
      <c r="D199" s="179">
        <f>VLOOKUP('610.5'!A89,'610.5'!A89:N318,14,FALSE)</f>
        <v>100982.04168149212</v>
      </c>
    </row>
    <row r="200" spans="1:4" ht="54" thickTop="1" thickBot="1">
      <c r="A200" s="137" t="s">
        <v>1644</v>
      </c>
      <c r="B200" s="138" t="s">
        <v>1746</v>
      </c>
      <c r="C200" s="133" t="s">
        <v>387</v>
      </c>
      <c r="D200" s="179">
        <f>VLOOKUP('610.6'!A89,'610.6'!A89:N319,14,FALSE)</f>
        <v>92576.704927491563</v>
      </c>
    </row>
    <row r="201" spans="1:4" ht="54" thickTop="1" thickBot="1">
      <c r="A201" s="137" t="s">
        <v>1646</v>
      </c>
      <c r="B201" s="138" t="s">
        <v>1747</v>
      </c>
      <c r="C201" s="133" t="s">
        <v>387</v>
      </c>
      <c r="D201" s="179">
        <f>VLOOKUP('610.7'!A89,'610.7'!A89:N320,14,FALSE)</f>
        <v>122394.68309784164</v>
      </c>
    </row>
    <row r="202" spans="1:4" ht="54" thickTop="1" thickBot="1">
      <c r="A202" s="137" t="s">
        <v>1097</v>
      </c>
      <c r="B202" s="138" t="s">
        <v>1748</v>
      </c>
      <c r="C202" s="133" t="s">
        <v>144</v>
      </c>
      <c r="D202" s="179">
        <f>VLOOKUP('620.1'!A88,'620.1'!A88:N321,14,FALSE)</f>
        <v>354617.06646876479</v>
      </c>
    </row>
    <row r="203" spans="1:4" ht="54" thickTop="1" thickBot="1">
      <c r="A203" s="137" t="s">
        <v>1098</v>
      </c>
      <c r="B203" s="138" t="s">
        <v>1878</v>
      </c>
      <c r="C203" s="133" t="s">
        <v>144</v>
      </c>
      <c r="D203" s="179">
        <f>VLOOKUP('620.2'!A88,'620.2'!A88:N322,14,FALSE)</f>
        <v>354617.06646876479</v>
      </c>
    </row>
    <row r="204" spans="1:4" ht="54" thickTop="1" thickBot="1">
      <c r="A204" s="137" t="s">
        <v>1099</v>
      </c>
      <c r="B204" s="138" t="s">
        <v>1749</v>
      </c>
      <c r="C204" s="133" t="s">
        <v>1845</v>
      </c>
      <c r="D204" s="179">
        <f>VLOOKUP('620.3'!A93,'620.3'!A93:N323,14,FALSE)</f>
        <v>83774677.837114468</v>
      </c>
    </row>
    <row r="205" spans="1:4" ht="54" thickTop="1" thickBot="1">
      <c r="A205" s="137" t="s">
        <v>1650</v>
      </c>
      <c r="B205" s="138" t="s">
        <v>1750</v>
      </c>
      <c r="C205" s="133" t="s">
        <v>144</v>
      </c>
      <c r="D205" s="179">
        <f>VLOOKUP('621.1.1'!A95,'621.1.1'!A95:N325,14,FALSE)</f>
        <v>2486207.8716121586</v>
      </c>
    </row>
    <row r="206" spans="1:4" ht="54" thickTop="1" thickBot="1">
      <c r="A206" s="137" t="s">
        <v>1652</v>
      </c>
      <c r="B206" s="138" t="s">
        <v>1751</v>
      </c>
      <c r="C206" s="133" t="s">
        <v>144</v>
      </c>
      <c r="D206" s="179">
        <f>VLOOKUP('621.1.2'!A99,'621.1.2'!A99:N326,14,FALSE)</f>
        <v>3933548.4361093715</v>
      </c>
    </row>
    <row r="207" spans="1:4" ht="54" thickTop="1" thickBot="1">
      <c r="A207" s="137" t="s">
        <v>1100</v>
      </c>
      <c r="B207" s="138" t="s">
        <v>1752</v>
      </c>
      <c r="C207" s="133" t="s">
        <v>387</v>
      </c>
      <c r="D207" s="179">
        <f>VLOOKUP('621.2'!A89,'621.2'!A89:N326,14,FALSE)</f>
        <v>2673818.3096698695</v>
      </c>
    </row>
    <row r="208" spans="1:4" ht="54" thickTop="1" thickBot="1">
      <c r="A208" s="137" t="s">
        <v>1101</v>
      </c>
      <c r="B208" s="138" t="s">
        <v>1753</v>
      </c>
      <c r="C208" s="133" t="s">
        <v>144</v>
      </c>
      <c r="D208" s="179">
        <f>VLOOKUP('621.3'!A93,'621.3'!A93:N327,14,FALSE)</f>
        <v>77314073.685498074</v>
      </c>
    </row>
    <row r="209" spans="1:4" ht="54" thickTop="1" thickBot="1">
      <c r="A209" s="137" t="s">
        <v>1102</v>
      </c>
      <c r="B209" s="138" t="s">
        <v>1754</v>
      </c>
      <c r="C209" s="133" t="s">
        <v>387</v>
      </c>
      <c r="D209" s="179">
        <f>VLOOKUP('621.4'!A93,'621.4'!A93:N328,14,FALSE)</f>
        <v>69302096.116004288</v>
      </c>
    </row>
    <row r="210" spans="1:4" ht="54" thickTop="1" thickBot="1">
      <c r="A210" s="137" t="s">
        <v>1103</v>
      </c>
      <c r="B210" s="138" t="s">
        <v>1755</v>
      </c>
      <c r="C210" s="133" t="s">
        <v>144</v>
      </c>
      <c r="D210" s="179">
        <f>VLOOKUP('621.5'!A89,'621.5'!A89:N329,14,FALSE)</f>
        <v>4333676.1421486689</v>
      </c>
    </row>
    <row r="211" spans="1:4" ht="54" thickTop="1" thickBot="1">
      <c r="A211" s="137" t="s">
        <v>1656</v>
      </c>
      <c r="B211" s="138" t="s">
        <v>1756</v>
      </c>
      <c r="C211" s="133" t="s">
        <v>144</v>
      </c>
      <c r="D211" s="179">
        <f>VLOOKUP('621.5.1'!A89,'621.5.1'!A89:N330,14,FALSE)</f>
        <v>655144.15811912238</v>
      </c>
    </row>
    <row r="212" spans="1:4" ht="54" thickTop="1" thickBot="1">
      <c r="A212" s="137" t="s">
        <v>1104</v>
      </c>
      <c r="B212" s="138" t="s">
        <v>1757</v>
      </c>
      <c r="C212" s="133" t="s">
        <v>1845</v>
      </c>
      <c r="D212" s="179">
        <f>VLOOKUP('621.6'!A98,'621.6'!A98:N331,14,FALSE)</f>
        <v>78341432.111040905</v>
      </c>
    </row>
    <row r="213" spans="1:4" ht="54" thickTop="1" thickBot="1">
      <c r="A213" s="137" t="s">
        <v>1731</v>
      </c>
      <c r="B213" s="138" t="s">
        <v>1758</v>
      </c>
      <c r="C213" s="133" t="s">
        <v>1845</v>
      </c>
      <c r="D213" s="179">
        <f>VLOOKUP('621.7'!A89,'621.7'!A89:N332,14,FALSE)</f>
        <v>658879.98884650331</v>
      </c>
    </row>
    <row r="214" spans="1:4" ht="54" thickTop="1" thickBot="1">
      <c r="A214" s="137" t="s">
        <v>1105</v>
      </c>
      <c r="B214" s="138" t="s">
        <v>1994</v>
      </c>
      <c r="C214" s="133" t="s">
        <v>233</v>
      </c>
      <c r="D214" s="179">
        <f>VLOOKUP('622.1'!A89,'622.1'!A89:N333,14,FALSE)</f>
        <v>99329.144102176113</v>
      </c>
    </row>
    <row r="215" spans="1:4" ht="54" thickTop="1" thickBot="1">
      <c r="A215" s="137" t="s">
        <v>1106</v>
      </c>
      <c r="B215" s="138" t="s">
        <v>1759</v>
      </c>
      <c r="C215" s="133" t="s">
        <v>233</v>
      </c>
      <c r="D215" s="179">
        <f>VLOOKUP('622.2'!A89,'622.2'!A89:N335,14,FALSE)</f>
        <v>382295.03928206605</v>
      </c>
    </row>
    <row r="216" spans="1:4" ht="54" thickTop="1" thickBot="1">
      <c r="A216" s="137" t="s">
        <v>1107</v>
      </c>
      <c r="B216" s="138" t="s">
        <v>1760</v>
      </c>
      <c r="C216" s="133" t="s">
        <v>233</v>
      </c>
      <c r="D216" s="179">
        <f>VLOOKUP('622.3'!A89,'622.3'!A89:N336,14,FALSE)</f>
        <v>862844.77213726996</v>
      </c>
    </row>
    <row r="217" spans="1:4" ht="54" thickTop="1" thickBot="1">
      <c r="A217" s="137" t="s">
        <v>1108</v>
      </c>
      <c r="B217" s="138" t="s">
        <v>1761</v>
      </c>
      <c r="C217" s="133" t="s">
        <v>233</v>
      </c>
      <c r="D217" s="179">
        <f>VLOOKUP('622.4'!A89,'622.4'!A89:N337,14,FALSE)</f>
        <v>861687.58405779558</v>
      </c>
    </row>
    <row r="218" spans="1:4" ht="54" thickTop="1" thickBot="1">
      <c r="A218" s="137" t="s">
        <v>1109</v>
      </c>
      <c r="B218" s="138" t="s">
        <v>1762</v>
      </c>
      <c r="C218" s="133" t="s">
        <v>144</v>
      </c>
      <c r="D218" s="179">
        <f>VLOOKUP('622.5'!A89,'622.5'!A89:N338,14,FALSE)</f>
        <v>71971.306561793725</v>
      </c>
    </row>
    <row r="219" spans="1:4" ht="54" thickTop="1" thickBot="1">
      <c r="A219" s="137" t="s">
        <v>1110</v>
      </c>
      <c r="B219" s="138" t="s">
        <v>1763</v>
      </c>
      <c r="C219" s="133" t="s">
        <v>144</v>
      </c>
      <c r="D219" s="179">
        <f>VLOOKUP('623.1'!A103,'623.1'!A103:N339,14,FALSE)</f>
        <v>492666.1589690086</v>
      </c>
    </row>
    <row r="220" spans="1:4" ht="54" thickTop="1" thickBot="1">
      <c r="A220" s="137" t="s">
        <v>1111</v>
      </c>
      <c r="B220" s="138" t="s">
        <v>1219</v>
      </c>
      <c r="C220" s="133" t="s">
        <v>1995</v>
      </c>
      <c r="D220" s="179">
        <f>VLOOKUP('623.2'!A89,'623.2'!A89:N340,14,FALSE)</f>
        <v>2600636.5036780238</v>
      </c>
    </row>
    <row r="221" spans="1:4" ht="54" thickTop="1" thickBot="1">
      <c r="A221" s="137" t="s">
        <v>1112</v>
      </c>
      <c r="B221" s="138" t="s">
        <v>2114</v>
      </c>
      <c r="C221" s="133" t="s">
        <v>387</v>
      </c>
      <c r="D221" s="179">
        <f>VLOOKUP('630.1'!A89,'630.1'!A89:N341,14,FALSE)</f>
        <v>1250530.5558106648</v>
      </c>
    </row>
    <row r="222" spans="1:4" ht="54" thickTop="1" thickBot="1">
      <c r="A222" s="137" t="s">
        <v>1113</v>
      </c>
      <c r="B222" s="138" t="s">
        <v>2115</v>
      </c>
      <c r="C222" s="133" t="s">
        <v>387</v>
      </c>
      <c r="D222" s="179">
        <f>VLOOKUP('630.2'!A89,'630.2'!A89:N342,14,FALSE)</f>
        <v>1211697.1647336509</v>
      </c>
    </row>
    <row r="223" spans="1:4" ht="54" thickTop="1" thickBot="1">
      <c r="A223" s="137" t="s">
        <v>1114</v>
      </c>
      <c r="B223" s="138" t="s">
        <v>2116</v>
      </c>
      <c r="C223" s="133" t="s">
        <v>387</v>
      </c>
      <c r="D223" s="179">
        <f>VLOOKUP('630.3'!A89,'630.3'!A89:N343,14,FALSE)</f>
        <v>821900.06755201006</v>
      </c>
    </row>
    <row r="224" spans="1:4" ht="54" thickTop="1" thickBot="1">
      <c r="A224" s="137" t="s">
        <v>1115</v>
      </c>
      <c r="B224" s="138" t="s">
        <v>2117</v>
      </c>
      <c r="C224" s="133" t="s">
        <v>387</v>
      </c>
      <c r="D224" s="179">
        <f>VLOOKUP('630.4'!A89,'630.4'!A89:N344,14,FALSE)</f>
        <v>674946.2545606913</v>
      </c>
    </row>
    <row r="225" spans="1:4" ht="54" thickTop="1" thickBot="1">
      <c r="A225" s="137" t="s">
        <v>1116</v>
      </c>
      <c r="B225" s="138" t="s">
        <v>2118</v>
      </c>
      <c r="C225" s="133" t="s">
        <v>387</v>
      </c>
      <c r="D225" s="179">
        <f>VLOOKUP('630.5'!A93,'630.5'!A93:N345,14,FALSE)</f>
        <v>439667.58531095082</v>
      </c>
    </row>
    <row r="226" spans="1:4" ht="54" thickTop="1" thickBot="1">
      <c r="A226" s="137" t="s">
        <v>1117</v>
      </c>
      <c r="B226" s="138" t="s">
        <v>2119</v>
      </c>
      <c r="C226" s="133" t="s">
        <v>387</v>
      </c>
      <c r="D226" s="179">
        <f>VLOOKUP('630.6'!A93,'630.6'!A89:N346,14,FALSE)</f>
        <v>384930.82047043665</v>
      </c>
    </row>
    <row r="227" spans="1:4" ht="54" thickTop="1" thickBot="1">
      <c r="A227" s="137" t="s">
        <v>1118</v>
      </c>
      <c r="B227" s="138" t="s">
        <v>2120</v>
      </c>
      <c r="C227" s="133" t="s">
        <v>387</v>
      </c>
      <c r="D227" s="179">
        <f>VLOOKUP('630.7'!A93,'630.7'!A90:N347,14,FALSE)</f>
        <v>277700.70496514678</v>
      </c>
    </row>
    <row r="228" spans="1:4" ht="54" thickTop="1" thickBot="1">
      <c r="A228" s="137" t="s">
        <v>1119</v>
      </c>
      <c r="B228" s="138" t="s">
        <v>1764</v>
      </c>
      <c r="C228" s="133" t="s">
        <v>144</v>
      </c>
      <c r="D228" s="179">
        <f>VLOOKUP('632.1'!A90,'632.1'!A90:N349,14,FALSE)</f>
        <v>385255.59671805514</v>
      </c>
    </row>
    <row r="229" spans="1:4" ht="54" thickTop="1" thickBot="1">
      <c r="A229" s="137" t="s">
        <v>1659</v>
      </c>
      <c r="B229" s="138" t="s">
        <v>1765</v>
      </c>
      <c r="C229" s="133" t="s">
        <v>144</v>
      </c>
      <c r="D229" s="179">
        <f>VLOOKUP('632.2'!A90,'632.2'!A90:N350,14,FALSE)</f>
        <v>392581.57150291529</v>
      </c>
    </row>
    <row r="230" spans="1:4" ht="54" thickTop="1" thickBot="1">
      <c r="A230" s="137" t="s">
        <v>1662</v>
      </c>
      <c r="B230" s="138" t="s">
        <v>1766</v>
      </c>
      <c r="C230" s="133" t="s">
        <v>377</v>
      </c>
      <c r="D230" s="179">
        <f>VLOOKUP('640.1'!A90,'640.1'!A90:N351,14,FALSE)</f>
        <v>6085.8496982034649</v>
      </c>
    </row>
    <row r="231" spans="1:4" ht="54" thickTop="1" thickBot="1">
      <c r="A231" s="137" t="s">
        <v>1663</v>
      </c>
      <c r="B231" s="138" t="s">
        <v>1767</v>
      </c>
      <c r="C231" s="133" t="s">
        <v>377</v>
      </c>
      <c r="D231" s="179">
        <f>VLOOKUP('640.2'!A90,'640.2'!A90:N352,14,FALSE)</f>
        <v>6310.1381221336305</v>
      </c>
    </row>
    <row r="232" spans="1:4" ht="54" thickTop="1" thickBot="1">
      <c r="A232" s="137" t="s">
        <v>1120</v>
      </c>
      <c r="B232" s="138" t="s">
        <v>1768</v>
      </c>
      <c r="C232" s="133" t="s">
        <v>1664</v>
      </c>
      <c r="D232" s="179">
        <f>VLOOKUP('641.1'!A90,'641.1'!A90:N353,14,FALSE)</f>
        <v>1942.1866698730159</v>
      </c>
    </row>
    <row r="233" spans="1:4" ht="54" thickTop="1" thickBot="1">
      <c r="A233" s="137" t="s">
        <v>1121</v>
      </c>
      <c r="B233" s="138" t="s">
        <v>1768</v>
      </c>
      <c r="C233" s="133" t="s">
        <v>377</v>
      </c>
      <c r="D233" s="179">
        <f>VLOOKUP('641.2'!A90,'641.2'!A90:N354,14,FALSE)</f>
        <v>46951.916614062517</v>
      </c>
    </row>
    <row r="234" spans="1:4" ht="54" thickTop="1" thickBot="1">
      <c r="A234" s="137" t="s">
        <v>1122</v>
      </c>
      <c r="B234" s="138" t="s">
        <v>1769</v>
      </c>
      <c r="C234" s="133" t="s">
        <v>1845</v>
      </c>
      <c r="D234" s="179">
        <f>VLOOKUP('642.1'!A90,'642.1'!A90:N355,14,FALSE)</f>
        <v>678003.49061381829</v>
      </c>
    </row>
    <row r="235" spans="1:4" ht="54" thickTop="1" thickBot="1">
      <c r="A235" s="137" t="s">
        <v>1123</v>
      </c>
      <c r="B235" s="138" t="s">
        <v>1770</v>
      </c>
      <c r="C235" s="133" t="s">
        <v>144</v>
      </c>
      <c r="D235" s="179">
        <f>VLOOKUP('642.2'!A90,'642.2'!A90:N356,14,FALSE)</f>
        <v>50493.89573688127</v>
      </c>
    </row>
    <row r="236" spans="1:4" ht="54" thickTop="1" thickBot="1">
      <c r="A236" s="137" t="s">
        <v>1124</v>
      </c>
      <c r="B236" s="138" t="s">
        <v>1771</v>
      </c>
      <c r="C236" s="133" t="s">
        <v>377</v>
      </c>
      <c r="D236" s="179">
        <f>VLOOKUP('650.1'!A95,'650.1'!A95:N358,14,FALSE)</f>
        <v>10553.263617928445</v>
      </c>
    </row>
    <row r="237" spans="1:4" ht="54" thickTop="1" thickBot="1">
      <c r="A237" s="137" t="s">
        <v>1125</v>
      </c>
      <c r="B237" s="138" t="s">
        <v>2127</v>
      </c>
      <c r="C237" s="133" t="s">
        <v>377</v>
      </c>
      <c r="D237" s="179">
        <f>VLOOKUP('650.2'!A93,'650.2'!A93:N359,14,FALSE)</f>
        <v>10367.457973672588</v>
      </c>
    </row>
    <row r="238" spans="1:4" ht="54" thickTop="1" thickBot="1">
      <c r="A238" s="137" t="s">
        <v>1126</v>
      </c>
      <c r="B238" s="138" t="s">
        <v>1772</v>
      </c>
      <c r="C238" s="133" t="s">
        <v>377</v>
      </c>
      <c r="D238" s="179">
        <f>VLOOKUP('650.3'!A90,'650.3'!A90:N360,14,FALSE)</f>
        <v>0.5962866989450577</v>
      </c>
    </row>
    <row r="239" spans="1:4" ht="54" thickTop="1" thickBot="1">
      <c r="A239" s="137" t="s">
        <v>1127</v>
      </c>
      <c r="B239" s="138" t="s">
        <v>2131</v>
      </c>
      <c r="C239" s="133" t="s">
        <v>377</v>
      </c>
      <c r="D239" s="179">
        <f>VLOOKUP('650.4'!A93,'650.4'!A93:N361,14,FALSE)</f>
        <v>4365.9327302706515</v>
      </c>
    </row>
    <row r="240" spans="1:4" ht="57.75" thickTop="1" thickBot="1">
      <c r="A240" s="137" t="s">
        <v>1128</v>
      </c>
      <c r="B240" s="138" t="s">
        <v>1773</v>
      </c>
      <c r="C240" s="133" t="s">
        <v>233</v>
      </c>
      <c r="D240" s="179">
        <f>VLOOKUP('660.1'!A87,'660.1'!A87:N362,14,FALSE)</f>
        <v>366937.43769187795</v>
      </c>
    </row>
    <row r="241" spans="1:4" ht="76.5" thickTop="1" thickBot="1">
      <c r="A241" s="137" t="s">
        <v>1129</v>
      </c>
      <c r="B241" s="138" t="s">
        <v>1880</v>
      </c>
      <c r="C241" s="133" t="s">
        <v>144</v>
      </c>
      <c r="D241" s="179">
        <f>VLOOKUP('660.2'!A87,'660.2'!A87:N363,14,FALSE)</f>
        <v>421400.40709563717</v>
      </c>
    </row>
    <row r="242" spans="1:4" ht="54" thickTop="1" thickBot="1">
      <c r="A242" s="137" t="s">
        <v>1677</v>
      </c>
      <c r="B242" s="138" t="s">
        <v>1774</v>
      </c>
      <c r="C242" s="133" t="s">
        <v>144</v>
      </c>
      <c r="D242" s="179">
        <f>VLOOKUP('661.1'!A87,'661.1'!A87:N364,14,FALSE)</f>
        <v>689897.64607454219</v>
      </c>
    </row>
    <row r="243" spans="1:4" ht="54" thickTop="1" thickBot="1">
      <c r="A243" s="137" t="s">
        <v>1130</v>
      </c>
      <c r="B243" s="138" t="s">
        <v>1775</v>
      </c>
      <c r="C243" s="133" t="s">
        <v>144</v>
      </c>
      <c r="D243" s="179">
        <f>VLOOKUP('662.1'!A87,'662.1'!A87:N365,14,FALSE)</f>
        <v>455684.47566871851</v>
      </c>
    </row>
    <row r="244" spans="1:4" ht="54" thickTop="1" thickBot="1">
      <c r="A244" s="137" t="s">
        <v>1131</v>
      </c>
      <c r="B244" s="138" t="s">
        <v>1776</v>
      </c>
      <c r="C244" s="133" t="s">
        <v>144</v>
      </c>
      <c r="D244" s="179">
        <f>VLOOKUP('662.2'!A87,'662.2'!A87:N366,14,FALSE)</f>
        <v>434379.43961531576</v>
      </c>
    </row>
    <row r="245" spans="1:4" ht="54" thickTop="1" thickBot="1">
      <c r="A245" s="137" t="s">
        <v>1678</v>
      </c>
      <c r="B245" s="138" t="s">
        <v>1777</v>
      </c>
      <c r="C245" s="133" t="s">
        <v>144</v>
      </c>
      <c r="D245" s="179">
        <f>VLOOKUP('663.1'!A87,'663.1'!A87:N367,14,FALSE)</f>
        <v>19097.278577366022</v>
      </c>
    </row>
    <row r="246" spans="1:4" ht="54" thickTop="1" thickBot="1">
      <c r="A246" s="137" t="s">
        <v>1132</v>
      </c>
      <c r="B246" s="138" t="s">
        <v>1778</v>
      </c>
      <c r="C246" s="133" t="s">
        <v>387</v>
      </c>
      <c r="D246" s="179">
        <f>VLOOKUP('670.1'!A87,'670.1'!A87:N368,14,FALSE)</f>
        <v>280681.32460721995</v>
      </c>
    </row>
    <row r="247" spans="1:4" ht="54" thickTop="1" thickBot="1">
      <c r="A247" s="137" t="s">
        <v>1133</v>
      </c>
      <c r="B247" s="138" t="s">
        <v>1779</v>
      </c>
      <c r="C247" s="133" t="s">
        <v>387</v>
      </c>
      <c r="D247" s="179">
        <f>VLOOKUP('670.2'!A87,'670.2'!A87:N369,14,FALSE)</f>
        <v>303286.95216983173</v>
      </c>
    </row>
    <row r="248" spans="1:4" ht="54" thickTop="1" thickBot="1">
      <c r="A248" s="137" t="s">
        <v>1680</v>
      </c>
      <c r="B248" s="138" t="s">
        <v>1780</v>
      </c>
      <c r="C248" s="133" t="s">
        <v>387</v>
      </c>
      <c r="D248" s="179">
        <f>VLOOKUP('670.3'!A87,'670.3'!A87:N370,14,FALSE)</f>
        <v>310425.48722612404</v>
      </c>
    </row>
    <row r="249" spans="1:4" ht="54" thickTop="1" thickBot="1">
      <c r="A249" s="137" t="s">
        <v>1681</v>
      </c>
      <c r="B249" s="138" t="s">
        <v>1781</v>
      </c>
      <c r="C249" s="133" t="s">
        <v>387</v>
      </c>
      <c r="D249" s="179">
        <f>VLOOKUP('670.4'!A87,'670.4'!A87:N371,14,FALSE)</f>
        <v>309335.03815545852</v>
      </c>
    </row>
    <row r="250" spans="1:4" ht="54" thickTop="1" thickBot="1">
      <c r="A250" s="137" t="s">
        <v>1682</v>
      </c>
      <c r="B250" s="138" t="s">
        <v>1782</v>
      </c>
      <c r="C250" s="133" t="s">
        <v>387</v>
      </c>
      <c r="D250" s="179">
        <f>VLOOKUP('670.5'!A89,'670.5'!A89:N372,14,FALSE)</f>
        <v>310598.51989618799</v>
      </c>
    </row>
    <row r="251" spans="1:4" ht="54" thickTop="1" thickBot="1">
      <c r="A251" s="137" t="s">
        <v>1134</v>
      </c>
      <c r="B251" s="138" t="s">
        <v>1783</v>
      </c>
      <c r="C251" s="133" t="s">
        <v>387</v>
      </c>
      <c r="D251" s="179">
        <f>VLOOKUP('671.1'!A89,'671.1'!A89:N373,14,FALSE)</f>
        <v>564471.36178686179</v>
      </c>
    </row>
    <row r="252" spans="1:4" ht="54" thickTop="1" thickBot="1">
      <c r="A252" s="137" t="s">
        <v>1135</v>
      </c>
      <c r="B252" s="138" t="s">
        <v>1784</v>
      </c>
      <c r="C252" s="133" t="s">
        <v>144</v>
      </c>
      <c r="D252" s="179">
        <f>VLOOKUP('671.2'!A89,'671.2'!A89:N374,14,FALSE)</f>
        <v>68074.828432594673</v>
      </c>
    </row>
    <row r="253" spans="1:4" ht="54" thickTop="1" thickBot="1">
      <c r="A253" s="137" t="s">
        <v>1683</v>
      </c>
      <c r="B253" s="138" t="s">
        <v>1785</v>
      </c>
      <c r="C253" s="133" t="s">
        <v>387</v>
      </c>
      <c r="D253" s="179">
        <f>VLOOKUP('671.3'!A87,'671.3'!A87:N375,14,FALSE)</f>
        <v>600221.03211626445</v>
      </c>
    </row>
    <row r="254" spans="1:4" ht="54" thickTop="1" thickBot="1">
      <c r="A254" s="137" t="s">
        <v>1684</v>
      </c>
      <c r="B254" s="138" t="s">
        <v>1786</v>
      </c>
      <c r="C254" s="133" t="s">
        <v>144</v>
      </c>
      <c r="D254" s="179">
        <f>VLOOKUP('671.4'!A87,'671.4'!A87:N376,14,FALSE)</f>
        <v>70928.851565778794</v>
      </c>
    </row>
    <row r="255" spans="1:4" ht="54" thickTop="1" thickBot="1">
      <c r="A255" s="137" t="s">
        <v>1136</v>
      </c>
      <c r="B255" s="138" t="s">
        <v>1787</v>
      </c>
      <c r="C255" s="133" t="s">
        <v>144</v>
      </c>
      <c r="D255" s="179">
        <f>VLOOKUP('672.1'!A87,'672.1'!A87:N377,14,FALSE)</f>
        <v>42203.776687659134</v>
      </c>
    </row>
    <row r="256" spans="1:4" ht="54" thickTop="1" thickBot="1">
      <c r="A256" s="137" t="s">
        <v>1685</v>
      </c>
      <c r="B256" s="138" t="s">
        <v>1788</v>
      </c>
      <c r="C256" s="133" t="s">
        <v>144</v>
      </c>
      <c r="D256" s="179">
        <f>VLOOKUP('672.2'!A87,'672.2'!A87:N378,14,FALSE)</f>
        <v>54666.348716876746</v>
      </c>
    </row>
    <row r="257" spans="1:4" ht="54" thickTop="1" thickBot="1">
      <c r="A257" s="137" t="s">
        <v>1686</v>
      </c>
      <c r="B257" s="138" t="s">
        <v>1789</v>
      </c>
      <c r="C257" s="133" t="s">
        <v>144</v>
      </c>
      <c r="D257" s="179">
        <f>VLOOKUP('672.3'!A87,'672.3'!A87:N379,14,FALSE)</f>
        <v>44002.997976041916</v>
      </c>
    </row>
    <row r="258" spans="1:4" ht="54" thickTop="1" thickBot="1">
      <c r="A258" s="137" t="s">
        <v>1687</v>
      </c>
      <c r="B258" s="138" t="s">
        <v>1790</v>
      </c>
      <c r="C258" s="133" t="s">
        <v>144</v>
      </c>
      <c r="D258" s="179">
        <f>VLOOKUP('672.4'!A87,'672.3'!A87:N380,14,FALSE)</f>
        <v>44002.997976041916</v>
      </c>
    </row>
    <row r="259" spans="1:4" ht="54" thickTop="1" thickBot="1">
      <c r="A259" s="137" t="s">
        <v>1732</v>
      </c>
      <c r="B259" s="138" t="s">
        <v>1791</v>
      </c>
      <c r="C259" s="133" t="s">
        <v>233</v>
      </c>
      <c r="D259" s="179">
        <f>VLOOKUP('673.1.1'!A87,'673.1.1'!A87:N381,14,FALSE)</f>
        <v>9456.5538137606618</v>
      </c>
    </row>
    <row r="260" spans="1:4" ht="54" thickTop="1" thickBot="1">
      <c r="A260" s="137" t="s">
        <v>1733</v>
      </c>
      <c r="B260" s="138" t="s">
        <v>2046</v>
      </c>
      <c r="C260" s="133" t="s">
        <v>233</v>
      </c>
      <c r="D260" s="179">
        <f>VLOOKUP('673.1.2'!A87,'673.1.2'!A87:N382,14,FALSE)</f>
        <v>10983.835173625577</v>
      </c>
    </row>
    <row r="261" spans="1:4" ht="54" thickTop="1" thickBot="1">
      <c r="A261" s="137" t="s">
        <v>1137</v>
      </c>
      <c r="B261" s="138" t="s">
        <v>1792</v>
      </c>
      <c r="C261" s="133" t="s">
        <v>387</v>
      </c>
      <c r="D261" s="179">
        <f>VLOOKUP('673.2'!A87,'673.2'!A87:N383,14,FALSE)</f>
        <v>84364.417561781069</v>
      </c>
    </row>
    <row r="262" spans="1:4" ht="54" thickTop="1" thickBot="1">
      <c r="A262" s="137" t="s">
        <v>1138</v>
      </c>
      <c r="B262" s="138" t="s">
        <v>1793</v>
      </c>
      <c r="C262" s="133" t="s">
        <v>387</v>
      </c>
      <c r="D262" s="179">
        <f>VLOOKUP('673.3'!A89,'673.3'!A89:N384,14,FALSE)</f>
        <v>83318.353653301398</v>
      </c>
    </row>
    <row r="263" spans="1:4" ht="54" thickTop="1" thickBot="1">
      <c r="A263" s="137" t="s">
        <v>1139</v>
      </c>
      <c r="B263" s="138" t="s">
        <v>1996</v>
      </c>
      <c r="C263" s="133" t="s">
        <v>144</v>
      </c>
      <c r="D263" s="179">
        <f>VLOOKUP('674.1'!A89,'674.1'!A89:N385,14,FALSE)</f>
        <v>122421.15517513713</v>
      </c>
    </row>
    <row r="264" spans="1:4" ht="54" thickTop="1" thickBot="1">
      <c r="A264" s="137" t="s">
        <v>1140</v>
      </c>
      <c r="B264" s="138" t="s">
        <v>1794</v>
      </c>
      <c r="C264" s="133" t="s">
        <v>144</v>
      </c>
      <c r="D264" s="179">
        <f>VLOOKUP('674.2'!A89,'674.2'!A89:N386,14,FALSE)</f>
        <v>227176.68957116379</v>
      </c>
    </row>
    <row r="265" spans="1:4" ht="54" thickTop="1" thickBot="1">
      <c r="A265" s="137" t="s">
        <v>1141</v>
      </c>
      <c r="B265" s="138" t="s">
        <v>1795</v>
      </c>
      <c r="C265" s="133" t="s">
        <v>233</v>
      </c>
      <c r="D265" s="179">
        <f>VLOOKUP('680.1'!A87,'680.1'!A87:N387,14,FALSE)</f>
        <v>188278.87818896835</v>
      </c>
    </row>
    <row r="266" spans="1:4" ht="54" thickTop="1" thickBot="1">
      <c r="A266" s="137" t="s">
        <v>1142</v>
      </c>
      <c r="B266" s="138" t="s">
        <v>1796</v>
      </c>
      <c r="C266" s="133" t="s">
        <v>144</v>
      </c>
      <c r="D266" s="179">
        <f>VLOOKUP('680.2'!A87,'680.2'!A87:N388,14,FALSE)</f>
        <v>12284.138691638846</v>
      </c>
    </row>
    <row r="267" spans="1:4" ht="54" thickTop="1" thickBot="1">
      <c r="A267" s="137" t="s">
        <v>1143</v>
      </c>
      <c r="B267" s="138" t="s">
        <v>1797</v>
      </c>
      <c r="C267" s="133" t="s">
        <v>387</v>
      </c>
      <c r="D267" s="179">
        <f>VLOOKUP('680.3'!A89,'680.3'!A89:N389,14,FALSE)</f>
        <v>64831.715188751718</v>
      </c>
    </row>
    <row r="268" spans="1:4" ht="54" thickTop="1" thickBot="1">
      <c r="A268" s="137" t="s">
        <v>1144</v>
      </c>
      <c r="B268" s="138" t="s">
        <v>1798</v>
      </c>
      <c r="C268" s="133" t="s">
        <v>387</v>
      </c>
      <c r="D268" s="179">
        <f>VLOOKUP('681.1'!A89,'681.1'!A89:N390,14,FALSE)</f>
        <v>184386.72824690235</v>
      </c>
    </row>
    <row r="269" spans="1:4" ht="54" thickTop="1" thickBot="1">
      <c r="A269" s="137" t="s">
        <v>1692</v>
      </c>
      <c r="B269" s="138" t="s">
        <v>1799</v>
      </c>
      <c r="C269" s="133" t="s">
        <v>387</v>
      </c>
      <c r="D269" s="179">
        <f>VLOOKUP('681.2'!A89,'681.2'!A89:N391,14,FALSE)</f>
        <v>206992.35580951409</v>
      </c>
    </row>
    <row r="270" spans="1:4" ht="54" thickTop="1" thickBot="1">
      <c r="A270" s="137" t="s">
        <v>1693</v>
      </c>
      <c r="B270" s="138" t="s">
        <v>1800</v>
      </c>
      <c r="C270" s="133" t="s">
        <v>387</v>
      </c>
      <c r="D270" s="179">
        <f>VLOOKUP('681.3'!A89,'681.3'!A89:N392,14,FALSE)</f>
        <v>214130.89086580637</v>
      </c>
    </row>
    <row r="271" spans="1:4" ht="54" thickTop="1" thickBot="1">
      <c r="A271" s="137" t="s">
        <v>1694</v>
      </c>
      <c r="B271" s="138" t="s">
        <v>1801</v>
      </c>
      <c r="C271" s="133" t="s">
        <v>387</v>
      </c>
      <c r="D271" s="179">
        <f>VLOOKUP('681.4'!A89,'681.4'!A89:N393,14,FALSE)</f>
        <v>213040.44179514085</v>
      </c>
    </row>
    <row r="272" spans="1:4" ht="54" thickTop="1" thickBot="1">
      <c r="A272" s="137" t="s">
        <v>1145</v>
      </c>
      <c r="B272" s="138" t="s">
        <v>1802</v>
      </c>
      <c r="C272" s="133" t="s">
        <v>387</v>
      </c>
      <c r="D272" s="179">
        <f>VLOOKUP('682.1'!A89,'682.1'!A89:N394,14,FALSE)</f>
        <v>202544.21877760554</v>
      </c>
    </row>
    <row r="273" spans="1:4" ht="54" thickTop="1" thickBot="1">
      <c r="A273" s="137" t="s">
        <v>1695</v>
      </c>
      <c r="B273" s="138" t="s">
        <v>1803</v>
      </c>
      <c r="C273" s="133" t="s">
        <v>387</v>
      </c>
      <c r="D273" s="179">
        <f>VLOOKUP('682.2'!A89,'682.2'!A89:N395,14,FALSE)</f>
        <v>202544.21877760554</v>
      </c>
    </row>
    <row r="274" spans="1:4" ht="54" thickTop="1" thickBot="1">
      <c r="A274" s="137" t="s">
        <v>1697</v>
      </c>
      <c r="B274" s="138" t="s">
        <v>1804</v>
      </c>
      <c r="C274" s="133" t="s">
        <v>387</v>
      </c>
      <c r="D274" s="179">
        <f>VLOOKUP('682.3'!A89,'682.3'!A89:N396,14,FALSE)</f>
        <v>202544.21877760554</v>
      </c>
    </row>
    <row r="275" spans="1:4" ht="54" thickTop="1" thickBot="1">
      <c r="A275" s="137" t="s">
        <v>1699</v>
      </c>
      <c r="B275" s="138" t="s">
        <v>1997</v>
      </c>
      <c r="C275" s="133" t="s">
        <v>387</v>
      </c>
      <c r="D275" s="179">
        <f>VLOOKUP('682.4'!A89,'682.4'!A89:N397,14,FALSE)</f>
        <v>202544.21877760554</v>
      </c>
    </row>
    <row r="276" spans="1:4" ht="54" thickTop="1" thickBot="1">
      <c r="A276" s="137" t="s">
        <v>1701</v>
      </c>
      <c r="B276" s="138" t="s">
        <v>1805</v>
      </c>
      <c r="C276" s="133" t="s">
        <v>233</v>
      </c>
      <c r="D276" s="179">
        <f>VLOOKUP('683.1'!A89,'683.1'!A89:N398,14,FALSE)</f>
        <v>9450.7809758745407</v>
      </c>
    </row>
    <row r="277" spans="1:4" ht="54" thickTop="1" thickBot="1">
      <c r="A277" s="137" t="s">
        <v>1703</v>
      </c>
      <c r="B277" s="138" t="s">
        <v>1806</v>
      </c>
      <c r="C277" s="133" t="s">
        <v>233</v>
      </c>
      <c r="D277" s="179">
        <f>VLOOKUP('683.2'!A89,'683.2'!A89:N399,14,FALSE)</f>
        <v>32443.32929857741</v>
      </c>
    </row>
    <row r="278" spans="1:4" ht="54" thickTop="1" thickBot="1">
      <c r="A278" s="137" t="s">
        <v>1705</v>
      </c>
      <c r="B278" s="138" t="s">
        <v>1807</v>
      </c>
      <c r="C278" s="133" t="s">
        <v>233</v>
      </c>
      <c r="D278" s="179">
        <f>VLOOKUP('683.3'!A89,'683.3'!A89:N400,14,FALSE)</f>
        <v>9450.7809758745407</v>
      </c>
    </row>
    <row r="279" spans="1:4" ht="54" thickTop="1" thickBot="1">
      <c r="A279" s="137" t="s">
        <v>1706</v>
      </c>
      <c r="B279" s="138" t="s">
        <v>1808</v>
      </c>
      <c r="C279" s="133" t="s">
        <v>233</v>
      </c>
      <c r="D279" s="179">
        <f>VLOOKUP('683.4'!A89,'683.4'!A89:N401,14,FALSE)</f>
        <v>32443.32929857741</v>
      </c>
    </row>
    <row r="280" spans="1:4" ht="54" thickTop="1" thickBot="1">
      <c r="A280" s="137" t="s">
        <v>1707</v>
      </c>
      <c r="B280" s="138" t="s">
        <v>1809</v>
      </c>
      <c r="C280" s="133" t="s">
        <v>233</v>
      </c>
      <c r="D280" s="179">
        <f>VLOOKUP('683.5'!A87,'683.5'!A87:N402,14,FALSE)</f>
        <v>73447.424823046371</v>
      </c>
    </row>
    <row r="281" spans="1:4" ht="54" thickTop="1" thickBot="1">
      <c r="A281" s="137" t="s">
        <v>2047</v>
      </c>
      <c r="B281" s="138" t="s">
        <v>1810</v>
      </c>
      <c r="C281" s="133" t="s">
        <v>233</v>
      </c>
      <c r="D281" s="179">
        <f>VLOOKUP('690.1.1'!A89,'690.1.1'!A89:N403,14,FALSE)</f>
        <v>13896.827583990949</v>
      </c>
    </row>
    <row r="282" spans="1:4" ht="54" thickTop="1" thickBot="1">
      <c r="A282" s="137" t="s">
        <v>1710</v>
      </c>
      <c r="B282" s="138" t="s">
        <v>1811</v>
      </c>
      <c r="C282" s="133" t="s">
        <v>233</v>
      </c>
      <c r="D282" s="179">
        <f>VLOOKUP('690.1.2'!A89,'690.1.2'!A89:N404,14,FALSE)</f>
        <v>29775.1973423089</v>
      </c>
    </row>
    <row r="283" spans="1:4" ht="54" thickTop="1" thickBot="1">
      <c r="A283" s="137" t="s">
        <v>1146</v>
      </c>
      <c r="B283" s="138" t="s">
        <v>1812</v>
      </c>
      <c r="C283" s="133" t="s">
        <v>144</v>
      </c>
      <c r="D283" s="179">
        <f>VLOOKUP('700.1'!A89,'700.1'!A89:N405,14,FALSE)</f>
        <v>2258.525793871835</v>
      </c>
    </row>
    <row r="284" spans="1:4" ht="54" thickTop="1" thickBot="1">
      <c r="A284" s="137" t="s">
        <v>1147</v>
      </c>
      <c r="B284" s="138" t="s">
        <v>1813</v>
      </c>
      <c r="C284" s="133" t="s">
        <v>144</v>
      </c>
      <c r="D284" s="179">
        <f>VLOOKUP('700.2'!A89,'700.2'!A89:N406,14,FALSE)</f>
        <v>2003.5203496694219</v>
      </c>
    </row>
    <row r="285" spans="1:4" ht="54" thickTop="1" thickBot="1">
      <c r="A285" s="137" t="s">
        <v>1148</v>
      </c>
      <c r="B285" s="138" t="s">
        <v>1814</v>
      </c>
      <c r="C285" s="133" t="s">
        <v>233</v>
      </c>
      <c r="D285" s="179">
        <f>VLOOKUP('700.3'!A89,'700.3'!A89:N407,14,FALSE)</f>
        <v>42694.564046556181</v>
      </c>
    </row>
    <row r="286" spans="1:4" ht="54" thickTop="1" thickBot="1">
      <c r="A286" s="137" t="s">
        <v>1149</v>
      </c>
      <c r="B286" s="138" t="s">
        <v>1815</v>
      </c>
      <c r="C286" s="133" t="s">
        <v>233</v>
      </c>
      <c r="D286" s="179">
        <f>VLOOKUP('700.4'!A89,'700.4'!A89:N408,14,FALSE)</f>
        <v>51870.095101378902</v>
      </c>
    </row>
    <row r="287" spans="1:4" ht="54" thickTop="1" thickBot="1">
      <c r="A287" s="137" t="s">
        <v>1150</v>
      </c>
      <c r="B287" s="138" t="s">
        <v>1816</v>
      </c>
      <c r="C287" s="133" t="s">
        <v>1845</v>
      </c>
      <c r="D287" s="179">
        <f>VLOOKUP('701.1'!A89,'701.1'!A89:N409,14,FALSE)</f>
        <v>9061.4477325600928</v>
      </c>
    </row>
    <row r="288" spans="1:4" ht="54" thickTop="1" thickBot="1">
      <c r="A288" s="137" t="s">
        <v>1713</v>
      </c>
      <c r="B288" s="138" t="s">
        <v>1817</v>
      </c>
      <c r="C288" s="133" t="s">
        <v>1845</v>
      </c>
      <c r="D288" s="179">
        <f>VLOOKUP('710.1'!A89,'710.1'!A89:N410,14,FALSE)</f>
        <v>476422.26587601355</v>
      </c>
    </row>
    <row r="289" spans="1:4" ht="54" thickTop="1" thickBot="1">
      <c r="A289" s="137" t="s">
        <v>1151</v>
      </c>
      <c r="B289" s="138" t="s">
        <v>1818</v>
      </c>
      <c r="C289" s="133" t="s">
        <v>233</v>
      </c>
      <c r="D289" s="179">
        <f>VLOOKUP('710.2'!A89,'710.2'!A89:N411,14,FALSE)</f>
        <v>427470.78428018105</v>
      </c>
    </row>
    <row r="290" spans="1:4" ht="54" thickTop="1" thickBot="1">
      <c r="A290" s="137" t="s">
        <v>1152</v>
      </c>
      <c r="B290" s="138" t="s">
        <v>1819</v>
      </c>
      <c r="C290" s="133" t="s">
        <v>1845</v>
      </c>
      <c r="D290" s="179">
        <f>VLOOKUP('720.1'!A89,'720.1'!A89:N412,14,FALSE)</f>
        <v>168232.79145866109</v>
      </c>
    </row>
    <row r="291" spans="1:4" ht="54" thickTop="1" thickBot="1">
      <c r="A291" s="137" t="s">
        <v>1153</v>
      </c>
      <c r="B291" s="138" t="s">
        <v>1820</v>
      </c>
      <c r="C291" s="133" t="s">
        <v>144</v>
      </c>
      <c r="D291" s="179">
        <f>VLOOKUP('730.1'!A89,'730.1'!A89:N413,14,FALSE)</f>
        <v>187098.64084418304</v>
      </c>
    </row>
    <row r="292" spans="1:4" ht="54" thickTop="1" thickBot="1">
      <c r="A292" s="137" t="s">
        <v>1154</v>
      </c>
      <c r="B292" s="138" t="s">
        <v>1821</v>
      </c>
      <c r="C292" s="133" t="s">
        <v>1845</v>
      </c>
      <c r="D292" s="179">
        <f>VLOOKUP('730.2'!A89,'730.2'!A89:N414,14,FALSE)</f>
        <v>91071.386284501932</v>
      </c>
    </row>
    <row r="293" spans="1:4" ht="54" thickTop="1" thickBot="1">
      <c r="A293" s="137" t="s">
        <v>1155</v>
      </c>
      <c r="B293" s="138" t="s">
        <v>1822</v>
      </c>
      <c r="C293" s="133" t="s">
        <v>1845</v>
      </c>
      <c r="D293" s="179">
        <f>VLOOKUP('730.3'!A89,'730.3'!A89:N415,14,FALSE)</f>
        <v>88709.389369623474</v>
      </c>
    </row>
    <row r="294" spans="1:4" ht="54" thickTop="1" thickBot="1">
      <c r="A294" s="137" t="s">
        <v>1714</v>
      </c>
      <c r="B294" s="138" t="s">
        <v>1823</v>
      </c>
      <c r="C294" s="133" t="s">
        <v>1845</v>
      </c>
      <c r="D294" s="179">
        <f>VLOOKUP('730.4'!A89,'730.4'!A89:N416,14,FALSE)</f>
        <v>48358.569567244544</v>
      </c>
    </row>
    <row r="295" spans="1:4" ht="54" thickTop="1" thickBot="1">
      <c r="A295" s="137" t="s">
        <v>1156</v>
      </c>
      <c r="B295" s="138" t="s">
        <v>1824</v>
      </c>
      <c r="C295" s="133" t="s">
        <v>144</v>
      </c>
      <c r="D295" s="179">
        <f>VLOOKUP('731.1'!A89,'731.1'!A89:N417,14,FALSE)</f>
        <v>173140.35019756781</v>
      </c>
    </row>
    <row r="296" spans="1:4" ht="54" thickTop="1" thickBot="1">
      <c r="A296" s="137" t="s">
        <v>1157</v>
      </c>
      <c r="B296" s="138" t="s">
        <v>1825</v>
      </c>
      <c r="C296" s="133" t="s">
        <v>1995</v>
      </c>
      <c r="D296" s="179">
        <f>VLOOKUP('740.1'!A89,'740.1'!A89:N418,14,FALSE)</f>
        <v>15409.234236048527</v>
      </c>
    </row>
    <row r="297" spans="1:4" ht="54" thickTop="1" thickBot="1">
      <c r="A297" s="137" t="s">
        <v>1717</v>
      </c>
      <c r="B297" s="138" t="s">
        <v>1826</v>
      </c>
      <c r="C297" s="133" t="s">
        <v>1845</v>
      </c>
      <c r="D297" s="179">
        <f>VLOOKUP('741.1'!A89,'741.1'!A89:N419,14,FALSE)</f>
        <v>59462.632678740643</v>
      </c>
    </row>
    <row r="298" spans="1:4" ht="54" thickTop="1" thickBot="1">
      <c r="A298" s="137" t="s">
        <v>1158</v>
      </c>
      <c r="B298" s="138" t="s">
        <v>1827</v>
      </c>
      <c r="C298" s="133" t="s">
        <v>144</v>
      </c>
      <c r="D298" s="179">
        <f>VLOOKUP('800.1'!A89,'800.1'!A89:N420,14,FALSE)</f>
        <v>9574.9918778598694</v>
      </c>
    </row>
    <row r="299" spans="1:4" ht="54" thickTop="1" thickBot="1">
      <c r="A299" s="137" t="s">
        <v>1159</v>
      </c>
      <c r="B299" s="138" t="s">
        <v>1828</v>
      </c>
      <c r="C299" s="133" t="s">
        <v>144</v>
      </c>
      <c r="D299" s="179">
        <f>VLOOKUP('800.2'!A89,'800.2'!A89:N421,14,FALSE)</f>
        <v>23652.92915863467</v>
      </c>
    </row>
    <row r="300" spans="1:4" ht="54" thickTop="1" thickBot="1">
      <c r="A300" s="137" t="s">
        <v>1160</v>
      </c>
      <c r="B300" s="138" t="s">
        <v>1829</v>
      </c>
      <c r="C300" s="133" t="s">
        <v>144</v>
      </c>
      <c r="D300" s="179">
        <f>VLOOKUP('800.3'!A89,'800.3'!A89:N422,14,FALSE)</f>
        <v>42967.260986096546</v>
      </c>
    </row>
    <row r="301" spans="1:4" ht="54" thickTop="1" thickBot="1">
      <c r="A301" s="137" t="s">
        <v>1161</v>
      </c>
      <c r="B301" s="138" t="s">
        <v>1830</v>
      </c>
      <c r="C301" s="133" t="s">
        <v>144</v>
      </c>
      <c r="D301" s="179">
        <f>VLOOKUP('800.4'!A89,'800.4'!A89:N423,14,FALSE)</f>
        <v>56670.462811618701</v>
      </c>
    </row>
    <row r="302" spans="1:4" ht="54" thickTop="1" thickBot="1">
      <c r="A302" s="137" t="s">
        <v>1718</v>
      </c>
      <c r="B302" s="138" t="s">
        <v>1831</v>
      </c>
      <c r="C302" s="133" t="s">
        <v>1845</v>
      </c>
      <c r="D302" s="179">
        <f>VLOOKUP('802.1'!A89,'802.1'!A89:N424,14,FALSE)</f>
        <v>334049.38107097265</v>
      </c>
    </row>
    <row r="303" spans="1:4" ht="54" thickTop="1" thickBot="1">
      <c r="A303" s="137" t="s">
        <v>1719</v>
      </c>
      <c r="B303" s="138" t="s">
        <v>1881</v>
      </c>
      <c r="C303" s="133" t="s">
        <v>1845</v>
      </c>
      <c r="D303" s="179">
        <f>VLOOKUP('802.2'!A89,'802.2'!A89:N425,14,FALSE)</f>
        <v>73149.596014555544</v>
      </c>
    </row>
    <row r="304" spans="1:4" ht="54" thickTop="1" thickBot="1">
      <c r="A304" s="137" t="s">
        <v>1720</v>
      </c>
      <c r="B304" s="138" t="s">
        <v>1832</v>
      </c>
      <c r="C304" s="133" t="s">
        <v>1845</v>
      </c>
      <c r="D304" s="179">
        <f>VLOOKUP('802.3'!A89,'802.3'!A89:N426,14,FALSE)</f>
        <v>47458.112193374327</v>
      </c>
    </row>
    <row r="305" spans="1:4" ht="54" thickTop="1" thickBot="1">
      <c r="A305" s="137" t="s">
        <v>1721</v>
      </c>
      <c r="B305" s="138" t="s">
        <v>1833</v>
      </c>
      <c r="C305" s="133" t="s">
        <v>1845</v>
      </c>
      <c r="D305" s="179">
        <f>VLOOKUP('802.4'!A89,'802.4'!A89:N427,14,FALSE)</f>
        <v>40763.370022467243</v>
      </c>
    </row>
    <row r="306" spans="1:4" ht="54" thickTop="1" thickBot="1">
      <c r="A306" s="137" t="s">
        <v>1722</v>
      </c>
      <c r="B306" s="138" t="s">
        <v>1834</v>
      </c>
      <c r="C306" s="133" t="s">
        <v>1845</v>
      </c>
      <c r="D306" s="179">
        <f>VLOOKUP('802.5'!A89,'802.5'!A89:N428,14,FALSE)</f>
        <v>302413.69898366625</v>
      </c>
    </row>
    <row r="307" spans="1:4" ht="54" thickTop="1" thickBot="1">
      <c r="A307" s="137" t="s">
        <v>1723</v>
      </c>
      <c r="B307" s="138" t="s">
        <v>1835</v>
      </c>
      <c r="C307" s="133" t="s">
        <v>1845</v>
      </c>
      <c r="D307" s="179">
        <f>VLOOKUP('802.6'!A89,'802.6'!A89:N429,14,FALSE)</f>
        <v>294363.56034369889</v>
      </c>
    </row>
    <row r="308" spans="1:4" ht="54" thickTop="1" thickBot="1">
      <c r="A308" s="137" t="s">
        <v>1724</v>
      </c>
      <c r="B308" s="138" t="s">
        <v>1836</v>
      </c>
      <c r="C308" s="133" t="s">
        <v>1845</v>
      </c>
      <c r="D308" s="179">
        <f>VLOOKUP('802.7'!A89,'802.7'!A89:N430,14,FALSE)</f>
        <v>193641.80502114398</v>
      </c>
    </row>
    <row r="309" spans="1:4" ht="54" thickTop="1" thickBot="1">
      <c r="A309" s="137" t="s">
        <v>1725</v>
      </c>
      <c r="B309" s="138" t="s">
        <v>1837</v>
      </c>
      <c r="C309" s="133" t="s">
        <v>1845</v>
      </c>
      <c r="D309" s="179">
        <f>VLOOKUP('802.8'!A89,'802.8'!A89:N431,14,FALSE)</f>
        <v>165816.45066241722</v>
      </c>
    </row>
    <row r="310" spans="1:4" ht="54" thickTop="1" thickBot="1">
      <c r="A310" s="137" t="s">
        <v>1162</v>
      </c>
      <c r="B310" s="138" t="s">
        <v>1838</v>
      </c>
      <c r="C310" s="133" t="s">
        <v>233</v>
      </c>
      <c r="D310" s="179">
        <f>VLOOKUP('810.1'!A89,'810.1'!A89:N432,14,FALSE)</f>
        <v>19490.924541072527</v>
      </c>
    </row>
    <row r="311" spans="1:4" ht="54" thickTop="1" thickBot="1">
      <c r="A311" s="137" t="s">
        <v>1163</v>
      </c>
      <c r="B311" s="138" t="s">
        <v>1839</v>
      </c>
      <c r="C311" s="133" t="s">
        <v>233</v>
      </c>
      <c r="D311" s="179">
        <f>VLOOKUP('810.2'!A89,'810.2'!A89:N433,14,FALSE)</f>
        <v>11411.041980284434</v>
      </c>
    </row>
    <row r="312" spans="1:4" ht="54" thickTop="1" thickBot="1">
      <c r="A312" s="137" t="s">
        <v>1164</v>
      </c>
      <c r="B312" s="138" t="s">
        <v>1840</v>
      </c>
      <c r="C312" s="133" t="s">
        <v>233</v>
      </c>
      <c r="D312" s="179">
        <f>VLOOKUP('810.3'!A89,'810.3'!A89:N435,14,FALSE)</f>
        <v>5686.8539213130534</v>
      </c>
    </row>
    <row r="313" spans="1:4" ht="57.75" thickTop="1" thickBot="1">
      <c r="A313" s="137" t="s">
        <v>1726</v>
      </c>
      <c r="B313" s="138" t="s">
        <v>2050</v>
      </c>
      <c r="C313" s="133" t="s">
        <v>233</v>
      </c>
      <c r="D313" s="179">
        <f>VLOOKUP('811.1'!A89,'811.1'!A89:N436,14,FALSE)</f>
        <v>35528.566715500463</v>
      </c>
    </row>
    <row r="314" spans="1:4" ht="57.75" thickTop="1" thickBot="1">
      <c r="A314" s="137" t="s">
        <v>1727</v>
      </c>
      <c r="B314" s="138" t="s">
        <v>2051</v>
      </c>
      <c r="C314" s="133" t="s">
        <v>233</v>
      </c>
      <c r="D314" s="179">
        <f>VLOOKUP('811.2'!A89,'811.2'!A89:N437,14,FALSE)</f>
        <v>41281.752897939492</v>
      </c>
    </row>
    <row r="315" spans="1:4" ht="54" thickTop="1" thickBot="1">
      <c r="A315" s="137" t="s">
        <v>1165</v>
      </c>
      <c r="B315" s="138" t="s">
        <v>2053</v>
      </c>
      <c r="C315" s="133" t="s">
        <v>233</v>
      </c>
      <c r="D315" s="179">
        <f>VLOOKUP('812.1'!A89,'812.1'!A89:N438,14,FALSE)</f>
        <v>69428.570623610838</v>
      </c>
    </row>
    <row r="316" spans="1:4" ht="54" thickTop="1" thickBot="1">
      <c r="A316" s="137" t="s">
        <v>1728</v>
      </c>
      <c r="B316" s="138" t="s">
        <v>1841</v>
      </c>
      <c r="C316" s="133" t="s">
        <v>1995</v>
      </c>
      <c r="D316" s="179">
        <f>VLOOKUP('820.1'!A89,'820.1'!A89:N439,14,FALSE)</f>
        <v>71159.414879027056</v>
      </c>
    </row>
    <row r="317" spans="1:4" ht="54" thickTop="1" thickBot="1">
      <c r="A317" s="137" t="s">
        <v>1729</v>
      </c>
      <c r="B317" s="138" t="s">
        <v>1842</v>
      </c>
      <c r="C317" s="133" t="s">
        <v>984</v>
      </c>
      <c r="D317" s="179">
        <f>VLOOKUP('820.1.2'!A88,'820.1.2'!A88:N440,14,FALSE)</f>
        <v>43239560.811430894</v>
      </c>
    </row>
    <row r="318" spans="1:4" ht="54" thickTop="1" thickBot="1">
      <c r="A318" s="137" t="s">
        <v>1166</v>
      </c>
      <c r="B318" s="138" t="s">
        <v>1843</v>
      </c>
      <c r="C318" s="133" t="s">
        <v>1998</v>
      </c>
      <c r="D318" s="179">
        <f>VLOOKUP('900.1'!A88,'900.1'!A88:N441,14,FALSE)</f>
        <v>1435.8541733216543</v>
      </c>
    </row>
    <row r="319" spans="1:4" ht="57.75" thickTop="1" thickBot="1">
      <c r="A319" s="137" t="s">
        <v>1167</v>
      </c>
      <c r="B319" s="138" t="s">
        <v>2195</v>
      </c>
      <c r="C319" s="133" t="s">
        <v>1999</v>
      </c>
      <c r="D319" s="179">
        <f>VLOOKUP('900.2'!A88,'900.2'!A88:N442,14,FALSE)</f>
        <v>1762.1846672583943</v>
      </c>
    </row>
    <row r="320" spans="1:4" ht="54" thickTop="1" thickBot="1">
      <c r="A320" s="137" t="s">
        <v>1168</v>
      </c>
      <c r="B320" s="138" t="s">
        <v>1844</v>
      </c>
      <c r="C320" s="133" t="s">
        <v>1999</v>
      </c>
      <c r="D320" s="179">
        <f>VLOOKUP('900.3'!A88,'900.3'!A88:N443,14,FALSE)</f>
        <v>1762.1846672583943</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E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E7" sqref="E7"/>
    </sheetView>
  </sheetViews>
  <sheetFormatPr baseColWidth="10" defaultColWidth="9.140625" defaultRowHeight="15"/>
  <cols>
    <col min="1" max="1" width="11.5703125" customWidth="1"/>
    <col min="2" max="2" width="9.140625" style="2"/>
    <col min="3" max="3" width="84.5703125" style="1" customWidth="1"/>
    <col min="4" max="4" width="17.85546875" style="183" customWidth="1"/>
    <col min="5" max="5" width="14.7109375" customWidth="1"/>
  </cols>
  <sheetData>
    <row r="1" spans="1:5" ht="66" customHeight="1" thickTop="1">
      <c r="A1" s="680" t="s">
        <v>1850</v>
      </c>
      <c r="B1" s="681"/>
      <c r="C1" s="681"/>
      <c r="D1" s="682"/>
    </row>
    <row r="2" spans="1:5" ht="20.25" customHeight="1" thickBot="1">
      <c r="A2" s="683"/>
      <c r="B2" s="684"/>
      <c r="C2" s="684"/>
      <c r="D2" s="685"/>
    </row>
    <row r="3" spans="1:5" ht="16.5" thickTop="1" thickBot="1">
      <c r="A3" s="679" t="s">
        <v>2223</v>
      </c>
      <c r="B3" s="679"/>
      <c r="C3" s="679"/>
      <c r="D3" s="679"/>
    </row>
    <row r="4" spans="1:5" ht="16.5" thickTop="1" thickBot="1">
      <c r="A4" s="679"/>
      <c r="B4" s="679"/>
      <c r="C4" s="679"/>
      <c r="D4" s="679"/>
    </row>
    <row r="5" spans="1:5" ht="16.5" thickTop="1" thickBot="1">
      <c r="A5" s="679"/>
      <c r="B5" s="679"/>
      <c r="C5" s="679"/>
      <c r="D5" s="679"/>
    </row>
    <row r="6" spans="1:5" ht="16.5" thickTop="1" thickBot="1">
      <c r="A6" s="658" t="s">
        <v>2238</v>
      </c>
      <c r="B6" s="659" t="s">
        <v>1882</v>
      </c>
      <c r="C6" s="660" t="s">
        <v>2237</v>
      </c>
      <c r="D6" s="661">
        <v>29260</v>
      </c>
    </row>
    <row r="7" spans="1:5" ht="16.5" thickTop="1" thickBot="1">
      <c r="A7" s="662"/>
      <c r="B7" s="663"/>
      <c r="C7" s="664"/>
      <c r="D7" s="665" t="s">
        <v>1848</v>
      </c>
    </row>
    <row r="8" spans="1:5" ht="16.5" thickTop="1" thickBot="1">
      <c r="A8" s="666" t="s">
        <v>98</v>
      </c>
      <c r="B8" s="667" t="s">
        <v>1882</v>
      </c>
      <c r="C8" s="668" t="s">
        <v>99</v>
      </c>
      <c r="D8" s="669">
        <v>58677.433987924393</v>
      </c>
    </row>
    <row r="9" spans="1:5" ht="16.5" thickTop="1" thickBot="1">
      <c r="A9" s="666" t="s">
        <v>102</v>
      </c>
      <c r="B9" s="667" t="s">
        <v>1882</v>
      </c>
      <c r="C9" s="668" t="s">
        <v>103</v>
      </c>
      <c r="D9" s="669">
        <f>$D$6*1.85</f>
        <v>54131</v>
      </c>
      <c r="E9" s="657"/>
    </row>
    <row r="10" spans="1:5" ht="16.5" thickTop="1" thickBot="1">
      <c r="A10" s="666" t="s">
        <v>0</v>
      </c>
      <c r="B10" s="667" t="s">
        <v>1882</v>
      </c>
      <c r="C10" s="668" t="s">
        <v>1</v>
      </c>
      <c r="D10" s="669">
        <v>69346.058349365194</v>
      </c>
    </row>
    <row r="11" spans="1:5" ht="16.5" thickTop="1" thickBot="1">
      <c r="A11" s="666" t="s">
        <v>1674</v>
      </c>
      <c r="B11" s="667" t="s">
        <v>1882</v>
      </c>
      <c r="C11" s="668" t="s">
        <v>1673</v>
      </c>
      <c r="D11" s="669">
        <v>320058.73084322392</v>
      </c>
    </row>
    <row r="12" spans="1:5" ht="16.5" thickTop="1" thickBot="1">
      <c r="A12" s="666" t="s">
        <v>100</v>
      </c>
      <c r="B12" s="667" t="s">
        <v>1882</v>
      </c>
      <c r="C12" s="668" t="s">
        <v>101</v>
      </c>
      <c r="D12" s="669">
        <v>80014.682710805981</v>
      </c>
    </row>
    <row r="13" spans="1:5" ht="16.5" thickTop="1" thickBot="1">
      <c r="A13" s="666" t="s">
        <v>62</v>
      </c>
      <c r="B13" s="667" t="s">
        <v>1882</v>
      </c>
      <c r="C13" s="668" t="s">
        <v>63</v>
      </c>
      <c r="D13" s="669">
        <v>586774.33987924387</v>
      </c>
    </row>
    <row r="14" spans="1:5" ht="16.5" thickTop="1" thickBot="1">
      <c r="A14" s="666" t="s">
        <v>108</v>
      </c>
      <c r="B14" s="667" t="s">
        <v>1882</v>
      </c>
      <c r="C14" s="668" t="s">
        <v>109</v>
      </c>
      <c r="D14" s="669">
        <v>320058.73084322392</v>
      </c>
    </row>
    <row r="15" spans="1:5" ht="16.5" thickTop="1" thickBot="1">
      <c r="A15" s="666" t="s">
        <v>41</v>
      </c>
      <c r="B15" s="667" t="s">
        <v>1882</v>
      </c>
      <c r="C15" s="668" t="s">
        <v>42</v>
      </c>
      <c r="D15" s="669">
        <v>213372.48722881597</v>
      </c>
    </row>
    <row r="16" spans="1:5" ht="16.5" thickTop="1" thickBot="1">
      <c r="A16" s="666" t="s">
        <v>43</v>
      </c>
      <c r="B16" s="667" t="s">
        <v>1882</v>
      </c>
      <c r="C16" s="668" t="s">
        <v>44</v>
      </c>
      <c r="D16" s="669">
        <v>320058.73084322392</v>
      </c>
    </row>
    <row r="17" spans="1:4" ht="16.5" thickTop="1" thickBot="1">
      <c r="A17" s="666" t="s">
        <v>106</v>
      </c>
      <c r="B17" s="667" t="s">
        <v>1882</v>
      </c>
      <c r="C17" s="668" t="s">
        <v>107</v>
      </c>
      <c r="D17" s="669">
        <v>106686.24361440798</v>
      </c>
    </row>
    <row r="18" spans="1:4" ht="16.5" thickTop="1" thickBot="1">
      <c r="A18" s="666" t="s">
        <v>1675</v>
      </c>
      <c r="B18" s="667" t="s">
        <v>1882</v>
      </c>
      <c r="C18" s="668" t="s">
        <v>2000</v>
      </c>
      <c r="D18" s="669">
        <v>96017.619252967183</v>
      </c>
    </row>
    <row r="19" spans="1:4" ht="16.5" thickTop="1" thickBot="1">
      <c r="A19" s="666" t="s">
        <v>96</v>
      </c>
      <c r="B19" s="667" t="s">
        <v>92</v>
      </c>
      <c r="C19" s="668" t="s">
        <v>97</v>
      </c>
      <c r="D19" s="669">
        <v>2133724.8722881596</v>
      </c>
    </row>
    <row r="20" spans="1:4" ht="16.5" thickTop="1" thickBot="1">
      <c r="A20" s="666" t="s">
        <v>76</v>
      </c>
      <c r="B20" s="667" t="s">
        <v>1882</v>
      </c>
      <c r="C20" s="668" t="s">
        <v>77</v>
      </c>
      <c r="D20" s="669">
        <v>485912.31941843667</v>
      </c>
    </row>
    <row r="21" spans="1:4" ht="16.5" thickTop="1" thickBot="1">
      <c r="A21" s="666" t="s">
        <v>74</v>
      </c>
      <c r="B21" s="667" t="s">
        <v>1882</v>
      </c>
      <c r="C21" s="668" t="s">
        <v>75</v>
      </c>
      <c r="D21" s="669">
        <v>477235.31371453602</v>
      </c>
    </row>
    <row r="22" spans="1:4" ht="16.5" thickTop="1" thickBot="1">
      <c r="A22" s="666" t="s">
        <v>84</v>
      </c>
      <c r="B22" s="667" t="s">
        <v>1882</v>
      </c>
      <c r="C22" s="668" t="s">
        <v>85</v>
      </c>
      <c r="D22" s="669">
        <v>544482.10791976599</v>
      </c>
    </row>
    <row r="23" spans="1:4" ht="16.5" thickTop="1" thickBot="1">
      <c r="A23" s="666" t="s">
        <v>78</v>
      </c>
      <c r="B23" s="667" t="s">
        <v>1882</v>
      </c>
      <c r="C23" s="668" t="s">
        <v>79</v>
      </c>
      <c r="D23" s="669">
        <v>605221.14784707059</v>
      </c>
    </row>
    <row r="24" spans="1:4" ht="16.5" thickTop="1" thickBot="1">
      <c r="A24" s="666" t="s">
        <v>64</v>
      </c>
      <c r="B24" s="667" t="s">
        <v>1882</v>
      </c>
      <c r="C24" s="668" t="s">
        <v>65</v>
      </c>
      <c r="D24" s="669">
        <v>468558.30801063532</v>
      </c>
    </row>
    <row r="25" spans="1:4" ht="16.5" thickTop="1" thickBot="1">
      <c r="A25" s="666" t="s">
        <v>80</v>
      </c>
      <c r="B25" s="667" t="s">
        <v>1882</v>
      </c>
      <c r="C25" s="668" t="s">
        <v>81</v>
      </c>
      <c r="D25" s="669">
        <v>557497.61647561705</v>
      </c>
    </row>
    <row r="26" spans="1:4" ht="16.5" thickTop="1" thickBot="1">
      <c r="A26" s="666" t="s">
        <v>82</v>
      </c>
      <c r="B26" s="667" t="s">
        <v>1882</v>
      </c>
      <c r="C26" s="668" t="s">
        <v>83</v>
      </c>
      <c r="D26" s="669">
        <v>577020.87930939358</v>
      </c>
    </row>
    <row r="27" spans="1:4" ht="16.5" thickTop="1" thickBot="1">
      <c r="A27" s="666" t="s">
        <v>104</v>
      </c>
      <c r="B27" s="667" t="s">
        <v>1882</v>
      </c>
      <c r="C27" s="668" t="s">
        <v>105</v>
      </c>
      <c r="D27" s="669">
        <v>145339.84554033595</v>
      </c>
    </row>
    <row r="28" spans="1:4" ht="16.5" thickTop="1" thickBot="1">
      <c r="A28" s="666" t="s">
        <v>4</v>
      </c>
      <c r="B28" s="667" t="s">
        <v>1882</v>
      </c>
      <c r="C28" s="668" t="s">
        <v>5</v>
      </c>
      <c r="D28" s="669">
        <v>162693.85694813728</v>
      </c>
    </row>
    <row r="29" spans="1:4" ht="16.5" customHeight="1" thickTop="1" thickBot="1">
      <c r="A29" s="666" t="s">
        <v>45</v>
      </c>
      <c r="B29" s="667" t="s">
        <v>1882</v>
      </c>
      <c r="C29" s="668" t="s">
        <v>2226</v>
      </c>
      <c r="D29" s="669">
        <f>$D$43+$D$64</f>
        <v>160817.24361440798</v>
      </c>
    </row>
    <row r="30" spans="1:4" ht="16.5" thickTop="1" thickBot="1">
      <c r="A30" s="666" t="s">
        <v>66</v>
      </c>
      <c r="B30" s="667" t="s">
        <v>1882</v>
      </c>
      <c r="C30" s="668" t="s">
        <v>67</v>
      </c>
      <c r="D30" s="669">
        <v>160029.36542161196</v>
      </c>
    </row>
    <row r="31" spans="1:4" ht="16.5" thickTop="1" thickBot="1">
      <c r="A31" s="666" t="s">
        <v>23</v>
      </c>
      <c r="B31" s="667" t="s">
        <v>1882</v>
      </c>
      <c r="C31" s="668" t="s">
        <v>24</v>
      </c>
      <c r="D31" s="669">
        <f>$D$64*10</f>
        <v>541310</v>
      </c>
    </row>
    <row r="32" spans="1:4" ht="16.5" thickTop="1" thickBot="1">
      <c r="A32" s="666" t="s">
        <v>7</v>
      </c>
      <c r="B32" s="667" t="s">
        <v>1882</v>
      </c>
      <c r="C32" s="668" t="s">
        <v>8</v>
      </c>
      <c r="D32" s="669">
        <f>$D$64*2</f>
        <v>108262</v>
      </c>
    </row>
    <row r="33" spans="1:4" ht="16.5" thickTop="1" thickBot="1">
      <c r="A33" s="666" t="s">
        <v>9</v>
      </c>
      <c r="B33" s="667" t="s">
        <v>1882</v>
      </c>
      <c r="C33" s="668" t="s">
        <v>10</v>
      </c>
      <c r="D33" s="669">
        <f>$D$64*3</f>
        <v>162393</v>
      </c>
    </row>
    <row r="34" spans="1:4" ht="16.5" thickTop="1" thickBot="1">
      <c r="A34" s="666" t="s">
        <v>11</v>
      </c>
      <c r="B34" s="667" t="s">
        <v>1882</v>
      </c>
      <c r="C34" s="668" t="s">
        <v>12</v>
      </c>
      <c r="D34" s="669">
        <f>$D$64*4</f>
        <v>216524</v>
      </c>
    </row>
    <row r="35" spans="1:4" ht="16.5" thickTop="1" thickBot="1">
      <c r="A35" s="666" t="s">
        <v>13</v>
      </c>
      <c r="B35" s="667" t="s">
        <v>1882</v>
      </c>
      <c r="C35" s="668" t="s">
        <v>14</v>
      </c>
      <c r="D35" s="669">
        <f>$D$64*5</f>
        <v>270655</v>
      </c>
    </row>
    <row r="36" spans="1:4" ht="16.5" thickTop="1" thickBot="1">
      <c r="A36" s="666" t="s">
        <v>15</v>
      </c>
      <c r="B36" s="667" t="s">
        <v>1882</v>
      </c>
      <c r="C36" s="668" t="s">
        <v>16</v>
      </c>
      <c r="D36" s="669">
        <f>$D$64*6</f>
        <v>324786</v>
      </c>
    </row>
    <row r="37" spans="1:4" ht="16.5" thickTop="1" thickBot="1">
      <c r="A37" s="666" t="s">
        <v>17</v>
      </c>
      <c r="B37" s="667" t="s">
        <v>1882</v>
      </c>
      <c r="C37" s="668" t="s">
        <v>18</v>
      </c>
      <c r="D37" s="669">
        <f>$D$64*7</f>
        <v>378917</v>
      </c>
    </row>
    <row r="38" spans="1:4" ht="16.5" thickTop="1" thickBot="1">
      <c r="A38" s="666" t="s">
        <v>19</v>
      </c>
      <c r="B38" s="667" t="s">
        <v>1882</v>
      </c>
      <c r="C38" s="668" t="s">
        <v>20</v>
      </c>
      <c r="D38" s="669">
        <f>$D$64*8</f>
        <v>433048</v>
      </c>
    </row>
    <row r="39" spans="1:4" ht="16.5" thickTop="1" thickBot="1">
      <c r="A39" s="666" t="s">
        <v>21</v>
      </c>
      <c r="B39" s="667" t="s">
        <v>1882</v>
      </c>
      <c r="C39" s="668" t="s">
        <v>22</v>
      </c>
      <c r="D39" s="669">
        <f>$D$64*9</f>
        <v>487179</v>
      </c>
    </row>
    <row r="40" spans="1:4" ht="16.5" thickTop="1" thickBot="1">
      <c r="A40" s="666" t="s">
        <v>72</v>
      </c>
      <c r="B40" s="667" t="s">
        <v>1882</v>
      </c>
      <c r="C40" s="668" t="s">
        <v>73</v>
      </c>
      <c r="D40" s="669">
        <v>58677.433987924393</v>
      </c>
    </row>
    <row r="41" spans="1:4" ht="16.5" thickTop="1" thickBot="1">
      <c r="A41" s="666" t="s">
        <v>27</v>
      </c>
      <c r="B41" s="667" t="s">
        <v>1882</v>
      </c>
      <c r="C41" s="668" t="s">
        <v>28</v>
      </c>
      <c r="D41" s="669">
        <v>117354.86797584879</v>
      </c>
    </row>
    <row r="42" spans="1:4" ht="16.5" thickTop="1" thickBot="1">
      <c r="A42" s="666" t="s">
        <v>25</v>
      </c>
      <c r="B42" s="667" t="s">
        <v>1882</v>
      </c>
      <c r="C42" s="668" t="s">
        <v>26</v>
      </c>
      <c r="D42" s="669">
        <v>117354.86797584879</v>
      </c>
    </row>
    <row r="43" spans="1:4" ht="16.5" thickTop="1" thickBot="1">
      <c r="A43" s="666" t="s">
        <v>30</v>
      </c>
      <c r="B43" s="667" t="s">
        <v>1882</v>
      </c>
      <c r="C43" s="668" t="s">
        <v>31</v>
      </c>
      <c r="D43" s="669">
        <v>106686.24361440798</v>
      </c>
    </row>
    <row r="44" spans="1:4" ht="17.25" customHeight="1" thickTop="1" thickBot="1">
      <c r="A44" s="666" t="s">
        <v>40</v>
      </c>
      <c r="B44" s="667" t="s">
        <v>1882</v>
      </c>
      <c r="C44" s="668" t="s">
        <v>2225</v>
      </c>
      <c r="D44" s="669">
        <v>266715.60903601995</v>
      </c>
    </row>
    <row r="45" spans="1:4" ht="16.5" thickTop="1" thickBot="1">
      <c r="A45" s="666" t="s">
        <v>32</v>
      </c>
      <c r="B45" s="667" t="s">
        <v>1882</v>
      </c>
      <c r="C45" s="668" t="s">
        <v>33</v>
      </c>
      <c r="D45" s="669">
        <f>D43*2</f>
        <v>213372.48722881597</v>
      </c>
    </row>
    <row r="46" spans="1:4" ht="16.5" thickTop="1" thickBot="1">
      <c r="A46" s="666" t="s">
        <v>34</v>
      </c>
      <c r="B46" s="667" t="s">
        <v>1882</v>
      </c>
      <c r="C46" s="668" t="s">
        <v>35</v>
      </c>
      <c r="D46" s="669">
        <f>D43*3</f>
        <v>320058.73084322398</v>
      </c>
    </row>
    <row r="47" spans="1:4" ht="16.5" thickTop="1" thickBot="1">
      <c r="A47" s="666" t="s">
        <v>70</v>
      </c>
      <c r="B47" s="667" t="s">
        <v>1882</v>
      </c>
      <c r="C47" s="668" t="s">
        <v>71</v>
      </c>
      <c r="D47" s="669">
        <f>D43+(3*D8)</f>
        <v>282718.54557818116</v>
      </c>
    </row>
    <row r="48" spans="1:4" ht="16.5" thickTop="1" thickBot="1">
      <c r="A48" s="666" t="s">
        <v>36</v>
      </c>
      <c r="B48" s="667" t="s">
        <v>1882</v>
      </c>
      <c r="C48" s="668" t="s">
        <v>37</v>
      </c>
      <c r="D48" s="669">
        <v>117354.86797584879</v>
      </c>
    </row>
    <row r="49" spans="1:5" ht="16.5" thickTop="1" thickBot="1">
      <c r="A49" s="666" t="s">
        <v>38</v>
      </c>
      <c r="B49" s="667" t="s">
        <v>1882</v>
      </c>
      <c r="C49" s="668" t="s">
        <v>39</v>
      </c>
      <c r="D49" s="669">
        <v>128023.49233728957</v>
      </c>
    </row>
    <row r="50" spans="1:5" ht="16.5" thickTop="1" thickBot="1">
      <c r="A50" s="666" t="s">
        <v>89</v>
      </c>
      <c r="B50" s="667" t="s">
        <v>1882</v>
      </c>
      <c r="C50" s="668" t="s">
        <v>90</v>
      </c>
      <c r="D50" s="669">
        <v>133357.80451800997</v>
      </c>
    </row>
    <row r="51" spans="1:5" ht="16.5" thickTop="1" thickBot="1">
      <c r="A51" s="666" t="s">
        <v>46</v>
      </c>
      <c r="B51" s="667" t="s">
        <v>1882</v>
      </c>
      <c r="C51" s="668" t="s">
        <v>47</v>
      </c>
      <c r="D51" s="669">
        <f>$D$6*1.85</f>
        <v>54131</v>
      </c>
      <c r="E51" s="657"/>
    </row>
    <row r="52" spans="1:5" ht="16.5" thickTop="1" thickBot="1">
      <c r="A52" s="666" t="s">
        <v>48</v>
      </c>
      <c r="B52" s="667" t="s">
        <v>1882</v>
      </c>
      <c r="C52" s="668" t="s">
        <v>49</v>
      </c>
      <c r="D52" s="669">
        <f>D51*2</f>
        <v>108262</v>
      </c>
    </row>
    <row r="53" spans="1:5" ht="16.5" thickTop="1" thickBot="1">
      <c r="A53" s="666" t="s">
        <v>50</v>
      </c>
      <c r="B53" s="667" t="s">
        <v>1882</v>
      </c>
      <c r="C53" s="668" t="s">
        <v>51</v>
      </c>
      <c r="D53" s="669">
        <v>106686.24361440798</v>
      </c>
    </row>
    <row r="54" spans="1:5" ht="16.5" thickTop="1" thickBot="1">
      <c r="A54" s="666" t="s">
        <v>68</v>
      </c>
      <c r="B54" s="667" t="s">
        <v>1882</v>
      </c>
      <c r="C54" s="668" t="s">
        <v>69</v>
      </c>
      <c r="D54" s="669">
        <v>213372.48722881597</v>
      </c>
    </row>
    <row r="55" spans="1:5" ht="46.5" thickTop="1" thickBot="1">
      <c r="A55" s="670" t="s">
        <v>29</v>
      </c>
      <c r="B55" s="667" t="s">
        <v>1882</v>
      </c>
      <c r="C55" s="668" t="s">
        <v>1883</v>
      </c>
      <c r="D55" s="671">
        <v>800146.82710805978</v>
      </c>
    </row>
    <row r="56" spans="1:5" ht="16.5" thickTop="1" thickBot="1">
      <c r="A56" s="666" t="s">
        <v>52</v>
      </c>
      <c r="B56" s="667" t="s">
        <v>1882</v>
      </c>
      <c r="C56" s="668" t="s">
        <v>53</v>
      </c>
      <c r="D56" s="669">
        <v>80014.682710805981</v>
      </c>
    </row>
    <row r="57" spans="1:5" ht="16.5" thickTop="1" thickBot="1">
      <c r="A57" s="666" t="s">
        <v>54</v>
      </c>
      <c r="B57" s="667" t="s">
        <v>1882</v>
      </c>
      <c r="C57" s="668" t="s">
        <v>55</v>
      </c>
      <c r="D57" s="669">
        <v>160029.36542161196</v>
      </c>
    </row>
    <row r="58" spans="1:5" ht="16.5" thickTop="1" thickBot="1">
      <c r="A58" s="666" t="s">
        <v>56</v>
      </c>
      <c r="B58" s="667" t="s">
        <v>1882</v>
      </c>
      <c r="C58" s="668" t="s">
        <v>57</v>
      </c>
      <c r="D58" s="669">
        <v>106686.24361440798</v>
      </c>
    </row>
    <row r="59" spans="1:5" ht="16.5" thickTop="1" thickBot="1">
      <c r="A59" s="666" t="s">
        <v>2</v>
      </c>
      <c r="B59" s="667" t="s">
        <v>1882</v>
      </c>
      <c r="C59" s="668" t="s">
        <v>3</v>
      </c>
      <c r="D59" s="669">
        <v>213372.48722881597</v>
      </c>
    </row>
    <row r="60" spans="1:5" ht="16.5" thickTop="1" thickBot="1">
      <c r="A60" s="666" t="s">
        <v>58</v>
      </c>
      <c r="B60" s="667" t="s">
        <v>1882</v>
      </c>
      <c r="C60" s="668" t="s">
        <v>59</v>
      </c>
      <c r="D60" s="669">
        <v>133357.80451800997</v>
      </c>
    </row>
    <row r="61" spans="1:5" ht="16.5" thickTop="1" thickBot="1">
      <c r="A61" s="666" t="s">
        <v>86</v>
      </c>
      <c r="B61" s="667" t="s">
        <v>1882</v>
      </c>
      <c r="C61" s="668" t="s">
        <v>87</v>
      </c>
      <c r="D61" s="669">
        <v>160029.36542161196</v>
      </c>
    </row>
    <row r="62" spans="1:5" ht="16.5" thickTop="1" thickBot="1">
      <c r="A62" s="666" t="s">
        <v>88</v>
      </c>
      <c r="B62" s="667" t="s">
        <v>1882</v>
      </c>
      <c r="C62" s="668" t="s">
        <v>87</v>
      </c>
      <c r="D62" s="669">
        <v>160029.36542161196</v>
      </c>
    </row>
    <row r="63" spans="1:5" ht="16.5" thickTop="1" thickBot="1">
      <c r="A63" s="666" t="s">
        <v>60</v>
      </c>
      <c r="B63" s="667" t="s">
        <v>1882</v>
      </c>
      <c r="C63" s="668" t="s">
        <v>61</v>
      </c>
      <c r="D63" s="669">
        <v>160029.36542161196</v>
      </c>
    </row>
    <row r="64" spans="1:5" ht="17.25" customHeight="1" thickTop="1" thickBot="1">
      <c r="A64" s="666" t="s">
        <v>6</v>
      </c>
      <c r="B64" s="667" t="s">
        <v>1882</v>
      </c>
      <c r="C64" s="668" t="s">
        <v>2224</v>
      </c>
      <c r="D64" s="669">
        <f>$D$6*1.85</f>
        <v>54131</v>
      </c>
      <c r="E64" s="657"/>
    </row>
    <row r="65" spans="1:4" ht="16.5" thickTop="1" thickBot="1">
      <c r="A65" s="666" t="s">
        <v>91</v>
      </c>
      <c r="B65" s="667" t="s">
        <v>92</v>
      </c>
      <c r="C65" s="668" t="s">
        <v>93</v>
      </c>
      <c r="D65" s="669">
        <v>533431.21807203989</v>
      </c>
    </row>
    <row r="66" spans="1:4" ht="16.5" thickTop="1" thickBot="1">
      <c r="A66" s="666" t="s">
        <v>94</v>
      </c>
      <c r="B66" s="667" t="s">
        <v>92</v>
      </c>
      <c r="C66" s="668" t="s">
        <v>95</v>
      </c>
      <c r="D66" s="669">
        <v>266715.60903601995</v>
      </c>
    </row>
    <row r="67" spans="1:4" ht="16.5" thickTop="1" thickBot="1">
      <c r="A67" s="666" t="s">
        <v>2228</v>
      </c>
      <c r="B67" s="667" t="s">
        <v>1882</v>
      </c>
      <c r="C67" s="668" t="s">
        <v>2227</v>
      </c>
      <c r="D67" s="669">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ignoredErrors>
    <ignoredError sqref="D29" unlockedFormula="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9" t="s">
        <v>1850</v>
      </c>
      <c r="B1" s="690"/>
      <c r="C1" s="690"/>
      <c r="D1" s="691"/>
    </row>
    <row r="2" spans="1:4" ht="89.25" customHeight="1" thickBot="1">
      <c r="A2" s="692"/>
      <c r="B2" s="693"/>
      <c r="C2" s="693"/>
      <c r="D2" s="694"/>
    </row>
    <row r="3" spans="1:4" ht="30" customHeight="1" thickTop="1" thickBot="1">
      <c r="A3" s="686" t="s">
        <v>110</v>
      </c>
      <c r="B3" s="687"/>
      <c r="C3" s="687"/>
      <c r="D3" s="688"/>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1">
        <v>56971.020451649652</v>
      </c>
    </row>
    <row r="8" spans="1:4" ht="30" customHeight="1" thickTop="1" thickBot="1">
      <c r="A8" s="10" t="s">
        <v>112</v>
      </c>
      <c r="B8" s="8" t="s">
        <v>113</v>
      </c>
      <c r="C8" s="11" t="s">
        <v>114</v>
      </c>
      <c r="D8" s="651">
        <v>1912.8816817909972</v>
      </c>
    </row>
    <row r="9" spans="1:4" ht="30" customHeight="1" thickTop="1" thickBot="1">
      <c r="A9" s="10" t="s">
        <v>117</v>
      </c>
      <c r="B9" s="8" t="s">
        <v>113</v>
      </c>
      <c r="C9" s="11" t="s">
        <v>118</v>
      </c>
      <c r="D9" s="651">
        <v>76871.293420912712</v>
      </c>
    </row>
    <row r="10" spans="1:4" ht="30" customHeight="1" thickTop="1" thickBot="1">
      <c r="A10" s="10" t="s">
        <v>119</v>
      </c>
      <c r="B10" s="8" t="s">
        <v>113</v>
      </c>
      <c r="C10" s="11" t="s">
        <v>120</v>
      </c>
      <c r="D10" s="651">
        <v>32683.037604433433</v>
      </c>
    </row>
    <row r="11" spans="1:4" ht="30" customHeight="1" thickTop="1" thickBot="1">
      <c r="A11" s="10" t="s">
        <v>123</v>
      </c>
      <c r="B11" s="8" t="s">
        <v>113</v>
      </c>
      <c r="C11" s="11" t="s">
        <v>124</v>
      </c>
      <c r="D11" s="651">
        <v>21615.765611397772</v>
      </c>
    </row>
    <row r="12" spans="1:4" ht="30" customHeight="1" thickTop="1" thickBot="1">
      <c r="A12" s="10" t="s">
        <v>121</v>
      </c>
      <c r="B12" s="8" t="s">
        <v>113</v>
      </c>
      <c r="C12" s="11" t="s">
        <v>122</v>
      </c>
      <c r="D12" s="651">
        <v>66942.245976625025</v>
      </c>
    </row>
    <row r="13" spans="1:4" ht="30" customHeight="1" thickTop="1" thickBot="1">
      <c r="A13" s="10" t="s">
        <v>125</v>
      </c>
      <c r="B13" s="8" t="s">
        <v>113</v>
      </c>
      <c r="C13" s="11" t="s">
        <v>126</v>
      </c>
      <c r="D13" s="651">
        <v>59419.450937608919</v>
      </c>
    </row>
    <row r="14" spans="1:4" ht="30" customHeight="1" thickTop="1" thickBot="1">
      <c r="A14" s="10" t="s">
        <v>131</v>
      </c>
      <c r="B14" s="8" t="s">
        <v>113</v>
      </c>
      <c r="C14" s="11" t="s">
        <v>132</v>
      </c>
      <c r="D14" s="651">
        <v>282785.07482205087</v>
      </c>
    </row>
    <row r="15" spans="1:4" ht="30" customHeight="1" thickTop="1" thickBot="1">
      <c r="A15" s="10" t="s">
        <v>129</v>
      </c>
      <c r="B15" s="8" t="s">
        <v>113</v>
      </c>
      <c r="C15" s="11" t="s">
        <v>130</v>
      </c>
      <c r="D15" s="651">
        <v>214698.92064588409</v>
      </c>
    </row>
    <row r="16" spans="1:4" ht="30" customHeight="1" thickTop="1" thickBot="1">
      <c r="A16" s="10" t="s">
        <v>127</v>
      </c>
      <c r="B16" s="8" t="s">
        <v>113</v>
      </c>
      <c r="C16" s="11" t="s">
        <v>128</v>
      </c>
      <c r="D16" s="651">
        <v>127362.29065941446</v>
      </c>
    </row>
    <row r="17" spans="1:4" ht="30" customHeight="1" thickTop="1" thickBot="1">
      <c r="A17" s="10" t="s">
        <v>1711</v>
      </c>
      <c r="B17" s="8" t="s">
        <v>113</v>
      </c>
      <c r="C17" s="11" t="s">
        <v>1712</v>
      </c>
      <c r="D17" s="651">
        <v>64658.80270111288</v>
      </c>
    </row>
    <row r="18" spans="1:4" ht="30" customHeight="1" thickTop="1" thickBot="1">
      <c r="A18" s="10" t="s">
        <v>133</v>
      </c>
      <c r="B18" s="8" t="s">
        <v>113</v>
      </c>
      <c r="C18" s="11" t="s">
        <v>134</v>
      </c>
      <c r="D18" s="651">
        <v>81487.642440835669</v>
      </c>
    </row>
    <row r="19" spans="1:4" ht="30" customHeight="1" thickTop="1" thickBot="1">
      <c r="A19" s="10" t="s">
        <v>146</v>
      </c>
      <c r="B19" s="8" t="s">
        <v>113</v>
      </c>
      <c r="C19" s="11" t="s">
        <v>147</v>
      </c>
      <c r="D19" s="651">
        <v>181586.51699562851</v>
      </c>
    </row>
    <row r="20" spans="1:4" ht="30" customHeight="1" thickTop="1" thickBot="1">
      <c r="A20" s="10" t="s">
        <v>135</v>
      </c>
      <c r="B20" s="8" t="s">
        <v>113</v>
      </c>
      <c r="C20" s="11" t="s">
        <v>1884</v>
      </c>
      <c r="D20" s="651">
        <v>73239.299953912458</v>
      </c>
    </row>
    <row r="21" spans="1:4" ht="30" customHeight="1" thickTop="1" thickBot="1">
      <c r="A21" s="10" t="s">
        <v>136</v>
      </c>
      <c r="B21" s="8" t="s">
        <v>113</v>
      </c>
      <c r="C21" s="11" t="s">
        <v>137</v>
      </c>
      <c r="D21" s="651">
        <v>175266.04569105277</v>
      </c>
    </row>
    <row r="22" spans="1:4" ht="30" customHeight="1" thickTop="1" thickBot="1">
      <c r="A22" s="10" t="s">
        <v>138</v>
      </c>
      <c r="B22" s="8" t="s">
        <v>113</v>
      </c>
      <c r="C22" s="11" t="s">
        <v>139</v>
      </c>
      <c r="D22" s="651">
        <v>51517.819689829972</v>
      </c>
    </row>
    <row r="23" spans="1:4" ht="30" customHeight="1" thickTop="1" thickBot="1">
      <c r="A23" s="10" t="s">
        <v>143</v>
      </c>
      <c r="B23" s="8" t="s">
        <v>144</v>
      </c>
      <c r="C23" s="11" t="s">
        <v>145</v>
      </c>
      <c r="D23" s="651">
        <v>26981.497666054383</v>
      </c>
    </row>
    <row r="24" spans="1:4" ht="30" customHeight="1" thickTop="1" thickBot="1">
      <c r="A24" s="10" t="s">
        <v>140</v>
      </c>
      <c r="B24" s="8" t="s">
        <v>998</v>
      </c>
      <c r="C24" s="11" t="s">
        <v>142</v>
      </c>
      <c r="D24" s="651">
        <v>31314.301267267769</v>
      </c>
    </row>
    <row r="25" spans="1:4" ht="30" customHeight="1" thickTop="1" thickBot="1">
      <c r="A25" s="10" t="s">
        <v>148</v>
      </c>
      <c r="B25" s="8" t="s">
        <v>113</v>
      </c>
      <c r="C25" s="11" t="s">
        <v>149</v>
      </c>
      <c r="D25" s="651">
        <v>184369.0951647583</v>
      </c>
    </row>
    <row r="26" spans="1:4" ht="30" customHeight="1" thickTop="1" thickBot="1">
      <c r="A26" s="10" t="s">
        <v>150</v>
      </c>
      <c r="B26" s="8" t="s">
        <v>113</v>
      </c>
      <c r="C26" s="11" t="s">
        <v>151</v>
      </c>
      <c r="D26" s="651">
        <v>161718.69966043669</v>
      </c>
    </row>
    <row r="27" spans="1:4" ht="30" customHeight="1" thickTop="1" thickBot="1">
      <c r="A27" s="10" t="s">
        <v>152</v>
      </c>
      <c r="B27" s="8" t="s">
        <v>113</v>
      </c>
      <c r="C27" s="11" t="s">
        <v>153</v>
      </c>
      <c r="D27" s="651">
        <v>68651.582301227347</v>
      </c>
    </row>
    <row r="28" spans="1:4" ht="30" customHeight="1" thickTop="1" thickBot="1">
      <c r="A28" s="10" t="s">
        <v>154</v>
      </c>
      <c r="B28" s="8" t="s">
        <v>113</v>
      </c>
      <c r="C28" s="11" t="s">
        <v>155</v>
      </c>
      <c r="D28" s="651">
        <v>125866.43220859185</v>
      </c>
    </row>
    <row r="29" spans="1:4" ht="30" customHeight="1" thickTop="1" thickBot="1">
      <c r="A29" s="10" t="s">
        <v>156</v>
      </c>
      <c r="B29" s="8" t="s">
        <v>113</v>
      </c>
      <c r="C29" s="11" t="s">
        <v>157</v>
      </c>
      <c r="D29" s="651">
        <v>1377.3057241332981</v>
      </c>
    </row>
    <row r="30" spans="1:4" ht="30" customHeight="1" thickTop="1" thickBot="1">
      <c r="A30" s="10" t="s">
        <v>166</v>
      </c>
      <c r="B30" s="8" t="s">
        <v>113</v>
      </c>
      <c r="C30" s="11" t="s">
        <v>167</v>
      </c>
      <c r="D30" s="651">
        <v>115533.98757685017</v>
      </c>
    </row>
    <row r="31" spans="1:4" ht="30" customHeight="1" thickTop="1" thickBot="1">
      <c r="A31" s="10" t="s">
        <v>162</v>
      </c>
      <c r="B31" s="8" t="s">
        <v>113</v>
      </c>
      <c r="C31" s="11" t="s">
        <v>163</v>
      </c>
      <c r="D31" s="651">
        <v>6718.4753800319677</v>
      </c>
    </row>
    <row r="32" spans="1:4" ht="30" customHeight="1" thickTop="1" thickBot="1">
      <c r="A32" s="10" t="s">
        <v>164</v>
      </c>
      <c r="B32" s="8" t="s">
        <v>113</v>
      </c>
      <c r="C32" s="11" t="s">
        <v>165</v>
      </c>
      <c r="D32" s="651">
        <v>21997.67239310189</v>
      </c>
    </row>
    <row r="33" spans="1:4" ht="30" customHeight="1" thickTop="1" thickBot="1">
      <c r="A33" s="10" t="s">
        <v>171</v>
      </c>
      <c r="B33" s="8" t="s">
        <v>113</v>
      </c>
      <c r="C33" s="11" t="s">
        <v>172</v>
      </c>
      <c r="D33" s="651">
        <v>7502.6740362191313</v>
      </c>
    </row>
    <row r="34" spans="1:4" ht="30" customHeight="1" thickTop="1" thickBot="1">
      <c r="A34" s="10" t="s">
        <v>160</v>
      </c>
      <c r="B34" s="8" t="s">
        <v>113</v>
      </c>
      <c r="C34" s="11" t="s">
        <v>161</v>
      </c>
      <c r="D34" s="651">
        <v>6587.0711468122317</v>
      </c>
    </row>
    <row r="35" spans="1:4" ht="30" customHeight="1" thickTop="1" thickBot="1">
      <c r="A35" s="10" t="s">
        <v>173</v>
      </c>
      <c r="B35" s="8" t="s">
        <v>113</v>
      </c>
      <c r="C35" s="11" t="s">
        <v>1886</v>
      </c>
      <c r="D35" s="651">
        <v>133627.57630046905</v>
      </c>
    </row>
    <row r="36" spans="1:4" ht="30" customHeight="1" thickTop="1" thickBot="1">
      <c r="A36" s="10" t="s">
        <v>170</v>
      </c>
      <c r="B36" s="8" t="s">
        <v>113</v>
      </c>
      <c r="C36" s="11" t="s">
        <v>1885</v>
      </c>
      <c r="D36" s="651">
        <v>112211.24277136585</v>
      </c>
    </row>
    <row r="37" spans="1:4" ht="30" customHeight="1" thickTop="1" thickBot="1">
      <c r="A37" s="10" t="s">
        <v>168</v>
      </c>
      <c r="B37" s="8" t="s">
        <v>113</v>
      </c>
      <c r="C37" s="11" t="s">
        <v>169</v>
      </c>
      <c r="D37" s="651">
        <v>108865.3485437217</v>
      </c>
    </row>
    <row r="38" spans="1:4" ht="30" customHeight="1" thickTop="1" thickBot="1">
      <c r="A38" s="10" t="s">
        <v>174</v>
      </c>
      <c r="B38" s="8" t="s">
        <v>113</v>
      </c>
      <c r="C38" s="11" t="s">
        <v>175</v>
      </c>
      <c r="D38" s="651">
        <v>79218.248977927826</v>
      </c>
    </row>
    <row r="39" spans="1:4" ht="30" customHeight="1" thickTop="1" thickBot="1">
      <c r="A39" s="10" t="s">
        <v>176</v>
      </c>
      <c r="B39" s="8" t="s">
        <v>113</v>
      </c>
      <c r="C39" s="11" t="s">
        <v>177</v>
      </c>
      <c r="D39" s="651">
        <v>65795.564930818829</v>
      </c>
    </row>
    <row r="40" spans="1:4" ht="30" customHeight="1" thickTop="1" thickBot="1">
      <c r="A40" s="10" t="s">
        <v>180</v>
      </c>
      <c r="B40" s="8" t="s">
        <v>113</v>
      </c>
      <c r="C40" s="11" t="s">
        <v>181</v>
      </c>
      <c r="D40" s="651">
        <v>105416.33569090531</v>
      </c>
    </row>
    <row r="41" spans="1:4" ht="30" customHeight="1" thickTop="1" thickBot="1">
      <c r="A41" s="10" t="s">
        <v>178</v>
      </c>
      <c r="B41" s="8" t="s">
        <v>113</v>
      </c>
      <c r="C41" s="11" t="s">
        <v>179</v>
      </c>
      <c r="D41" s="651">
        <v>87936.890333552539</v>
      </c>
    </row>
    <row r="42" spans="1:4" ht="30" customHeight="1" thickTop="1" thickBot="1">
      <c r="A42" s="10" t="s">
        <v>182</v>
      </c>
      <c r="B42" s="8" t="s">
        <v>113</v>
      </c>
      <c r="C42" s="11" t="s">
        <v>183</v>
      </c>
      <c r="D42" s="651">
        <v>92102.940636486499</v>
      </c>
    </row>
    <row r="43" spans="1:4" ht="30" customHeight="1" thickTop="1" thickBot="1">
      <c r="A43" s="10" t="s">
        <v>1672</v>
      </c>
      <c r="B43" s="8" t="s">
        <v>113</v>
      </c>
      <c r="C43" s="11" t="s">
        <v>1671</v>
      </c>
      <c r="D43" s="651">
        <v>6458.1932337391927</v>
      </c>
    </row>
    <row r="44" spans="1:4" ht="30" customHeight="1" thickTop="1" thickBot="1">
      <c r="A44" s="10" t="s">
        <v>184</v>
      </c>
      <c r="B44" s="8" t="s">
        <v>113</v>
      </c>
      <c r="C44" s="11" t="s">
        <v>185</v>
      </c>
      <c r="D44" s="651">
        <v>15279.080239191162</v>
      </c>
    </row>
    <row r="45" spans="1:4" ht="30" customHeight="1" thickTop="1" thickBot="1">
      <c r="A45" s="10" t="s">
        <v>1603</v>
      </c>
      <c r="B45" s="8" t="s">
        <v>113</v>
      </c>
      <c r="C45" s="11" t="s">
        <v>1604</v>
      </c>
      <c r="D45" s="651">
        <v>2601.6828735415388</v>
      </c>
    </row>
    <row r="46" spans="1:4" ht="30" customHeight="1" thickTop="1" thickBot="1">
      <c r="A46" s="10" t="s">
        <v>188</v>
      </c>
      <c r="B46" s="8" t="s">
        <v>113</v>
      </c>
      <c r="C46" s="11" t="s">
        <v>189</v>
      </c>
      <c r="D46" s="651">
        <v>2488.0013497288624</v>
      </c>
    </row>
    <row r="47" spans="1:4" ht="30" customHeight="1" thickTop="1" thickBot="1">
      <c r="A47" s="10" t="s">
        <v>186</v>
      </c>
      <c r="B47" s="8" t="s">
        <v>113</v>
      </c>
      <c r="C47" s="11" t="s">
        <v>187</v>
      </c>
      <c r="D47" s="651">
        <v>2808.7260033024772</v>
      </c>
    </row>
    <row r="48" spans="1:4" ht="30" customHeight="1" thickTop="1" thickBot="1">
      <c r="A48" s="10" t="s">
        <v>190</v>
      </c>
      <c r="B48" s="8" t="s">
        <v>113</v>
      </c>
      <c r="C48" s="11" t="s">
        <v>191</v>
      </c>
      <c r="D48" s="651">
        <v>5123.2473398246193</v>
      </c>
    </row>
    <row r="49" spans="1:4" ht="30" customHeight="1" thickTop="1" thickBot="1">
      <c r="A49" s="10" t="s">
        <v>201</v>
      </c>
      <c r="B49" s="8" t="s">
        <v>113</v>
      </c>
      <c r="C49" s="11" t="s">
        <v>1888</v>
      </c>
      <c r="D49" s="651">
        <v>100235.54922640139</v>
      </c>
    </row>
    <row r="50" spans="1:4" ht="30" customHeight="1" thickTop="1" thickBot="1">
      <c r="A50" s="10" t="s">
        <v>192</v>
      </c>
      <c r="B50" s="8" t="s">
        <v>113</v>
      </c>
      <c r="C50" s="11" t="s">
        <v>193</v>
      </c>
      <c r="D50" s="651">
        <v>36016.728188938068</v>
      </c>
    </row>
    <row r="51" spans="1:4" ht="30" customHeight="1" thickTop="1" thickBot="1">
      <c r="A51" s="10" t="s">
        <v>194</v>
      </c>
      <c r="B51" s="8" t="s">
        <v>113</v>
      </c>
      <c r="C51" s="11" t="s">
        <v>1887</v>
      </c>
      <c r="D51" s="651">
        <v>2848.1949982077067</v>
      </c>
    </row>
    <row r="52" spans="1:4" ht="30" customHeight="1" thickTop="1" thickBot="1">
      <c r="A52" s="10" t="s">
        <v>224</v>
      </c>
      <c r="B52" s="8" t="s">
        <v>92</v>
      </c>
      <c r="C52" s="11" t="s">
        <v>1891</v>
      </c>
      <c r="D52" s="651">
        <v>170552.48028569881</v>
      </c>
    </row>
    <row r="53" spans="1:4" ht="30" customHeight="1" thickTop="1" thickBot="1">
      <c r="A53" s="10" t="s">
        <v>195</v>
      </c>
      <c r="B53" s="8" t="s">
        <v>113</v>
      </c>
      <c r="C53" s="11" t="s">
        <v>196</v>
      </c>
      <c r="D53" s="651">
        <v>10776.504617432201</v>
      </c>
    </row>
    <row r="54" spans="1:4" ht="30" customHeight="1" thickTop="1" thickBot="1">
      <c r="A54" s="10" t="s">
        <v>214</v>
      </c>
      <c r="B54" s="8" t="s">
        <v>113</v>
      </c>
      <c r="C54" s="11" t="s">
        <v>215</v>
      </c>
      <c r="D54" s="651">
        <v>10870.716916326408</v>
      </c>
    </row>
    <row r="55" spans="1:4" ht="30" customHeight="1" thickTop="1" thickBot="1">
      <c r="A55" s="10" t="s">
        <v>197</v>
      </c>
      <c r="B55" s="8" t="s">
        <v>113</v>
      </c>
      <c r="C55" s="11" t="s">
        <v>198</v>
      </c>
      <c r="D55" s="651">
        <v>166136.30003719876</v>
      </c>
    </row>
    <row r="56" spans="1:4" ht="30" customHeight="1" thickTop="1" thickBot="1">
      <c r="A56" s="10" t="s">
        <v>199</v>
      </c>
      <c r="B56" s="8" t="s">
        <v>113</v>
      </c>
      <c r="C56" s="11" t="s">
        <v>200</v>
      </c>
      <c r="D56" s="651">
        <v>11718.073932454785</v>
      </c>
    </row>
    <row r="57" spans="1:4" ht="30" customHeight="1" thickTop="1" thickBot="1">
      <c r="A57" s="10" t="s">
        <v>202</v>
      </c>
      <c r="B57" s="8" t="s">
        <v>113</v>
      </c>
      <c r="C57" s="11" t="s">
        <v>203</v>
      </c>
      <c r="D57" s="651">
        <v>102787.1689856056</v>
      </c>
    </row>
    <row r="58" spans="1:4" ht="30" customHeight="1" thickTop="1" thickBot="1">
      <c r="A58" s="10" t="s">
        <v>212</v>
      </c>
      <c r="B58" s="8" t="s">
        <v>113</v>
      </c>
      <c r="C58" s="11" t="s">
        <v>213</v>
      </c>
      <c r="D58" s="651">
        <v>38789.853108800919</v>
      </c>
    </row>
    <row r="59" spans="1:4" ht="30" customHeight="1" thickTop="1" thickBot="1">
      <c r="A59" s="10" t="s">
        <v>206</v>
      </c>
      <c r="B59" s="8" t="s">
        <v>113</v>
      </c>
      <c r="C59" s="11" t="s">
        <v>207</v>
      </c>
      <c r="D59" s="651">
        <v>6675.3701933444054</v>
      </c>
    </row>
    <row r="60" spans="1:4" ht="30" customHeight="1" thickTop="1" thickBot="1">
      <c r="A60" s="10" t="s">
        <v>204</v>
      </c>
      <c r="B60" s="8" t="s">
        <v>113</v>
      </c>
      <c r="C60" s="11" t="s">
        <v>205</v>
      </c>
      <c r="D60" s="651">
        <v>9597.0307750931515</v>
      </c>
    </row>
    <row r="61" spans="1:4" ht="30" customHeight="1" thickTop="1" thickBot="1">
      <c r="A61" s="10" t="s">
        <v>208</v>
      </c>
      <c r="B61" s="8" t="s">
        <v>113</v>
      </c>
      <c r="C61" s="11" t="s">
        <v>209</v>
      </c>
      <c r="D61" s="651">
        <v>13507.941520995895</v>
      </c>
    </row>
    <row r="62" spans="1:4" ht="30" customHeight="1" thickTop="1" thickBot="1">
      <c r="A62" s="10" t="s">
        <v>210</v>
      </c>
      <c r="B62" s="8" t="s">
        <v>113</v>
      </c>
      <c r="C62" s="11" t="s">
        <v>211</v>
      </c>
      <c r="D62" s="651">
        <v>15250.510204994765</v>
      </c>
    </row>
    <row r="63" spans="1:4" ht="30" customHeight="1" thickTop="1" thickBot="1">
      <c r="A63" s="10" t="s">
        <v>217</v>
      </c>
      <c r="B63" s="8" t="s">
        <v>113</v>
      </c>
      <c r="C63" s="11" t="s">
        <v>218</v>
      </c>
      <c r="D63" s="651">
        <v>23284.671682228975</v>
      </c>
    </row>
    <row r="64" spans="1:4" ht="30" customHeight="1" thickTop="1" thickBot="1">
      <c r="A64" s="10" t="s">
        <v>219</v>
      </c>
      <c r="B64" s="8" t="s">
        <v>113</v>
      </c>
      <c r="C64" s="11" t="s">
        <v>220</v>
      </c>
      <c r="D64" s="651">
        <v>17014.711366239484</v>
      </c>
    </row>
    <row r="65" spans="1:4" ht="30" customHeight="1" thickTop="1" thickBot="1">
      <c r="A65" s="10" t="s">
        <v>216</v>
      </c>
      <c r="B65" s="8" t="s">
        <v>113</v>
      </c>
      <c r="C65" s="11" t="s">
        <v>1889</v>
      </c>
      <c r="D65" s="651">
        <v>17699.051137449042</v>
      </c>
    </row>
    <row r="66" spans="1:4" ht="30" customHeight="1" thickTop="1" thickBot="1">
      <c r="A66" s="10" t="s">
        <v>221</v>
      </c>
      <c r="B66" s="8" t="s">
        <v>113</v>
      </c>
      <c r="C66" s="11" t="s">
        <v>1890</v>
      </c>
      <c r="D66" s="651">
        <v>73817.65261868402</v>
      </c>
    </row>
    <row r="67" spans="1:4" ht="30" customHeight="1" thickTop="1" thickBot="1">
      <c r="A67" s="10" t="s">
        <v>222</v>
      </c>
      <c r="B67" s="8" t="s">
        <v>113</v>
      </c>
      <c r="C67" s="11" t="s">
        <v>223</v>
      </c>
      <c r="D67" s="651">
        <v>35580.379555742707</v>
      </c>
    </row>
    <row r="68" spans="1:4" ht="30" customHeight="1" thickTop="1" thickBot="1">
      <c r="A68" s="10" t="s">
        <v>225</v>
      </c>
      <c r="B68" s="8" t="s">
        <v>113</v>
      </c>
      <c r="C68" s="11" t="s">
        <v>226</v>
      </c>
      <c r="D68" s="651">
        <v>85817.132508497554</v>
      </c>
    </row>
    <row r="69" spans="1:4" ht="30" customHeight="1" thickTop="1" thickBot="1">
      <c r="A69" s="10" t="s">
        <v>227</v>
      </c>
      <c r="B69" s="8" t="s">
        <v>113</v>
      </c>
      <c r="C69" s="11" t="s">
        <v>1892</v>
      </c>
      <c r="D69" s="651">
        <v>22605.424963225403</v>
      </c>
    </row>
    <row r="70" spans="1:4" ht="30" customHeight="1" thickTop="1" thickBot="1">
      <c r="A70" s="10" t="s">
        <v>232</v>
      </c>
      <c r="B70" s="8" t="s">
        <v>233</v>
      </c>
      <c r="C70" s="11" t="s">
        <v>1895</v>
      </c>
      <c r="D70" s="651">
        <v>4475.7349971835392</v>
      </c>
    </row>
    <row r="71" spans="1:4" ht="30" customHeight="1" thickTop="1" thickBot="1">
      <c r="A71" s="10" t="s">
        <v>228</v>
      </c>
      <c r="B71" s="8" t="s">
        <v>113</v>
      </c>
      <c r="C71" s="11" t="s">
        <v>1893</v>
      </c>
      <c r="D71" s="651">
        <v>2834.046462438926</v>
      </c>
    </row>
    <row r="72" spans="1:4" ht="30" customHeight="1" thickTop="1" thickBot="1">
      <c r="A72" s="10" t="s">
        <v>229</v>
      </c>
      <c r="B72" s="8" t="s">
        <v>113</v>
      </c>
      <c r="C72" s="11" t="s">
        <v>1894</v>
      </c>
      <c r="D72" s="651">
        <v>7016.3758844680224</v>
      </c>
    </row>
    <row r="73" spans="1:4" ht="30" customHeight="1" thickTop="1" thickBot="1">
      <c r="A73" s="10" t="s">
        <v>230</v>
      </c>
      <c r="B73" s="8" t="s">
        <v>113</v>
      </c>
      <c r="C73" s="11" t="s">
        <v>231</v>
      </c>
      <c r="D73" s="651">
        <v>3415.799572850528</v>
      </c>
    </row>
    <row r="74" spans="1:4" ht="30" customHeight="1" thickTop="1" thickBot="1">
      <c r="A74" s="10" t="s">
        <v>234</v>
      </c>
      <c r="B74" s="8" t="s">
        <v>113</v>
      </c>
      <c r="C74" s="11" t="s">
        <v>235</v>
      </c>
      <c r="D74" s="651">
        <v>10680.225942808662</v>
      </c>
    </row>
    <row r="75" spans="1:4" ht="30" customHeight="1" thickTop="1" thickBot="1">
      <c r="A75" s="10" t="s">
        <v>236</v>
      </c>
      <c r="B75" s="8" t="s">
        <v>113</v>
      </c>
      <c r="C75" s="11" t="s">
        <v>237</v>
      </c>
      <c r="D75" s="651">
        <v>536848.04057181661</v>
      </c>
    </row>
    <row r="76" spans="1:4" ht="30" customHeight="1" thickTop="1" thickBot="1">
      <c r="A76" s="10" t="s">
        <v>238</v>
      </c>
      <c r="B76" s="8" t="s">
        <v>113</v>
      </c>
      <c r="C76" s="11" t="s">
        <v>239</v>
      </c>
      <c r="D76" s="651">
        <v>591969.13460907037</v>
      </c>
    </row>
    <row r="77" spans="1:4" ht="30" customHeight="1" thickTop="1" thickBot="1">
      <c r="A77" s="10" t="s">
        <v>240</v>
      </c>
      <c r="B77" s="8" t="s">
        <v>113</v>
      </c>
      <c r="C77" s="11" t="s">
        <v>1896</v>
      </c>
      <c r="D77" s="651">
        <v>129013.160308042</v>
      </c>
    </row>
    <row r="78" spans="1:4" ht="30" customHeight="1" thickTop="1" thickBot="1">
      <c r="A78" s="10" t="s">
        <v>241</v>
      </c>
      <c r="B78" s="8" t="s">
        <v>113</v>
      </c>
      <c r="C78" s="11" t="s">
        <v>1897</v>
      </c>
      <c r="D78" s="651">
        <v>140428.63512777723</v>
      </c>
    </row>
    <row r="79" spans="1:4" ht="30" customHeight="1" thickTop="1" thickBot="1">
      <c r="A79" s="10" t="s">
        <v>246</v>
      </c>
      <c r="B79" s="8" t="s">
        <v>113</v>
      </c>
      <c r="C79" s="11" t="s">
        <v>1902</v>
      </c>
      <c r="D79" s="651">
        <v>93935.584467004155</v>
      </c>
    </row>
    <row r="80" spans="1:4" ht="30" customHeight="1" thickTop="1" thickBot="1">
      <c r="A80" s="10" t="s">
        <v>243</v>
      </c>
      <c r="B80" s="8" t="s">
        <v>113</v>
      </c>
      <c r="C80" s="11" t="s">
        <v>1899</v>
      </c>
      <c r="D80" s="651">
        <v>138332.47591822778</v>
      </c>
    </row>
    <row r="81" spans="1:4" ht="30" customHeight="1" thickTop="1" thickBot="1">
      <c r="A81" s="10" t="s">
        <v>244</v>
      </c>
      <c r="B81" s="8" t="s">
        <v>113</v>
      </c>
      <c r="C81" s="11" t="s">
        <v>1900</v>
      </c>
      <c r="D81" s="651">
        <v>300971.86509050243</v>
      </c>
    </row>
    <row r="82" spans="1:4" ht="30" customHeight="1" thickTop="1" thickBot="1">
      <c r="A82" s="10" t="s">
        <v>245</v>
      </c>
      <c r="B82" s="8" t="s">
        <v>113</v>
      </c>
      <c r="C82" s="11" t="s">
        <v>1901</v>
      </c>
      <c r="D82" s="651">
        <v>211705.79996308385</v>
      </c>
    </row>
    <row r="83" spans="1:4" ht="30" customHeight="1" thickTop="1" thickBot="1">
      <c r="A83" s="10" t="s">
        <v>247</v>
      </c>
      <c r="B83" s="8" t="s">
        <v>113</v>
      </c>
      <c r="C83" s="11" t="s">
        <v>1903</v>
      </c>
      <c r="D83" s="651">
        <v>199099.38428630965</v>
      </c>
    </row>
    <row r="84" spans="1:4" ht="30" customHeight="1" thickTop="1" thickBot="1">
      <c r="A84" s="10" t="s">
        <v>242</v>
      </c>
      <c r="B84" s="8" t="s">
        <v>113</v>
      </c>
      <c r="C84" s="11" t="s">
        <v>1898</v>
      </c>
      <c r="D84" s="651">
        <v>188650.18170967908</v>
      </c>
    </row>
    <row r="85" spans="1:4" ht="30" customHeight="1" thickTop="1" thickBot="1">
      <c r="A85" s="10" t="s">
        <v>248</v>
      </c>
      <c r="B85" s="8" t="s">
        <v>113</v>
      </c>
      <c r="C85" s="11" t="s">
        <v>1904</v>
      </c>
      <c r="D85" s="651">
        <v>315559.95745831932</v>
      </c>
    </row>
    <row r="86" spans="1:4" ht="30" customHeight="1" thickTop="1" thickBot="1">
      <c r="A86" s="10" t="s">
        <v>249</v>
      </c>
      <c r="B86" s="8" t="s">
        <v>113</v>
      </c>
      <c r="C86" s="11" t="s">
        <v>250</v>
      </c>
      <c r="D86" s="651">
        <v>5161.2711858010862</v>
      </c>
    </row>
    <row r="87" spans="1:4" ht="30" customHeight="1" thickTop="1" thickBot="1">
      <c r="A87" s="10" t="s">
        <v>255</v>
      </c>
      <c r="B87" s="8" t="s">
        <v>113</v>
      </c>
      <c r="C87" s="11" t="s">
        <v>256</v>
      </c>
      <c r="D87" s="651">
        <v>1676034.6682952046</v>
      </c>
    </row>
    <row r="88" spans="1:4" ht="30" customHeight="1" thickTop="1" thickBot="1">
      <c r="A88" s="10" t="s">
        <v>253</v>
      </c>
      <c r="B88" s="8" t="s">
        <v>113</v>
      </c>
      <c r="C88" s="11" t="s">
        <v>254</v>
      </c>
      <c r="D88" s="651">
        <v>21585.026613049507</v>
      </c>
    </row>
    <row r="89" spans="1:4" ht="30" customHeight="1" thickTop="1" thickBot="1">
      <c r="A89" s="10" t="s">
        <v>251</v>
      </c>
      <c r="B89" s="8" t="s">
        <v>113</v>
      </c>
      <c r="C89" s="11" t="s">
        <v>252</v>
      </c>
      <c r="D89" s="651">
        <v>27125.420341892917</v>
      </c>
    </row>
    <row r="90" spans="1:4" ht="30" customHeight="1" thickTop="1" thickBot="1">
      <c r="A90" s="10" t="s">
        <v>257</v>
      </c>
      <c r="B90" s="8" t="s">
        <v>113</v>
      </c>
      <c r="C90" s="11" t="s">
        <v>258</v>
      </c>
      <c r="D90" s="651">
        <v>5426.5334051391528</v>
      </c>
    </row>
    <row r="91" spans="1:4" ht="30" customHeight="1" thickTop="1" thickBot="1">
      <c r="A91" s="10" t="s">
        <v>259</v>
      </c>
      <c r="B91" s="8" t="s">
        <v>113</v>
      </c>
      <c r="C91" s="11" t="s">
        <v>260</v>
      </c>
      <c r="D91" s="651">
        <v>74793.207024944466</v>
      </c>
    </row>
    <row r="92" spans="1:4" ht="30" customHeight="1" thickTop="1" thickBot="1">
      <c r="A92" s="10" t="s">
        <v>261</v>
      </c>
      <c r="B92" s="8" t="s">
        <v>113</v>
      </c>
      <c r="C92" s="11" t="s">
        <v>262</v>
      </c>
      <c r="D92" s="651">
        <v>10284.388520920131</v>
      </c>
    </row>
    <row r="93" spans="1:4" ht="30" customHeight="1" thickTop="1" thickBot="1">
      <c r="A93" s="10" t="s">
        <v>263</v>
      </c>
      <c r="B93" s="8" t="s">
        <v>113</v>
      </c>
      <c r="C93" s="11" t="s">
        <v>264</v>
      </c>
      <c r="D93" s="651">
        <v>7530.0476011158562</v>
      </c>
    </row>
    <row r="94" spans="1:4" ht="30" customHeight="1" thickTop="1" thickBot="1">
      <c r="A94" s="10" t="s">
        <v>265</v>
      </c>
      <c r="B94" s="8" t="s">
        <v>113</v>
      </c>
      <c r="C94" s="11" t="s">
        <v>266</v>
      </c>
      <c r="D94" s="651">
        <v>16645.990642682897</v>
      </c>
    </row>
    <row r="95" spans="1:4" ht="30" customHeight="1" thickTop="1" thickBot="1">
      <c r="A95" s="10" t="s">
        <v>267</v>
      </c>
      <c r="B95" s="8" t="s">
        <v>113</v>
      </c>
      <c r="C95" s="11" t="s">
        <v>268</v>
      </c>
      <c r="D95" s="651">
        <v>88523.012733483571</v>
      </c>
    </row>
    <row r="96" spans="1:4" ht="30" customHeight="1" thickTop="1" thickBot="1">
      <c r="A96" s="10" t="s">
        <v>269</v>
      </c>
      <c r="B96" s="8" t="s">
        <v>113</v>
      </c>
      <c r="C96" s="11" t="s">
        <v>270</v>
      </c>
      <c r="D96" s="651">
        <v>217772.90317135054</v>
      </c>
    </row>
    <row r="97" spans="1:4" ht="30" customHeight="1" thickTop="1" thickBot="1">
      <c r="A97" s="10" t="s">
        <v>271</v>
      </c>
      <c r="B97" s="8" t="s">
        <v>113</v>
      </c>
      <c r="C97" s="11" t="s">
        <v>272</v>
      </c>
      <c r="D97" s="651">
        <v>129351.16851877996</v>
      </c>
    </row>
    <row r="98" spans="1:4" ht="30" customHeight="1" thickTop="1" thickBot="1">
      <c r="A98" s="10" t="s">
        <v>273</v>
      </c>
      <c r="B98" s="8" t="s">
        <v>113</v>
      </c>
      <c r="C98" s="11" t="s">
        <v>274</v>
      </c>
      <c r="D98" s="651">
        <v>5528.1701008335813</v>
      </c>
    </row>
    <row r="99" spans="1:4" ht="30" customHeight="1" thickTop="1" thickBot="1">
      <c r="A99" s="10" t="s">
        <v>275</v>
      </c>
      <c r="B99" s="8" t="s">
        <v>113</v>
      </c>
      <c r="C99" s="11" t="s">
        <v>276</v>
      </c>
      <c r="D99" s="651">
        <v>13735.976120108822</v>
      </c>
    </row>
    <row r="100" spans="1:4" ht="30" customHeight="1" thickTop="1" thickBot="1">
      <c r="A100" s="10" t="s">
        <v>277</v>
      </c>
      <c r="B100" s="8" t="s">
        <v>113</v>
      </c>
      <c r="C100" s="11" t="s">
        <v>278</v>
      </c>
      <c r="D100" s="651">
        <v>385464.31783425895</v>
      </c>
    </row>
    <row r="101" spans="1:4" ht="30" customHeight="1" thickTop="1" thickBot="1">
      <c r="A101" s="10" t="s">
        <v>279</v>
      </c>
      <c r="B101" s="8" t="s">
        <v>113</v>
      </c>
      <c r="C101" s="11" t="s">
        <v>1905</v>
      </c>
      <c r="D101" s="651">
        <v>368879.22187326849</v>
      </c>
    </row>
    <row r="102" spans="1:4" ht="30" customHeight="1" thickTop="1" thickBot="1">
      <c r="A102" s="10" t="s">
        <v>280</v>
      </c>
      <c r="B102" s="8" t="s">
        <v>113</v>
      </c>
      <c r="C102" s="11" t="s">
        <v>281</v>
      </c>
      <c r="D102" s="651">
        <v>504849.34509312373</v>
      </c>
    </row>
    <row r="103" spans="1:4" ht="30" customHeight="1" thickTop="1" thickBot="1">
      <c r="A103" s="10" t="s">
        <v>282</v>
      </c>
      <c r="B103" s="8" t="s">
        <v>113</v>
      </c>
      <c r="C103" s="11" t="s">
        <v>283</v>
      </c>
      <c r="D103" s="651">
        <v>558999.64094813552</v>
      </c>
    </row>
    <row r="104" spans="1:4" ht="30" customHeight="1" thickTop="1" thickBot="1">
      <c r="A104" s="10" t="s">
        <v>284</v>
      </c>
      <c r="B104" s="8" t="s">
        <v>113</v>
      </c>
      <c r="C104" s="11" t="s">
        <v>285</v>
      </c>
      <c r="D104" s="651">
        <v>613839.08670364437</v>
      </c>
    </row>
    <row r="105" spans="1:4" ht="30" customHeight="1" thickTop="1" thickBot="1">
      <c r="A105" s="10" t="s">
        <v>286</v>
      </c>
      <c r="B105" s="8" t="s">
        <v>113</v>
      </c>
      <c r="C105" s="11" t="s">
        <v>287</v>
      </c>
      <c r="D105" s="651">
        <v>245751.71096445949</v>
      </c>
    </row>
    <row r="106" spans="1:4" ht="30" customHeight="1" thickTop="1" thickBot="1">
      <c r="A106" s="10" t="s">
        <v>288</v>
      </c>
      <c r="B106" s="8" t="s">
        <v>113</v>
      </c>
      <c r="C106" s="11" t="s">
        <v>289</v>
      </c>
      <c r="D106" s="651">
        <v>15845.039057128764</v>
      </c>
    </row>
    <row r="107" spans="1:4" ht="30" customHeight="1" thickTop="1" thickBot="1">
      <c r="A107" s="10" t="s">
        <v>290</v>
      </c>
      <c r="B107" s="8" t="s">
        <v>113</v>
      </c>
      <c r="C107" s="11" t="s">
        <v>291</v>
      </c>
      <c r="D107" s="651">
        <v>511079.96105621156</v>
      </c>
    </row>
    <row r="108" spans="1:4" ht="30" customHeight="1" thickTop="1" thickBot="1">
      <c r="A108" s="10" t="s">
        <v>292</v>
      </c>
      <c r="B108" s="8" t="s">
        <v>113</v>
      </c>
      <c r="C108" s="11" t="s">
        <v>293</v>
      </c>
      <c r="D108" s="651">
        <v>7526.7995575783516</v>
      </c>
    </row>
    <row r="109" spans="1:4" ht="30" customHeight="1" thickTop="1" thickBot="1">
      <c r="A109" s="10" t="s">
        <v>294</v>
      </c>
      <c r="B109" s="8" t="s">
        <v>113</v>
      </c>
      <c r="C109" s="11" t="s">
        <v>1906</v>
      </c>
      <c r="D109" s="651">
        <v>657065.13278194086</v>
      </c>
    </row>
    <row r="110" spans="1:4" ht="30" customHeight="1" thickTop="1" thickBot="1">
      <c r="A110" s="10" t="s">
        <v>295</v>
      </c>
      <c r="B110" s="8" t="s">
        <v>113</v>
      </c>
      <c r="C110" s="11" t="s">
        <v>296</v>
      </c>
      <c r="D110" s="651">
        <v>3528.4579629096443</v>
      </c>
    </row>
    <row r="111" spans="1:4" ht="30" customHeight="1" thickTop="1" thickBot="1">
      <c r="A111" s="10" t="s">
        <v>297</v>
      </c>
      <c r="B111" s="8" t="s">
        <v>113</v>
      </c>
      <c r="C111" s="11" t="s">
        <v>298</v>
      </c>
      <c r="D111" s="651">
        <v>128560.11333931665</v>
      </c>
    </row>
    <row r="112" spans="1:4" ht="30" customHeight="1" thickTop="1" thickBot="1">
      <c r="A112" s="10" t="s">
        <v>299</v>
      </c>
      <c r="B112" s="8" t="s">
        <v>113</v>
      </c>
      <c r="C112" s="11" t="s">
        <v>300</v>
      </c>
      <c r="D112" s="651">
        <v>553836.89575413475</v>
      </c>
    </row>
    <row r="113" spans="1:4" ht="30" customHeight="1" thickTop="1" thickBot="1">
      <c r="A113" s="10" t="s">
        <v>301</v>
      </c>
      <c r="B113" s="8" t="s">
        <v>113</v>
      </c>
      <c r="C113" s="11" t="s">
        <v>302</v>
      </c>
      <c r="D113" s="651">
        <v>7950.3467729379436</v>
      </c>
    </row>
    <row r="114" spans="1:4" ht="30" customHeight="1" thickTop="1" thickBot="1">
      <c r="A114" s="10" t="s">
        <v>305</v>
      </c>
      <c r="B114" s="8" t="s">
        <v>113</v>
      </c>
      <c r="C114" s="11" t="s">
        <v>306</v>
      </c>
      <c r="D114" s="651">
        <v>140911.87852263861</v>
      </c>
    </row>
    <row r="115" spans="1:4" ht="30" customHeight="1" thickTop="1" thickBot="1">
      <c r="A115" s="10" t="s">
        <v>303</v>
      </c>
      <c r="B115" s="8" t="s">
        <v>113</v>
      </c>
      <c r="C115" s="11" t="s">
        <v>304</v>
      </c>
      <c r="D115" s="651">
        <v>120711.3785563534</v>
      </c>
    </row>
    <row r="116" spans="1:4" ht="30" customHeight="1" thickTop="1" thickBot="1">
      <c r="A116" s="10" t="s">
        <v>309</v>
      </c>
      <c r="B116" s="8" t="s">
        <v>113</v>
      </c>
      <c r="C116" s="11" t="s">
        <v>1907</v>
      </c>
      <c r="D116" s="651">
        <v>120870.7273308837</v>
      </c>
    </row>
    <row r="117" spans="1:4" ht="30" customHeight="1" thickTop="1" thickBot="1">
      <c r="A117" s="10" t="s">
        <v>310</v>
      </c>
      <c r="B117" s="8" t="s">
        <v>113</v>
      </c>
      <c r="C117" s="11" t="s">
        <v>311</v>
      </c>
      <c r="D117" s="651">
        <v>208338.17394500674</v>
      </c>
    </row>
    <row r="118" spans="1:4" ht="30" customHeight="1" thickTop="1" thickBot="1">
      <c r="A118" s="10" t="s">
        <v>313</v>
      </c>
      <c r="B118" s="8" t="s">
        <v>113</v>
      </c>
      <c r="C118" s="11" t="s">
        <v>1909</v>
      </c>
      <c r="D118" s="651">
        <v>277644.19815782155</v>
      </c>
    </row>
    <row r="119" spans="1:4" ht="30" customHeight="1" thickTop="1" thickBot="1">
      <c r="A119" s="10" t="s">
        <v>318</v>
      </c>
      <c r="B119" s="8" t="s">
        <v>113</v>
      </c>
      <c r="C119" s="11" t="s">
        <v>319</v>
      </c>
      <c r="D119" s="651">
        <v>229250.48309118056</v>
      </c>
    </row>
    <row r="120" spans="1:4" ht="30" customHeight="1" thickTop="1" thickBot="1">
      <c r="A120" s="10" t="s">
        <v>314</v>
      </c>
      <c r="B120" s="8" t="s">
        <v>113</v>
      </c>
      <c r="C120" s="11" t="s">
        <v>315</v>
      </c>
      <c r="D120" s="651">
        <v>205331.66635843719</v>
      </c>
    </row>
    <row r="121" spans="1:4" ht="30" customHeight="1" thickTop="1" thickBot="1">
      <c r="A121" s="10" t="s">
        <v>1648</v>
      </c>
      <c r="B121" s="8" t="s">
        <v>113</v>
      </c>
      <c r="C121" s="11" t="s">
        <v>1649</v>
      </c>
      <c r="D121" s="651">
        <v>120873.10082671554</v>
      </c>
    </row>
    <row r="122" spans="1:4" ht="30" customHeight="1" thickTop="1" thickBot="1">
      <c r="A122" s="10" t="s">
        <v>322</v>
      </c>
      <c r="B122" s="8" t="s">
        <v>113</v>
      </c>
      <c r="C122" s="11" t="s">
        <v>323</v>
      </c>
      <c r="D122" s="651">
        <v>119013.86242510774</v>
      </c>
    </row>
    <row r="123" spans="1:4" ht="30" customHeight="1" thickTop="1" thickBot="1">
      <c r="A123" s="10" t="s">
        <v>320</v>
      </c>
      <c r="B123" s="8" t="s">
        <v>113</v>
      </c>
      <c r="C123" s="11" t="s">
        <v>321</v>
      </c>
      <c r="D123" s="651">
        <v>145294.11246412585</v>
      </c>
    </row>
    <row r="124" spans="1:4" ht="30" customHeight="1" thickTop="1" thickBot="1">
      <c r="A124" s="10" t="s">
        <v>312</v>
      </c>
      <c r="B124" s="8" t="s">
        <v>113</v>
      </c>
      <c r="C124" s="11" t="s">
        <v>1908</v>
      </c>
      <c r="D124" s="651">
        <v>223710.21229769697</v>
      </c>
    </row>
    <row r="125" spans="1:4" ht="30" customHeight="1" thickTop="1" thickBot="1">
      <c r="A125" s="10" t="s">
        <v>316</v>
      </c>
      <c r="B125" s="8" t="s">
        <v>113</v>
      </c>
      <c r="C125" s="11" t="s">
        <v>317</v>
      </c>
      <c r="D125" s="651">
        <v>195127.3295523416</v>
      </c>
    </row>
    <row r="126" spans="1:4" ht="30" customHeight="1" thickTop="1" thickBot="1">
      <c r="A126" s="10" t="s">
        <v>307</v>
      </c>
      <c r="B126" s="8" t="s">
        <v>113</v>
      </c>
      <c r="C126" s="11" t="s">
        <v>308</v>
      </c>
      <c r="D126" s="651">
        <v>114370.78926507873</v>
      </c>
    </row>
    <row r="127" spans="1:4" ht="30" customHeight="1" thickTop="1" thickBot="1">
      <c r="A127" s="10" t="s">
        <v>324</v>
      </c>
      <c r="B127" s="8" t="s">
        <v>113</v>
      </c>
      <c r="C127" s="11" t="s">
        <v>325</v>
      </c>
      <c r="D127" s="651">
        <v>5472.0955922185867</v>
      </c>
    </row>
    <row r="128" spans="1:4" ht="30" customHeight="1" thickTop="1" thickBot="1">
      <c r="A128" s="10" t="s">
        <v>326</v>
      </c>
      <c r="B128" s="8" t="s">
        <v>113</v>
      </c>
      <c r="C128" s="11" t="s">
        <v>327</v>
      </c>
      <c r="D128" s="651">
        <v>106757.34309639226</v>
      </c>
    </row>
    <row r="129" spans="1:4" ht="30" customHeight="1" thickTop="1" thickBot="1">
      <c r="A129" s="10" t="s">
        <v>328</v>
      </c>
      <c r="B129" s="8" t="s">
        <v>113</v>
      </c>
      <c r="C129" s="11" t="s">
        <v>329</v>
      </c>
      <c r="D129" s="651">
        <v>86.63316125035</v>
      </c>
    </row>
    <row r="130" spans="1:4" ht="30" customHeight="1" thickTop="1" thickBot="1">
      <c r="A130" s="10" t="s">
        <v>330</v>
      </c>
      <c r="B130" s="8" t="s">
        <v>113</v>
      </c>
      <c r="C130" s="11" t="s">
        <v>331</v>
      </c>
      <c r="D130" s="651">
        <v>2819.6206214947247</v>
      </c>
    </row>
    <row r="131" spans="1:4" ht="30" customHeight="1" thickTop="1" thickBot="1">
      <c r="A131" s="10" t="s">
        <v>332</v>
      </c>
      <c r="B131" s="8" t="s">
        <v>113</v>
      </c>
      <c r="C131" s="11" t="s">
        <v>333</v>
      </c>
      <c r="D131" s="651">
        <v>2503.1208057267791</v>
      </c>
    </row>
    <row r="132" spans="1:4" ht="30" customHeight="1" thickTop="1" thickBot="1">
      <c r="A132" s="10" t="s">
        <v>334</v>
      </c>
      <c r="B132" s="8" t="s">
        <v>113</v>
      </c>
      <c r="C132" s="11" t="s">
        <v>1676</v>
      </c>
      <c r="D132" s="651">
        <v>4259.2677588482784</v>
      </c>
    </row>
    <row r="133" spans="1:4" ht="30" customHeight="1" thickTop="1" thickBot="1">
      <c r="A133" s="10" t="s">
        <v>335</v>
      </c>
      <c r="B133" s="8" t="s">
        <v>92</v>
      </c>
      <c r="C133" s="11" t="s">
        <v>1910</v>
      </c>
      <c r="D133" s="651">
        <v>265859.94231304183</v>
      </c>
    </row>
    <row r="134" spans="1:4" ht="30" customHeight="1" thickTop="1" thickBot="1">
      <c r="A134" s="10" t="s">
        <v>336</v>
      </c>
      <c r="B134" s="8" t="s">
        <v>113</v>
      </c>
      <c r="C134" s="11" t="s">
        <v>337</v>
      </c>
      <c r="D134" s="651">
        <v>45965.229461592186</v>
      </c>
    </row>
    <row r="135" spans="1:4" ht="30" customHeight="1" thickTop="1" thickBot="1">
      <c r="A135" s="10" t="s">
        <v>338</v>
      </c>
      <c r="B135" s="8" t="s">
        <v>339</v>
      </c>
      <c r="C135" s="11" t="s">
        <v>340</v>
      </c>
      <c r="D135" s="651">
        <v>1581.4525514682209</v>
      </c>
    </row>
    <row r="136" spans="1:4" ht="30" customHeight="1" thickTop="1" thickBot="1">
      <c r="A136" s="10" t="s">
        <v>352</v>
      </c>
      <c r="B136" s="8" t="s">
        <v>339</v>
      </c>
      <c r="C136" s="11" t="s">
        <v>353</v>
      </c>
      <c r="D136" s="651">
        <v>1744.4133476245504</v>
      </c>
    </row>
    <row r="137" spans="1:4" ht="30" customHeight="1" thickTop="1" thickBot="1">
      <c r="A137" s="10" t="s">
        <v>343</v>
      </c>
      <c r="B137" s="8" t="s">
        <v>344</v>
      </c>
      <c r="C137" s="11" t="s">
        <v>345</v>
      </c>
      <c r="D137" s="651">
        <v>0.48999976758094543</v>
      </c>
    </row>
    <row r="138" spans="1:4" ht="30" customHeight="1" thickTop="1" thickBot="1">
      <c r="A138" s="10" t="s">
        <v>346</v>
      </c>
      <c r="B138" s="8" t="s">
        <v>344</v>
      </c>
      <c r="C138" s="11" t="s">
        <v>347</v>
      </c>
      <c r="D138" s="651">
        <v>0.48999976758094543</v>
      </c>
    </row>
    <row r="139" spans="1:4" ht="30" customHeight="1" thickTop="1" thickBot="1">
      <c r="A139" s="10" t="s">
        <v>350</v>
      </c>
      <c r="B139" s="8" t="s">
        <v>339</v>
      </c>
      <c r="C139" s="11" t="s">
        <v>351</v>
      </c>
      <c r="D139" s="651">
        <v>1556.071010613508</v>
      </c>
    </row>
    <row r="140" spans="1:4" ht="30" customHeight="1" thickTop="1" thickBot="1">
      <c r="A140" s="10" t="s">
        <v>348</v>
      </c>
      <c r="B140" s="8" t="s">
        <v>339</v>
      </c>
      <c r="C140" s="11" t="s">
        <v>349</v>
      </c>
      <c r="D140" s="651">
        <v>1547.6945052099447</v>
      </c>
    </row>
    <row r="141" spans="1:4" ht="30" customHeight="1" thickTop="1" thickBot="1">
      <c r="A141" s="10" t="s">
        <v>356</v>
      </c>
      <c r="B141" s="8" t="s">
        <v>113</v>
      </c>
      <c r="C141" s="11" t="s">
        <v>357</v>
      </c>
      <c r="D141" s="651">
        <v>61867.081660788353</v>
      </c>
    </row>
    <row r="142" spans="1:4" ht="30" customHeight="1" thickTop="1" thickBot="1">
      <c r="A142" s="10" t="s">
        <v>341</v>
      </c>
      <c r="B142" s="8" t="s">
        <v>339</v>
      </c>
      <c r="C142" s="11" t="s">
        <v>342</v>
      </c>
      <c r="D142" s="651">
        <v>1529.3640732728454</v>
      </c>
    </row>
    <row r="143" spans="1:4" ht="30" customHeight="1" thickTop="1" thickBot="1">
      <c r="A143" s="10" t="s">
        <v>354</v>
      </c>
      <c r="B143" s="8" t="s">
        <v>113</v>
      </c>
      <c r="C143" s="11" t="s">
        <v>355</v>
      </c>
      <c r="D143" s="651">
        <v>57058.902918400585</v>
      </c>
    </row>
    <row r="144" spans="1:4" ht="30" customHeight="1" thickTop="1" thickBot="1">
      <c r="A144" s="10" t="s">
        <v>359</v>
      </c>
      <c r="B144" s="8" t="s">
        <v>113</v>
      </c>
      <c r="C144" s="11" t="s">
        <v>360</v>
      </c>
      <c r="D144" s="651">
        <v>145675.8353382803</v>
      </c>
    </row>
    <row r="145" spans="1:4" ht="68.25" customHeight="1" thickTop="1" thickBot="1">
      <c r="A145" s="10" t="s">
        <v>358</v>
      </c>
      <c r="B145" s="8" t="s">
        <v>113</v>
      </c>
      <c r="C145" s="11" t="s">
        <v>2197</v>
      </c>
      <c r="D145" s="651">
        <v>217392.97808764863</v>
      </c>
    </row>
    <row r="146" spans="1:4" ht="30" customHeight="1" thickTop="1" thickBot="1">
      <c r="A146" s="10" t="s">
        <v>361</v>
      </c>
      <c r="B146" s="8" t="s">
        <v>113</v>
      </c>
      <c r="C146" s="11" t="s">
        <v>1911</v>
      </c>
      <c r="D146" s="651">
        <v>146878.50996405023</v>
      </c>
    </row>
    <row r="147" spans="1:4" ht="30" customHeight="1" thickTop="1" thickBot="1">
      <c r="A147" s="10" t="s">
        <v>362</v>
      </c>
      <c r="B147" s="8" t="s">
        <v>113</v>
      </c>
      <c r="C147" s="11" t="s">
        <v>1912</v>
      </c>
      <c r="D147" s="651">
        <v>148538.67855972185</v>
      </c>
    </row>
    <row r="148" spans="1:4" ht="30" customHeight="1" thickTop="1" thickBot="1">
      <c r="A148" s="10" t="s">
        <v>367</v>
      </c>
      <c r="B148" s="8" t="s">
        <v>113</v>
      </c>
      <c r="C148" s="11" t="s">
        <v>368</v>
      </c>
      <c r="D148" s="651">
        <v>7081.8175929401596</v>
      </c>
    </row>
    <row r="149" spans="1:4" ht="30" customHeight="1" thickTop="1" thickBot="1">
      <c r="A149" s="10" t="s">
        <v>363</v>
      </c>
      <c r="B149" s="8" t="s">
        <v>113</v>
      </c>
      <c r="C149" s="11" t="s">
        <v>364</v>
      </c>
      <c r="D149" s="651">
        <v>6522.0714233101253</v>
      </c>
    </row>
    <row r="150" spans="1:4" ht="30" customHeight="1" thickTop="1" thickBot="1">
      <c r="A150" s="10" t="s">
        <v>158</v>
      </c>
      <c r="B150" s="8" t="s">
        <v>113</v>
      </c>
      <c r="C150" s="11" t="s">
        <v>159</v>
      </c>
      <c r="D150" s="651">
        <v>49289.060681639014</v>
      </c>
    </row>
    <row r="151" spans="1:4" ht="30" customHeight="1" thickTop="1" thickBot="1">
      <c r="A151" s="10" t="s">
        <v>369</v>
      </c>
      <c r="B151" s="8" t="s">
        <v>113</v>
      </c>
      <c r="C151" s="11" t="s">
        <v>370</v>
      </c>
      <c r="D151" s="651">
        <v>86416.363677679983</v>
      </c>
    </row>
    <row r="152" spans="1:4" ht="30" customHeight="1" thickTop="1" thickBot="1">
      <c r="A152" s="10" t="s">
        <v>371</v>
      </c>
      <c r="B152" s="8" t="s">
        <v>113</v>
      </c>
      <c r="C152" s="11" t="s">
        <v>372</v>
      </c>
      <c r="D152" s="651">
        <v>140911.87852263861</v>
      </c>
    </row>
    <row r="153" spans="1:4" ht="30" customHeight="1" thickTop="1" thickBot="1">
      <c r="A153" s="10" t="s">
        <v>365</v>
      </c>
      <c r="B153" s="8" t="s">
        <v>113</v>
      </c>
      <c r="C153" s="11" t="s">
        <v>366</v>
      </c>
      <c r="D153" s="651">
        <v>128918.09604711263</v>
      </c>
    </row>
    <row r="154" spans="1:4" ht="30" customHeight="1" thickTop="1" thickBot="1">
      <c r="A154" s="10" t="s">
        <v>373</v>
      </c>
      <c r="B154" s="8" t="s">
        <v>113</v>
      </c>
      <c r="C154" s="11" t="s">
        <v>374</v>
      </c>
      <c r="D154" s="651">
        <v>89464.760030041551</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E6" sqref="E6"/>
    </sheetView>
  </sheetViews>
  <sheetFormatPr baseColWidth="10" defaultRowHeight="15"/>
  <cols>
    <col min="1" max="1" width="11.5703125" customWidth="1"/>
    <col min="2" max="2" width="9.140625"/>
    <col min="3" max="3" width="77.42578125" style="198" customWidth="1"/>
    <col min="4" max="4" width="18.28515625" style="183" customWidth="1"/>
    <col min="5" max="5" width="14.28515625" customWidth="1"/>
  </cols>
  <sheetData>
    <row r="1" spans="1:4" ht="81.75" customHeight="1" thickTop="1" thickBot="1">
      <c r="A1" s="696" t="s">
        <v>1850</v>
      </c>
      <c r="B1" s="697"/>
      <c r="C1" s="697"/>
      <c r="D1" s="698"/>
    </row>
    <row r="2" spans="1:4" ht="48.75" customHeight="1" thickTop="1" thickBot="1">
      <c r="A2" s="695" t="s">
        <v>375</v>
      </c>
      <c r="B2" s="695"/>
      <c r="C2" s="695"/>
      <c r="D2" s="695"/>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72" t="s">
        <v>742</v>
      </c>
      <c r="B6" s="672" t="s">
        <v>377</v>
      </c>
      <c r="C6" s="673" t="s">
        <v>2239</v>
      </c>
      <c r="D6" s="647">
        <v>3875.5841497244678</v>
      </c>
    </row>
    <row r="7" spans="1:4" ht="16.5" thickTop="1" thickBot="1">
      <c r="A7" s="672" t="s">
        <v>747</v>
      </c>
      <c r="B7" s="672" t="s">
        <v>377</v>
      </c>
      <c r="C7" s="673" t="s">
        <v>748</v>
      </c>
      <c r="D7" s="647">
        <v>3532.0568861020538</v>
      </c>
    </row>
    <row r="8" spans="1:4" ht="16.5" thickTop="1" thickBot="1">
      <c r="A8" s="672" t="s">
        <v>743</v>
      </c>
      <c r="B8" s="672" t="s">
        <v>377</v>
      </c>
      <c r="C8" s="673" t="s">
        <v>744</v>
      </c>
      <c r="D8" s="647">
        <v>3681.5896042108948</v>
      </c>
    </row>
    <row r="9" spans="1:4" ht="16.5" thickTop="1" thickBot="1">
      <c r="A9" s="672" t="s">
        <v>745</v>
      </c>
      <c r="B9" s="672" t="s">
        <v>377</v>
      </c>
      <c r="C9" s="673" t="s">
        <v>746</v>
      </c>
      <c r="D9" s="647">
        <v>3517.2757405257917</v>
      </c>
    </row>
    <row r="10" spans="1:4" ht="16.5" thickTop="1" thickBot="1">
      <c r="A10" s="672" t="s">
        <v>1668</v>
      </c>
      <c r="B10" s="672" t="s">
        <v>377</v>
      </c>
      <c r="C10" s="673" t="s">
        <v>1667</v>
      </c>
      <c r="D10" s="647">
        <v>2710.4681209305827</v>
      </c>
    </row>
    <row r="11" spans="1:4" ht="16.5" thickTop="1" thickBot="1">
      <c r="A11" s="672" t="s">
        <v>751</v>
      </c>
      <c r="B11" s="672" t="s">
        <v>377</v>
      </c>
      <c r="C11" s="673" t="s">
        <v>752</v>
      </c>
      <c r="D11" s="647">
        <v>15906.672730021048</v>
      </c>
    </row>
    <row r="12" spans="1:4" ht="16.5" thickTop="1" thickBot="1">
      <c r="A12" s="672" t="s">
        <v>749</v>
      </c>
      <c r="B12" s="672" t="s">
        <v>377</v>
      </c>
      <c r="C12" s="673" t="s">
        <v>750</v>
      </c>
      <c r="D12" s="647">
        <v>7573.6749723963176</v>
      </c>
    </row>
    <row r="13" spans="1:4" ht="16.5" thickTop="1" thickBot="1">
      <c r="A13" s="672" t="s">
        <v>753</v>
      </c>
      <c r="B13" s="672" t="s">
        <v>92</v>
      </c>
      <c r="C13" s="673" t="s">
        <v>1935</v>
      </c>
      <c r="D13" s="647">
        <v>1185.1259299706171</v>
      </c>
    </row>
    <row r="14" spans="1:4" ht="16.5" thickTop="1" thickBot="1">
      <c r="A14" s="672" t="s">
        <v>755</v>
      </c>
      <c r="B14" s="672" t="s">
        <v>233</v>
      </c>
      <c r="C14" s="673" t="s">
        <v>1937</v>
      </c>
      <c r="D14" s="647">
        <v>59352.824748160143</v>
      </c>
    </row>
    <row r="15" spans="1:4" ht="16.5" thickTop="1" thickBot="1">
      <c r="A15" s="672" t="s">
        <v>756</v>
      </c>
      <c r="B15" s="672" t="s">
        <v>92</v>
      </c>
      <c r="C15" s="673" t="s">
        <v>1938</v>
      </c>
      <c r="D15" s="647">
        <v>1192.0691990594432</v>
      </c>
    </row>
    <row r="16" spans="1:4" ht="16.5" thickTop="1" thickBot="1">
      <c r="A16" s="672" t="s">
        <v>754</v>
      </c>
      <c r="B16" s="672" t="s">
        <v>233</v>
      </c>
      <c r="C16" s="673" t="s">
        <v>1936</v>
      </c>
      <c r="D16" s="647">
        <v>63200.914413978193</v>
      </c>
    </row>
    <row r="17" spans="1:4" ht="16.5" thickTop="1" thickBot="1">
      <c r="A17" s="672" t="s">
        <v>776</v>
      </c>
      <c r="B17" s="672" t="s">
        <v>422</v>
      </c>
      <c r="C17" s="673" t="s">
        <v>777</v>
      </c>
      <c r="D17" s="647">
        <v>14743.587732252056</v>
      </c>
    </row>
    <row r="18" spans="1:4" ht="16.5" thickTop="1" thickBot="1">
      <c r="A18" s="672" t="s">
        <v>757</v>
      </c>
      <c r="B18" s="672" t="s">
        <v>387</v>
      </c>
      <c r="C18" s="673" t="s">
        <v>1939</v>
      </c>
      <c r="D18" s="647">
        <v>58735.838161315995</v>
      </c>
    </row>
    <row r="19" spans="1:4" ht="16.5" thickTop="1" thickBot="1">
      <c r="A19" s="672" t="s">
        <v>758</v>
      </c>
      <c r="B19" s="672" t="s">
        <v>387</v>
      </c>
      <c r="C19" s="673" t="s">
        <v>2240</v>
      </c>
      <c r="D19" s="647">
        <v>65720.149290310554</v>
      </c>
    </row>
    <row r="20" spans="1:4" ht="16.5" thickTop="1" thickBot="1">
      <c r="A20" s="672" t="s">
        <v>761</v>
      </c>
      <c r="B20" s="672" t="s">
        <v>387</v>
      </c>
      <c r="C20" s="673" t="s">
        <v>762</v>
      </c>
      <c r="D20" s="647">
        <v>49308.553508628065</v>
      </c>
    </row>
    <row r="21" spans="1:4" ht="16.5" thickTop="1" thickBot="1">
      <c r="A21" s="672" t="s">
        <v>759</v>
      </c>
      <c r="B21" s="672" t="s">
        <v>387</v>
      </c>
      <c r="C21" s="673" t="s">
        <v>2241</v>
      </c>
      <c r="D21" s="647">
        <v>47588.198994551894</v>
      </c>
    </row>
    <row r="22" spans="1:4" ht="16.5" thickTop="1" thickBot="1">
      <c r="A22" s="672" t="s">
        <v>760</v>
      </c>
      <c r="B22" s="672" t="s">
        <v>387</v>
      </c>
      <c r="C22" s="673" t="s">
        <v>2242</v>
      </c>
      <c r="D22" s="647">
        <v>47703.896508680868</v>
      </c>
    </row>
    <row r="23" spans="1:4" ht="16.5" thickTop="1" thickBot="1">
      <c r="A23" s="672" t="s">
        <v>763</v>
      </c>
      <c r="B23" s="672" t="s">
        <v>387</v>
      </c>
      <c r="C23" s="673" t="s">
        <v>764</v>
      </c>
      <c r="D23" s="647">
        <v>56164.828050162694</v>
      </c>
    </row>
    <row r="24" spans="1:4" ht="16.5" thickTop="1" thickBot="1">
      <c r="A24" s="672" t="s">
        <v>772</v>
      </c>
      <c r="B24" s="672" t="s">
        <v>387</v>
      </c>
      <c r="C24" s="673" t="s">
        <v>773</v>
      </c>
      <c r="D24" s="647">
        <v>25246.873740621988</v>
      </c>
    </row>
    <row r="25" spans="1:4" ht="16.5" thickTop="1" thickBot="1">
      <c r="A25" s="672" t="s">
        <v>765</v>
      </c>
      <c r="B25" s="672" t="s">
        <v>387</v>
      </c>
      <c r="C25" s="673" t="s">
        <v>766</v>
      </c>
      <c r="D25" s="647">
        <v>53586.464543623217</v>
      </c>
    </row>
    <row r="26" spans="1:4" ht="16.5" thickTop="1" thickBot="1">
      <c r="A26" s="672" t="s">
        <v>768</v>
      </c>
      <c r="B26" s="672" t="s">
        <v>387</v>
      </c>
      <c r="C26" s="673" t="s">
        <v>2002</v>
      </c>
      <c r="D26" s="647">
        <v>52142.317625900985</v>
      </c>
    </row>
    <row r="27" spans="1:4" ht="16.5" thickTop="1" thickBot="1">
      <c r="A27" s="672" t="s">
        <v>767</v>
      </c>
      <c r="B27" s="672" t="s">
        <v>387</v>
      </c>
      <c r="C27" s="673" t="s">
        <v>2004</v>
      </c>
      <c r="D27" s="647">
        <v>52142.317625900985</v>
      </c>
    </row>
    <row r="28" spans="1:4" ht="16.5" thickTop="1" thickBot="1">
      <c r="A28" s="672" t="s">
        <v>770</v>
      </c>
      <c r="B28" s="672" t="s">
        <v>387</v>
      </c>
      <c r="C28" s="673" t="s">
        <v>2003</v>
      </c>
      <c r="D28" s="647">
        <v>52142.317625900985</v>
      </c>
    </row>
    <row r="29" spans="1:4" ht="16.5" thickTop="1" thickBot="1">
      <c r="A29" s="672" t="s">
        <v>769</v>
      </c>
      <c r="B29" s="672" t="s">
        <v>387</v>
      </c>
      <c r="C29" s="673" t="s">
        <v>2001</v>
      </c>
      <c r="D29" s="647">
        <v>52142.317625900985</v>
      </c>
    </row>
    <row r="30" spans="1:4" ht="16.5" thickTop="1" thickBot="1">
      <c r="A30" s="672" t="s">
        <v>771</v>
      </c>
      <c r="B30" s="672" t="s">
        <v>387</v>
      </c>
      <c r="C30" s="673" t="s">
        <v>2243</v>
      </c>
      <c r="D30" s="647">
        <v>63395.486040669282</v>
      </c>
    </row>
    <row r="31" spans="1:4" ht="16.5" thickTop="1" thickBot="1">
      <c r="A31" s="672" t="s">
        <v>774</v>
      </c>
      <c r="B31" s="672" t="s">
        <v>422</v>
      </c>
      <c r="C31" s="673" t="s">
        <v>775</v>
      </c>
      <c r="D31" s="647">
        <v>53.065218459743974</v>
      </c>
    </row>
    <row r="32" spans="1:4" ht="16.5" thickTop="1" thickBot="1">
      <c r="A32" s="672" t="s">
        <v>779</v>
      </c>
      <c r="B32" s="672" t="s">
        <v>144</v>
      </c>
      <c r="C32" s="673" t="s">
        <v>1941</v>
      </c>
      <c r="D32" s="647">
        <v>549.56319211259392</v>
      </c>
    </row>
    <row r="33" spans="1:4" ht="16.5" thickTop="1" thickBot="1">
      <c r="A33" s="672" t="s">
        <v>780</v>
      </c>
      <c r="B33" s="672" t="s">
        <v>377</v>
      </c>
      <c r="C33" s="673" t="s">
        <v>781</v>
      </c>
      <c r="D33" s="647">
        <v>6265.3206622759335</v>
      </c>
    </row>
    <row r="34" spans="1:4" ht="16.5" thickTop="1" thickBot="1">
      <c r="A34" s="672" t="s">
        <v>786</v>
      </c>
      <c r="B34" s="672" t="s">
        <v>377</v>
      </c>
      <c r="C34" s="673" t="s">
        <v>787</v>
      </c>
      <c r="D34" s="647">
        <v>5347.6216931402214</v>
      </c>
    </row>
    <row r="35" spans="1:4" ht="16.5" thickTop="1" thickBot="1">
      <c r="A35" s="672" t="s">
        <v>782</v>
      </c>
      <c r="B35" s="672" t="s">
        <v>377</v>
      </c>
      <c r="C35" s="673" t="s">
        <v>783</v>
      </c>
      <c r="D35" s="647">
        <v>5855.1040975246397</v>
      </c>
    </row>
    <row r="36" spans="1:4" ht="16.5" thickTop="1" thickBot="1">
      <c r="A36" s="672" t="s">
        <v>784</v>
      </c>
      <c r="B36" s="672" t="s">
        <v>377</v>
      </c>
      <c r="C36" s="673" t="s">
        <v>785</v>
      </c>
      <c r="D36" s="647">
        <v>5639.3789536222657</v>
      </c>
    </row>
    <row r="37" spans="1:4" ht="16.5" thickTop="1" thickBot="1">
      <c r="A37" s="672" t="s">
        <v>898</v>
      </c>
      <c r="B37" s="672" t="s">
        <v>377</v>
      </c>
      <c r="C37" s="673" t="s">
        <v>899</v>
      </c>
      <c r="D37" s="647">
        <v>4363.5201987620858</v>
      </c>
    </row>
    <row r="38" spans="1:4" ht="16.5" thickTop="1" thickBot="1">
      <c r="A38" s="672" t="s">
        <v>788</v>
      </c>
      <c r="B38" s="672" t="s">
        <v>377</v>
      </c>
      <c r="C38" s="673" t="s">
        <v>789</v>
      </c>
      <c r="D38" s="647">
        <v>5353.2074654307844</v>
      </c>
    </row>
    <row r="39" spans="1:4" ht="16.5" thickTop="1" thickBot="1">
      <c r="A39" s="672" t="s">
        <v>917</v>
      </c>
      <c r="B39" s="672" t="s">
        <v>92</v>
      </c>
      <c r="C39" s="673" t="s">
        <v>2244</v>
      </c>
      <c r="D39" s="647">
        <v>519832.63693851407</v>
      </c>
    </row>
    <row r="40" spans="1:4" ht="16.5" thickTop="1" thickBot="1">
      <c r="A40" s="672" t="s">
        <v>896</v>
      </c>
      <c r="B40" s="672" t="s">
        <v>92</v>
      </c>
      <c r="C40" s="673" t="s">
        <v>897</v>
      </c>
      <c r="D40" s="647">
        <v>33428.395529180154</v>
      </c>
    </row>
    <row r="41" spans="1:4" ht="16.5" thickTop="1" thickBot="1">
      <c r="A41" s="672" t="s">
        <v>827</v>
      </c>
      <c r="B41" s="672" t="s">
        <v>92</v>
      </c>
      <c r="C41" s="673" t="s">
        <v>828</v>
      </c>
      <c r="D41" s="647">
        <v>1091.9154624082444</v>
      </c>
    </row>
    <row r="42" spans="1:4" ht="16.5" thickTop="1" thickBot="1">
      <c r="A42" s="672" t="s">
        <v>432</v>
      </c>
      <c r="B42" s="672" t="s">
        <v>92</v>
      </c>
      <c r="C42" s="673" t="s">
        <v>433</v>
      </c>
      <c r="D42" s="647">
        <v>17326.870364409006</v>
      </c>
    </row>
    <row r="43" spans="1:4" ht="16.5" thickTop="1" thickBot="1">
      <c r="A43" s="672" t="s">
        <v>376</v>
      </c>
      <c r="B43" s="672" t="s">
        <v>377</v>
      </c>
      <c r="C43" s="673" t="s">
        <v>378</v>
      </c>
      <c r="D43" s="647">
        <v>6308.1607645700897</v>
      </c>
    </row>
    <row r="44" spans="1:4" ht="16.5" thickTop="1" thickBot="1">
      <c r="A44" s="672" t="s">
        <v>379</v>
      </c>
      <c r="B44" s="672" t="s">
        <v>144</v>
      </c>
      <c r="C44" s="673" t="s">
        <v>2245</v>
      </c>
      <c r="D44" s="647">
        <v>11938.813751568292</v>
      </c>
    </row>
    <row r="45" spans="1:4" ht="16.5" thickTop="1" thickBot="1">
      <c r="A45" s="672" t="s">
        <v>778</v>
      </c>
      <c r="B45" s="672" t="s">
        <v>377</v>
      </c>
      <c r="C45" s="673" t="s">
        <v>1940</v>
      </c>
      <c r="D45" s="647">
        <v>6211.9152310983754</v>
      </c>
    </row>
    <row r="46" spans="1:4" ht="16.5" thickTop="1" thickBot="1">
      <c r="A46" s="672" t="s">
        <v>913</v>
      </c>
      <c r="B46" s="672" t="s">
        <v>92</v>
      </c>
      <c r="C46" s="673" t="s">
        <v>1954</v>
      </c>
      <c r="D46" s="647">
        <v>28515.105112888734</v>
      </c>
    </row>
    <row r="47" spans="1:4" ht="16.5" thickTop="1" thickBot="1">
      <c r="A47" s="672" t="s">
        <v>914</v>
      </c>
      <c r="B47" s="672" t="s">
        <v>92</v>
      </c>
      <c r="C47" s="673" t="s">
        <v>1955</v>
      </c>
      <c r="D47" s="647">
        <v>18092.184753223151</v>
      </c>
    </row>
    <row r="48" spans="1:4" ht="16.5" thickTop="1" thickBot="1">
      <c r="A48" s="672" t="s">
        <v>797</v>
      </c>
      <c r="B48" s="672" t="s">
        <v>387</v>
      </c>
      <c r="C48" s="673" t="s">
        <v>798</v>
      </c>
      <c r="D48" s="647">
        <v>63577.023949836977</v>
      </c>
    </row>
    <row r="49" spans="1:4" ht="16.5" thickTop="1" thickBot="1">
      <c r="A49" s="672" t="s">
        <v>800</v>
      </c>
      <c r="B49" s="672" t="s">
        <v>387</v>
      </c>
      <c r="C49" s="673" t="s">
        <v>801</v>
      </c>
      <c r="D49" s="647">
        <v>40291.352397244184</v>
      </c>
    </row>
    <row r="50" spans="1:4" ht="16.5" thickTop="1" thickBot="1">
      <c r="A50" s="672" t="s">
        <v>799</v>
      </c>
      <c r="B50" s="672" t="s">
        <v>387</v>
      </c>
      <c r="C50" s="673" t="s">
        <v>1943</v>
      </c>
      <c r="D50" s="647">
        <v>53587.498688334737</v>
      </c>
    </row>
    <row r="51" spans="1:4" ht="16.5" thickTop="1" thickBot="1">
      <c r="A51" s="672" t="s">
        <v>796</v>
      </c>
      <c r="B51" s="672" t="s">
        <v>387</v>
      </c>
      <c r="C51" s="673" t="s">
        <v>1942</v>
      </c>
      <c r="D51" s="647">
        <v>58646.301822655427</v>
      </c>
    </row>
    <row r="52" spans="1:4" ht="16.5" thickTop="1" thickBot="1">
      <c r="A52" s="672" t="s">
        <v>802</v>
      </c>
      <c r="B52" s="672" t="s">
        <v>387</v>
      </c>
      <c r="C52" s="673" t="s">
        <v>803</v>
      </c>
      <c r="D52" s="647">
        <v>66710.341476421745</v>
      </c>
    </row>
    <row r="53" spans="1:4" ht="16.5" thickTop="1" thickBot="1">
      <c r="A53" s="672" t="s">
        <v>380</v>
      </c>
      <c r="B53" s="672" t="s">
        <v>144</v>
      </c>
      <c r="C53" s="673" t="s">
        <v>381</v>
      </c>
      <c r="D53" s="647">
        <v>4631.2347041606317</v>
      </c>
    </row>
    <row r="54" spans="1:4" ht="16.5" thickTop="1" thickBot="1">
      <c r="A54" s="672" t="s">
        <v>794</v>
      </c>
      <c r="B54" s="672" t="s">
        <v>377</v>
      </c>
      <c r="C54" s="673" t="s">
        <v>795</v>
      </c>
      <c r="D54" s="647">
        <v>3426.8029656236254</v>
      </c>
    </row>
    <row r="55" spans="1:4" ht="16.5" thickTop="1" thickBot="1">
      <c r="A55" s="672" t="s">
        <v>790</v>
      </c>
      <c r="B55" s="672" t="s">
        <v>422</v>
      </c>
      <c r="C55" s="673" t="s">
        <v>791</v>
      </c>
      <c r="D55" s="647">
        <v>2992.1281944814345</v>
      </c>
    </row>
    <row r="56" spans="1:4" ht="16.5" thickTop="1" thickBot="1">
      <c r="A56" s="672" t="s">
        <v>792</v>
      </c>
      <c r="B56" s="672" t="s">
        <v>606</v>
      </c>
      <c r="C56" s="673" t="s">
        <v>793</v>
      </c>
      <c r="D56" s="647">
        <v>10285.582276264566</v>
      </c>
    </row>
    <row r="57" spans="1:4" ht="16.5" thickTop="1" thickBot="1">
      <c r="A57" s="672" t="s">
        <v>382</v>
      </c>
      <c r="B57" s="672" t="s">
        <v>377</v>
      </c>
      <c r="C57" s="673" t="s">
        <v>383</v>
      </c>
      <c r="D57" s="647">
        <v>3964.9135329067753</v>
      </c>
    </row>
    <row r="58" spans="1:4" ht="16.5" thickTop="1" thickBot="1">
      <c r="A58" s="672" t="s">
        <v>384</v>
      </c>
      <c r="B58" s="672" t="s">
        <v>377</v>
      </c>
      <c r="C58" s="673" t="s">
        <v>385</v>
      </c>
      <c r="D58" s="647">
        <v>3595.7372464766572</v>
      </c>
    </row>
    <row r="59" spans="1:4" ht="16.5" thickTop="1" thickBot="1">
      <c r="A59" s="672" t="s">
        <v>386</v>
      </c>
      <c r="B59" s="672" t="s">
        <v>387</v>
      </c>
      <c r="C59" s="673" t="s">
        <v>2246</v>
      </c>
      <c r="D59" s="647">
        <v>42724.113070269508</v>
      </c>
    </row>
    <row r="60" spans="1:4" ht="16.5" thickTop="1" thickBot="1">
      <c r="A60" s="672" t="s">
        <v>388</v>
      </c>
      <c r="B60" s="672" t="s">
        <v>377</v>
      </c>
      <c r="C60" s="673" t="s">
        <v>389</v>
      </c>
      <c r="D60" s="647">
        <v>7039.6392716952023</v>
      </c>
    </row>
    <row r="61" spans="1:4" ht="16.5" thickTop="1" thickBot="1">
      <c r="A61" s="672" t="s">
        <v>390</v>
      </c>
      <c r="B61" s="672" t="s">
        <v>233</v>
      </c>
      <c r="C61" s="673" t="s">
        <v>391</v>
      </c>
      <c r="D61" s="647">
        <v>74202.517588063769</v>
      </c>
    </row>
    <row r="62" spans="1:4" ht="16.5" thickTop="1" thickBot="1">
      <c r="A62" s="672" t="s">
        <v>398</v>
      </c>
      <c r="B62" s="672" t="s">
        <v>233</v>
      </c>
      <c r="C62" s="673" t="s">
        <v>399</v>
      </c>
      <c r="D62" s="647">
        <v>5300.6152999634824</v>
      </c>
    </row>
    <row r="63" spans="1:4" ht="16.5" thickTop="1" thickBot="1">
      <c r="A63" s="672" t="s">
        <v>392</v>
      </c>
      <c r="B63" s="672" t="s">
        <v>387</v>
      </c>
      <c r="C63" s="673" t="s">
        <v>393</v>
      </c>
      <c r="D63" s="647">
        <v>25104.016063660471</v>
      </c>
    </row>
    <row r="64" spans="1:4" ht="16.5" thickTop="1" thickBot="1">
      <c r="A64" s="672" t="s">
        <v>400</v>
      </c>
      <c r="B64" s="672" t="s">
        <v>92</v>
      </c>
      <c r="C64" s="673" t="s">
        <v>401</v>
      </c>
      <c r="D64" s="647">
        <v>32437.119815375776</v>
      </c>
    </row>
    <row r="65" spans="1:4" ht="16.5" thickTop="1" thickBot="1">
      <c r="A65" s="672" t="s">
        <v>394</v>
      </c>
      <c r="B65" s="672" t="s">
        <v>92</v>
      </c>
      <c r="C65" s="673" t="s">
        <v>395</v>
      </c>
      <c r="D65" s="647">
        <v>77407.333786105984</v>
      </c>
    </row>
    <row r="66" spans="1:4" ht="16.5" thickTop="1" thickBot="1">
      <c r="A66" s="672" t="s">
        <v>396</v>
      </c>
      <c r="B66" s="672" t="s">
        <v>92</v>
      </c>
      <c r="C66" s="673" t="s">
        <v>397</v>
      </c>
      <c r="D66" s="647">
        <v>89566.081952087639</v>
      </c>
    </row>
    <row r="67" spans="1:4" ht="16.5" thickTop="1" thickBot="1">
      <c r="A67" s="672" t="s">
        <v>918</v>
      </c>
      <c r="B67" s="672" t="s">
        <v>144</v>
      </c>
      <c r="C67" s="673" t="s">
        <v>919</v>
      </c>
      <c r="D67" s="647">
        <v>10550.049603997375</v>
      </c>
    </row>
    <row r="68" spans="1:4" ht="16.5" thickTop="1" thickBot="1">
      <c r="A68" s="672" t="s">
        <v>402</v>
      </c>
      <c r="B68" s="672" t="s">
        <v>377</v>
      </c>
      <c r="C68" s="673" t="s">
        <v>403</v>
      </c>
      <c r="D68" s="647">
        <v>940.49478012494524</v>
      </c>
    </row>
    <row r="69" spans="1:4" ht="16.5" thickTop="1" thickBot="1">
      <c r="A69" s="672" t="s">
        <v>404</v>
      </c>
      <c r="B69" s="672" t="s">
        <v>377</v>
      </c>
      <c r="C69" s="673" t="s">
        <v>405</v>
      </c>
      <c r="D69" s="647">
        <v>10303.837732290718</v>
      </c>
    </row>
    <row r="70" spans="1:4" ht="16.5" thickTop="1" thickBot="1">
      <c r="A70" s="672" t="s">
        <v>406</v>
      </c>
      <c r="B70" s="672" t="s">
        <v>144</v>
      </c>
      <c r="C70" s="673" t="s">
        <v>407</v>
      </c>
      <c r="D70" s="647">
        <v>40377.374590084975</v>
      </c>
    </row>
    <row r="71" spans="1:4" ht="16.5" thickTop="1" thickBot="1">
      <c r="A71" s="672" t="s">
        <v>408</v>
      </c>
      <c r="B71" s="672" t="s">
        <v>92</v>
      </c>
      <c r="C71" s="673" t="s">
        <v>409</v>
      </c>
      <c r="D71" s="647">
        <v>11072.224104652714</v>
      </c>
    </row>
    <row r="72" spans="1:4" ht="16.5" thickTop="1" thickBot="1">
      <c r="A72" s="672" t="s">
        <v>410</v>
      </c>
      <c r="B72" s="672" t="s">
        <v>92</v>
      </c>
      <c r="C72" s="673" t="s">
        <v>411</v>
      </c>
      <c r="D72" s="647">
        <v>23479401.61533355</v>
      </c>
    </row>
    <row r="73" spans="1:4" ht="16.5" thickTop="1" thickBot="1">
      <c r="A73" s="672" t="s">
        <v>810</v>
      </c>
      <c r="B73" s="672" t="s">
        <v>377</v>
      </c>
      <c r="C73" s="673" t="s">
        <v>811</v>
      </c>
      <c r="D73" s="647">
        <v>1792.7614964472814</v>
      </c>
    </row>
    <row r="74" spans="1:4" ht="16.5" thickTop="1" thickBot="1">
      <c r="A74" s="672" t="s">
        <v>805</v>
      </c>
      <c r="B74" s="672" t="s">
        <v>377</v>
      </c>
      <c r="C74" s="673" t="s">
        <v>806</v>
      </c>
      <c r="D74" s="647">
        <v>1480.9409943870753</v>
      </c>
    </row>
    <row r="75" spans="1:4" ht="16.5" thickTop="1" thickBot="1">
      <c r="A75" s="672" t="s">
        <v>808</v>
      </c>
      <c r="B75" s="672" t="s">
        <v>377</v>
      </c>
      <c r="C75" s="673" t="s">
        <v>809</v>
      </c>
      <c r="D75" s="647">
        <v>1480.9409943870753</v>
      </c>
    </row>
    <row r="76" spans="1:4" ht="16.5" thickTop="1" thickBot="1">
      <c r="A76" s="672" t="s">
        <v>822</v>
      </c>
      <c r="B76" s="672" t="s">
        <v>377</v>
      </c>
      <c r="C76" s="673" t="s">
        <v>823</v>
      </c>
      <c r="D76" s="647">
        <v>2274.5332853966011</v>
      </c>
    </row>
    <row r="77" spans="1:4" ht="16.5" thickTop="1" thickBot="1">
      <c r="A77" s="672" t="s">
        <v>807</v>
      </c>
      <c r="B77" s="672" t="s">
        <v>377</v>
      </c>
      <c r="C77" s="673" t="s">
        <v>2037</v>
      </c>
      <c r="D77" s="647">
        <v>1741.7614211030832</v>
      </c>
    </row>
    <row r="78" spans="1:4" ht="16.5" thickTop="1" thickBot="1">
      <c r="A78" s="672" t="s">
        <v>817</v>
      </c>
      <c r="B78" s="672" t="s">
        <v>377</v>
      </c>
      <c r="C78" s="673" t="s">
        <v>818</v>
      </c>
      <c r="D78" s="647">
        <v>2371.1882131730745</v>
      </c>
    </row>
    <row r="79" spans="1:4" ht="16.5" thickTop="1" thickBot="1">
      <c r="A79" s="672" t="s">
        <v>819</v>
      </c>
      <c r="B79" s="672" t="s">
        <v>377</v>
      </c>
      <c r="C79" s="673" t="s">
        <v>2023</v>
      </c>
      <c r="D79" s="647">
        <v>2342.2638346408326</v>
      </c>
    </row>
    <row r="80" spans="1:4" ht="16.5" thickTop="1" thickBot="1">
      <c r="A80" s="672" t="s">
        <v>820</v>
      </c>
      <c r="B80" s="672" t="s">
        <v>377</v>
      </c>
      <c r="C80" s="673" t="s">
        <v>2024</v>
      </c>
      <c r="D80" s="647">
        <v>2353.8335860537295</v>
      </c>
    </row>
    <row r="81" spans="1:4" ht="16.5" thickTop="1" thickBot="1">
      <c r="A81" s="672" t="s">
        <v>812</v>
      </c>
      <c r="B81" s="672" t="s">
        <v>377</v>
      </c>
      <c r="C81" s="673" t="s">
        <v>2247</v>
      </c>
      <c r="D81" s="647">
        <v>2322.229898437055</v>
      </c>
    </row>
    <row r="82" spans="1:4" ht="16.5" thickTop="1" thickBot="1">
      <c r="A82" s="672" t="s">
        <v>813</v>
      </c>
      <c r="B82" s="672" t="s">
        <v>377</v>
      </c>
      <c r="C82" s="673" t="s">
        <v>2248</v>
      </c>
      <c r="D82" s="647">
        <v>2345.369401262848</v>
      </c>
    </row>
    <row r="83" spans="1:4" ht="16.5" thickTop="1" thickBot="1">
      <c r="A83" s="672" t="s">
        <v>814</v>
      </c>
      <c r="B83" s="672" t="s">
        <v>377</v>
      </c>
      <c r="C83" s="673" t="s">
        <v>2249</v>
      </c>
      <c r="D83" s="647">
        <v>2334.91129013719</v>
      </c>
    </row>
    <row r="84" spans="1:4" ht="16.5" thickTop="1" thickBot="1">
      <c r="A84" s="672" t="s">
        <v>815</v>
      </c>
      <c r="B84" s="672" t="s">
        <v>377</v>
      </c>
      <c r="C84" s="673" t="s">
        <v>2250</v>
      </c>
      <c r="D84" s="647">
        <v>2441.6933341316667</v>
      </c>
    </row>
    <row r="85" spans="1:4" ht="16.5" thickTop="1" thickBot="1">
      <c r="A85" s="672" t="s">
        <v>821</v>
      </c>
      <c r="B85" s="672" t="s">
        <v>377</v>
      </c>
      <c r="C85" s="673" t="s">
        <v>1944</v>
      </c>
      <c r="D85" s="647">
        <v>2346.481041550087</v>
      </c>
    </row>
    <row r="86" spans="1:4" ht="16.5" thickTop="1" thickBot="1">
      <c r="A86" s="672" t="s">
        <v>816</v>
      </c>
      <c r="B86" s="672" t="s">
        <v>377</v>
      </c>
      <c r="C86" s="673" t="s">
        <v>2251</v>
      </c>
      <c r="D86" s="647">
        <v>2427.4693014403633</v>
      </c>
    </row>
    <row r="87" spans="1:4" ht="16.5" thickTop="1" thickBot="1">
      <c r="A87" s="672" t="s">
        <v>804</v>
      </c>
      <c r="B87" s="672" t="s">
        <v>377</v>
      </c>
      <c r="C87" s="673" t="s">
        <v>2252</v>
      </c>
      <c r="D87" s="647">
        <v>448.77255177746861</v>
      </c>
    </row>
    <row r="88" spans="1:4" ht="16.5" thickTop="1" thickBot="1">
      <c r="A88" s="672" t="s">
        <v>826</v>
      </c>
      <c r="B88" s="672" t="s">
        <v>377</v>
      </c>
      <c r="C88" s="673" t="s">
        <v>1945</v>
      </c>
      <c r="D88" s="647">
        <v>674.03632846120843</v>
      </c>
    </row>
    <row r="89" spans="1:4" ht="16.5" thickTop="1" thickBot="1">
      <c r="A89" s="672" t="s">
        <v>824</v>
      </c>
      <c r="B89" s="672" t="s">
        <v>377</v>
      </c>
      <c r="C89" s="673" t="s">
        <v>825</v>
      </c>
      <c r="D89" s="647">
        <v>636.66823198133125</v>
      </c>
    </row>
    <row r="90" spans="1:4" ht="16.5" thickTop="1" thickBot="1">
      <c r="A90" s="672" t="s">
        <v>915</v>
      </c>
      <c r="B90" s="672" t="s">
        <v>233</v>
      </c>
      <c r="C90" s="673" t="s">
        <v>916</v>
      </c>
      <c r="D90" s="647">
        <v>8671.6139364726605</v>
      </c>
    </row>
    <row r="91" spans="1:4" ht="16.5" thickTop="1" thickBot="1">
      <c r="A91" s="672" t="s">
        <v>412</v>
      </c>
      <c r="B91" s="672" t="s">
        <v>377</v>
      </c>
      <c r="C91" s="673" t="s">
        <v>2253</v>
      </c>
      <c r="D91" s="647">
        <v>15907.033469035383</v>
      </c>
    </row>
    <row r="92" spans="1:4" ht="16.5" thickTop="1" thickBot="1">
      <c r="A92" s="672" t="s">
        <v>413</v>
      </c>
      <c r="B92" s="672" t="s">
        <v>144</v>
      </c>
      <c r="C92" s="673" t="s">
        <v>414</v>
      </c>
      <c r="D92" s="647">
        <v>35909.245008704216</v>
      </c>
    </row>
    <row r="93" spans="1:4" ht="16.5" thickTop="1" thickBot="1">
      <c r="A93" s="672" t="s">
        <v>415</v>
      </c>
      <c r="B93" s="672" t="s">
        <v>144</v>
      </c>
      <c r="C93" s="673" t="s">
        <v>416</v>
      </c>
      <c r="D93" s="647">
        <v>971.31564367806482</v>
      </c>
    </row>
    <row r="94" spans="1:4" ht="16.5" thickTop="1" thickBot="1">
      <c r="A94" s="672" t="s">
        <v>417</v>
      </c>
      <c r="B94" s="672" t="s">
        <v>144</v>
      </c>
      <c r="C94" s="673" t="s">
        <v>418</v>
      </c>
      <c r="D94" s="647">
        <v>971.31564367806482</v>
      </c>
    </row>
    <row r="95" spans="1:4" ht="16.5" thickTop="1" thickBot="1">
      <c r="A95" s="672" t="s">
        <v>419</v>
      </c>
      <c r="B95" s="672" t="s">
        <v>377</v>
      </c>
      <c r="C95" s="673" t="s">
        <v>420</v>
      </c>
      <c r="D95" s="647">
        <v>4111.0253040411972</v>
      </c>
    </row>
    <row r="96" spans="1:4" ht="16.5" thickTop="1" thickBot="1">
      <c r="A96" s="672" t="s">
        <v>436</v>
      </c>
      <c r="B96" s="672" t="s">
        <v>377</v>
      </c>
      <c r="C96" s="673" t="s">
        <v>437</v>
      </c>
      <c r="D96" s="647">
        <v>4180.4732295670665</v>
      </c>
    </row>
    <row r="97" spans="1:4" ht="16.5" thickTop="1" thickBot="1">
      <c r="A97" s="672" t="s">
        <v>434</v>
      </c>
      <c r="B97" s="672" t="s">
        <v>377</v>
      </c>
      <c r="C97" s="673" t="s">
        <v>435</v>
      </c>
      <c r="D97" s="647">
        <v>4790.2734184409728</v>
      </c>
    </row>
    <row r="98" spans="1:4" ht="16.5" thickTop="1" thickBot="1">
      <c r="A98" s="672" t="s">
        <v>421</v>
      </c>
      <c r="B98" s="672" t="s">
        <v>422</v>
      </c>
      <c r="C98" s="673" t="s">
        <v>423</v>
      </c>
      <c r="D98" s="647">
        <v>2947.8523519819973</v>
      </c>
    </row>
    <row r="99" spans="1:4" ht="16.5" thickTop="1" thickBot="1">
      <c r="A99" s="672" t="s">
        <v>835</v>
      </c>
      <c r="B99" s="672" t="s">
        <v>387</v>
      </c>
      <c r="C99" s="673" t="s">
        <v>2254</v>
      </c>
      <c r="D99" s="647">
        <v>387979.4165562744</v>
      </c>
    </row>
    <row r="100" spans="1:4" ht="16.5" thickTop="1" thickBot="1">
      <c r="A100" s="672" t="s">
        <v>836</v>
      </c>
      <c r="B100" s="672" t="s">
        <v>387</v>
      </c>
      <c r="C100" s="673" t="s">
        <v>2255</v>
      </c>
      <c r="D100" s="647">
        <v>479608.48646582407</v>
      </c>
    </row>
    <row r="101" spans="1:4" ht="16.5" thickTop="1" thickBot="1">
      <c r="A101" s="672" t="s">
        <v>837</v>
      </c>
      <c r="B101" s="672" t="s">
        <v>387</v>
      </c>
      <c r="C101" s="673" t="s">
        <v>2256</v>
      </c>
      <c r="D101" s="647">
        <v>542074.56471248064</v>
      </c>
    </row>
    <row r="102" spans="1:4" ht="16.5" thickTop="1" thickBot="1">
      <c r="A102" s="672" t="s">
        <v>838</v>
      </c>
      <c r="B102" s="672" t="s">
        <v>387</v>
      </c>
      <c r="C102" s="673" t="s">
        <v>2257</v>
      </c>
      <c r="D102" s="647">
        <v>533808.73937944788</v>
      </c>
    </row>
    <row r="103" spans="1:4" ht="16.5" thickTop="1" thickBot="1">
      <c r="A103" s="672" t="s">
        <v>839</v>
      </c>
      <c r="B103" s="672" t="s">
        <v>387</v>
      </c>
      <c r="C103" s="673" t="s">
        <v>2258</v>
      </c>
      <c r="D103" s="647">
        <v>562521.13794227235</v>
      </c>
    </row>
    <row r="104" spans="1:4" ht="16.5" thickTop="1" thickBot="1">
      <c r="A104" s="672" t="s">
        <v>833</v>
      </c>
      <c r="B104" s="672" t="s">
        <v>387</v>
      </c>
      <c r="C104" s="673" t="s">
        <v>2006</v>
      </c>
      <c r="D104" s="647">
        <v>398208.33429103601</v>
      </c>
    </row>
    <row r="105" spans="1:4" ht="16.5" thickTop="1" thickBot="1">
      <c r="A105" s="672" t="s">
        <v>832</v>
      </c>
      <c r="B105" s="672" t="s">
        <v>387</v>
      </c>
      <c r="C105" s="673" t="s">
        <v>2007</v>
      </c>
      <c r="D105" s="647">
        <v>453486.86865624913</v>
      </c>
    </row>
    <row r="106" spans="1:4" ht="16.5" thickTop="1" thickBot="1">
      <c r="A106" s="672" t="s">
        <v>1661</v>
      </c>
      <c r="B106" s="672" t="s">
        <v>387</v>
      </c>
      <c r="C106" s="673" t="s">
        <v>2005</v>
      </c>
      <c r="D106" s="647">
        <v>498211.98944294138</v>
      </c>
    </row>
    <row r="107" spans="1:4" ht="16.5" thickTop="1" thickBot="1">
      <c r="A107" s="672" t="s">
        <v>829</v>
      </c>
      <c r="B107" s="672" t="s">
        <v>387</v>
      </c>
      <c r="C107" s="673" t="s">
        <v>2005</v>
      </c>
      <c r="D107" s="647">
        <v>503828.64096384618</v>
      </c>
    </row>
    <row r="108" spans="1:4" ht="16.5" thickTop="1" thickBot="1">
      <c r="A108" s="672" t="s">
        <v>831</v>
      </c>
      <c r="B108" s="672" t="s">
        <v>387</v>
      </c>
      <c r="C108" s="673" t="s">
        <v>2008</v>
      </c>
      <c r="D108" s="647">
        <v>532747.77896368888</v>
      </c>
    </row>
    <row r="109" spans="1:4" ht="16.5" thickTop="1" thickBot="1">
      <c r="A109" s="672" t="s">
        <v>830</v>
      </c>
      <c r="B109" s="672" t="s">
        <v>387</v>
      </c>
      <c r="C109" s="673" t="s">
        <v>2009</v>
      </c>
      <c r="D109" s="647">
        <v>555618.33351650403</v>
      </c>
    </row>
    <row r="110" spans="1:4" ht="16.5" thickTop="1" thickBot="1">
      <c r="A110" s="672" t="s">
        <v>834</v>
      </c>
      <c r="B110" s="672" t="s">
        <v>387</v>
      </c>
      <c r="C110" s="673" t="s">
        <v>2010</v>
      </c>
      <c r="D110" s="647">
        <v>351554.65484732669</v>
      </c>
    </row>
    <row r="111" spans="1:4" ht="16.5" thickTop="1" thickBot="1">
      <c r="A111" s="672" t="s">
        <v>424</v>
      </c>
      <c r="B111" s="672" t="s">
        <v>144</v>
      </c>
      <c r="C111" s="673" t="s">
        <v>425</v>
      </c>
      <c r="D111" s="647">
        <v>1763.9501538970608</v>
      </c>
    </row>
    <row r="112" spans="1:4" ht="16.5" thickTop="1" thickBot="1">
      <c r="A112" s="672" t="s">
        <v>426</v>
      </c>
      <c r="B112" s="672" t="s">
        <v>233</v>
      </c>
      <c r="C112" s="673" t="s">
        <v>427</v>
      </c>
      <c r="D112" s="647">
        <v>808.01597384070362</v>
      </c>
    </row>
    <row r="113" spans="1:4" ht="16.5" thickTop="1" thickBot="1">
      <c r="A113" s="672" t="s">
        <v>428</v>
      </c>
      <c r="B113" s="672" t="s">
        <v>92</v>
      </c>
      <c r="C113" s="673" t="s">
        <v>427</v>
      </c>
      <c r="D113" s="647">
        <v>527.79311517518545</v>
      </c>
    </row>
    <row r="114" spans="1:4" ht="16.5" thickTop="1" thickBot="1">
      <c r="A114" s="672" t="s">
        <v>429</v>
      </c>
      <c r="B114" s="672" t="s">
        <v>144</v>
      </c>
      <c r="C114" s="673" t="s">
        <v>2259</v>
      </c>
      <c r="D114" s="647">
        <v>50786.567885437231</v>
      </c>
    </row>
    <row r="115" spans="1:4" ht="16.5" thickTop="1" thickBot="1">
      <c r="A115" s="672" t="s">
        <v>430</v>
      </c>
      <c r="B115" s="672" t="s">
        <v>92</v>
      </c>
      <c r="C115" s="673" t="s">
        <v>431</v>
      </c>
      <c r="D115" s="647">
        <v>43830.072216567169</v>
      </c>
    </row>
    <row r="116" spans="1:4" ht="16.5" thickTop="1" thickBot="1">
      <c r="A116" s="672" t="s">
        <v>438</v>
      </c>
      <c r="B116" s="672" t="s">
        <v>92</v>
      </c>
      <c r="C116" s="673" t="s">
        <v>1913</v>
      </c>
      <c r="D116" s="647">
        <v>385661.35540062154</v>
      </c>
    </row>
    <row r="117" spans="1:4" ht="16.5" thickTop="1" thickBot="1">
      <c r="A117" s="672" t="s">
        <v>440</v>
      </c>
      <c r="B117" s="672" t="s">
        <v>92</v>
      </c>
      <c r="C117" s="673" t="s">
        <v>441</v>
      </c>
      <c r="D117" s="647">
        <v>42074.644106652675</v>
      </c>
    </row>
    <row r="118" spans="1:4" ht="16.5" thickTop="1" thickBot="1">
      <c r="A118" s="672" t="s">
        <v>439</v>
      </c>
      <c r="B118" s="672" t="s">
        <v>92</v>
      </c>
      <c r="C118" s="673" t="s">
        <v>2260</v>
      </c>
      <c r="D118" s="647">
        <v>31441.932573529921</v>
      </c>
    </row>
    <row r="119" spans="1:4" ht="16.5" thickTop="1" thickBot="1">
      <c r="A119" s="672" t="s">
        <v>443</v>
      </c>
      <c r="B119" s="672" t="s">
        <v>387</v>
      </c>
      <c r="C119" s="673" t="s">
        <v>2261</v>
      </c>
      <c r="D119" s="647">
        <v>4268.8465174521616</v>
      </c>
    </row>
    <row r="120" spans="1:4" ht="16.5" thickTop="1" thickBot="1">
      <c r="A120" s="672" t="s">
        <v>442</v>
      </c>
      <c r="B120" s="672" t="s">
        <v>387</v>
      </c>
      <c r="C120" s="673" t="s">
        <v>2262</v>
      </c>
      <c r="D120" s="647">
        <v>5570.8912068711215</v>
      </c>
    </row>
    <row r="121" spans="1:4" ht="16.5" thickTop="1" thickBot="1">
      <c r="A121" s="672" t="s">
        <v>840</v>
      </c>
      <c r="B121" s="672" t="s">
        <v>606</v>
      </c>
      <c r="C121" s="673" t="s">
        <v>2263</v>
      </c>
      <c r="D121" s="647">
        <v>20879.216626754038</v>
      </c>
    </row>
    <row r="122" spans="1:4" ht="16.5" thickTop="1" thickBot="1">
      <c r="A122" s="672" t="s">
        <v>841</v>
      </c>
      <c r="B122" s="672" t="s">
        <v>606</v>
      </c>
      <c r="C122" s="673" t="s">
        <v>1946</v>
      </c>
      <c r="D122" s="647">
        <v>25524.144802266048</v>
      </c>
    </row>
    <row r="123" spans="1:4" ht="16.5" thickTop="1" thickBot="1">
      <c r="A123" s="672" t="s">
        <v>444</v>
      </c>
      <c r="B123" s="672" t="s">
        <v>387</v>
      </c>
      <c r="C123" s="673" t="s">
        <v>1914</v>
      </c>
      <c r="D123" s="647">
        <v>4550.3666609032398</v>
      </c>
    </row>
    <row r="124" spans="1:4" ht="16.5" thickTop="1" thickBot="1">
      <c r="A124" s="672" t="s">
        <v>445</v>
      </c>
      <c r="B124" s="672" t="s">
        <v>144</v>
      </c>
      <c r="C124" s="673" t="s">
        <v>446</v>
      </c>
      <c r="D124" s="647">
        <v>14280.485246912736</v>
      </c>
    </row>
    <row r="125" spans="1:4" ht="16.5" thickTop="1" thickBot="1">
      <c r="A125" s="672" t="s">
        <v>865</v>
      </c>
      <c r="B125" s="672" t="s">
        <v>422</v>
      </c>
      <c r="C125" s="673" t="s">
        <v>1947</v>
      </c>
      <c r="D125" s="647">
        <v>1514.8476183458711</v>
      </c>
    </row>
    <row r="126" spans="1:4" ht="16.5" thickTop="1" thickBot="1">
      <c r="A126" s="672" t="s">
        <v>866</v>
      </c>
      <c r="B126" s="672" t="s">
        <v>422</v>
      </c>
      <c r="C126" s="673" t="s">
        <v>1948</v>
      </c>
      <c r="D126" s="647">
        <v>1896.980296591817</v>
      </c>
    </row>
    <row r="127" spans="1:4" ht="16.5" thickTop="1" thickBot="1">
      <c r="A127" s="672" t="s">
        <v>864</v>
      </c>
      <c r="B127" s="672" t="s">
        <v>422</v>
      </c>
      <c r="C127" s="673" t="s">
        <v>2264</v>
      </c>
      <c r="D127" s="647">
        <v>1896.980296591817</v>
      </c>
    </row>
    <row r="128" spans="1:4" ht="16.5" thickTop="1" thickBot="1">
      <c r="A128" s="672" t="s">
        <v>846</v>
      </c>
      <c r="B128" s="672" t="s">
        <v>422</v>
      </c>
      <c r="C128" s="673" t="s">
        <v>847</v>
      </c>
      <c r="D128" s="647">
        <v>1572.9455499116862</v>
      </c>
    </row>
    <row r="129" spans="1:4" ht="16.5" thickTop="1" thickBot="1">
      <c r="A129" s="672" t="s">
        <v>848</v>
      </c>
      <c r="B129" s="672" t="s">
        <v>422</v>
      </c>
      <c r="C129" s="673" t="s">
        <v>849</v>
      </c>
      <c r="D129" s="647">
        <v>1253.5441615431516</v>
      </c>
    </row>
    <row r="130" spans="1:4" ht="16.5" thickTop="1" thickBot="1">
      <c r="A130" s="672" t="s">
        <v>850</v>
      </c>
      <c r="B130" s="672" t="s">
        <v>422</v>
      </c>
      <c r="C130" s="673" t="s">
        <v>851</v>
      </c>
      <c r="D130" s="647">
        <v>1552.6322577088686</v>
      </c>
    </row>
    <row r="131" spans="1:4" ht="16.5" thickTop="1" thickBot="1">
      <c r="A131" s="672" t="s">
        <v>852</v>
      </c>
      <c r="B131" s="672" t="s">
        <v>422</v>
      </c>
      <c r="C131" s="673" t="s">
        <v>853</v>
      </c>
      <c r="D131" s="647">
        <v>1726.7595391708996</v>
      </c>
    </row>
    <row r="132" spans="1:4" ht="16.5" thickTop="1" thickBot="1">
      <c r="A132" s="672" t="s">
        <v>854</v>
      </c>
      <c r="B132" s="672" t="s">
        <v>422</v>
      </c>
      <c r="C132" s="673" t="s">
        <v>855</v>
      </c>
      <c r="D132" s="647">
        <v>1526.4148903634768</v>
      </c>
    </row>
    <row r="133" spans="1:4" ht="16.5" thickTop="1" thickBot="1">
      <c r="A133" s="672" t="s">
        <v>858</v>
      </c>
      <c r="B133" s="672" t="s">
        <v>422</v>
      </c>
      <c r="C133" s="673" t="s">
        <v>859</v>
      </c>
      <c r="D133" s="647">
        <v>1108.2963784144297</v>
      </c>
    </row>
    <row r="134" spans="1:4" ht="16.5" thickTop="1" thickBot="1">
      <c r="A134" s="672" t="s">
        <v>856</v>
      </c>
      <c r="B134" s="672" t="s">
        <v>422</v>
      </c>
      <c r="C134" s="673" t="s">
        <v>857</v>
      </c>
      <c r="D134" s="647">
        <v>1591.2381152581211</v>
      </c>
    </row>
    <row r="135" spans="1:4" ht="16.5" thickTop="1" thickBot="1">
      <c r="A135" s="672" t="s">
        <v>860</v>
      </c>
      <c r="B135" s="672" t="s">
        <v>422</v>
      </c>
      <c r="C135" s="673" t="s">
        <v>861</v>
      </c>
      <c r="D135" s="647">
        <v>1430.1085329193215</v>
      </c>
    </row>
    <row r="136" spans="1:4" ht="16.5" thickTop="1" thickBot="1">
      <c r="A136" s="672" t="s">
        <v>862</v>
      </c>
      <c r="B136" s="672" t="s">
        <v>422</v>
      </c>
      <c r="C136" s="673" t="s">
        <v>863</v>
      </c>
      <c r="D136" s="647">
        <v>1654.445409690004</v>
      </c>
    </row>
    <row r="137" spans="1:4" ht="16.5" thickTop="1" thickBot="1">
      <c r="A137" s="672" t="s">
        <v>845</v>
      </c>
      <c r="B137" s="672" t="s">
        <v>377</v>
      </c>
      <c r="C137" s="673" t="s">
        <v>2265</v>
      </c>
      <c r="D137" s="647">
        <v>6509.0609071935323</v>
      </c>
    </row>
    <row r="138" spans="1:4" ht="31.5" thickTop="1" thickBot="1">
      <c r="A138" s="672" t="s">
        <v>842</v>
      </c>
      <c r="B138" s="672" t="s">
        <v>843</v>
      </c>
      <c r="C138" s="673" t="s">
        <v>844</v>
      </c>
      <c r="D138" s="648">
        <v>3.3359390016798954E-2</v>
      </c>
    </row>
    <row r="139" spans="1:4" ht="16.5" thickTop="1" thickBot="1">
      <c r="A139" s="672" t="s">
        <v>447</v>
      </c>
      <c r="B139" s="672" t="s">
        <v>377</v>
      </c>
      <c r="C139" s="673" t="s">
        <v>448</v>
      </c>
      <c r="D139" s="647">
        <v>6510.8776076076256</v>
      </c>
    </row>
    <row r="140" spans="1:4" ht="16.5" thickTop="1" thickBot="1">
      <c r="A140" s="672" t="s">
        <v>449</v>
      </c>
      <c r="B140" s="672" t="s">
        <v>450</v>
      </c>
      <c r="C140" s="673" t="s">
        <v>2266</v>
      </c>
      <c r="D140" s="647">
        <v>659.24081737287202</v>
      </c>
    </row>
    <row r="141" spans="1:4" ht="16.5" thickTop="1" thickBot="1">
      <c r="A141" s="672" t="s">
        <v>451</v>
      </c>
      <c r="B141" s="672" t="s">
        <v>144</v>
      </c>
      <c r="C141" s="673" t="s">
        <v>2267</v>
      </c>
      <c r="D141" s="647">
        <v>6459.0716914390541</v>
      </c>
    </row>
    <row r="142" spans="1:4" ht="16.5" thickTop="1" thickBot="1">
      <c r="A142" s="672" t="s">
        <v>452</v>
      </c>
      <c r="B142" s="672" t="s">
        <v>92</v>
      </c>
      <c r="C142" s="673" t="s">
        <v>2268</v>
      </c>
      <c r="D142" s="647">
        <v>2421.5706143390121</v>
      </c>
    </row>
    <row r="143" spans="1:4" ht="16.5" thickTop="1" thickBot="1">
      <c r="A143" s="672" t="s">
        <v>453</v>
      </c>
      <c r="B143" s="672" t="s">
        <v>454</v>
      </c>
      <c r="C143" s="673" t="s">
        <v>455</v>
      </c>
      <c r="D143" s="647">
        <v>14734.292172243726</v>
      </c>
    </row>
    <row r="144" spans="1:4" ht="16.5" thickTop="1" thickBot="1">
      <c r="A144" s="672" t="s">
        <v>456</v>
      </c>
      <c r="B144" s="672" t="s">
        <v>422</v>
      </c>
      <c r="C144" s="673" t="s">
        <v>457</v>
      </c>
      <c r="D144" s="647">
        <v>28149.81459166385</v>
      </c>
    </row>
    <row r="145" spans="1:4" ht="16.5" thickTop="1" thickBot="1">
      <c r="A145" s="672" t="s">
        <v>873</v>
      </c>
      <c r="B145" s="672" t="s">
        <v>233</v>
      </c>
      <c r="C145" s="673" t="s">
        <v>875</v>
      </c>
      <c r="D145" s="647">
        <v>19199.346469423326</v>
      </c>
    </row>
    <row r="146" spans="1:4" ht="31.5" thickTop="1" thickBot="1">
      <c r="A146" s="672" t="s">
        <v>867</v>
      </c>
      <c r="B146" s="672" t="s">
        <v>233</v>
      </c>
      <c r="C146" s="673" t="s">
        <v>2269</v>
      </c>
      <c r="D146" s="647">
        <v>5568.9937952690698</v>
      </c>
    </row>
    <row r="147" spans="1:4" ht="16.5" thickTop="1" thickBot="1">
      <c r="A147" s="672" t="s">
        <v>868</v>
      </c>
      <c r="B147" s="672" t="s">
        <v>233</v>
      </c>
      <c r="C147" s="673" t="s">
        <v>2270</v>
      </c>
      <c r="D147" s="647">
        <v>19016.5370699491</v>
      </c>
    </row>
    <row r="148" spans="1:4" ht="16.5" thickTop="1" thickBot="1">
      <c r="A148" s="672" t="s">
        <v>1691</v>
      </c>
      <c r="B148" s="672" t="s">
        <v>233</v>
      </c>
      <c r="C148" s="673" t="s">
        <v>1949</v>
      </c>
      <c r="D148" s="647">
        <v>16496.150564002397</v>
      </c>
    </row>
    <row r="149" spans="1:4" ht="16.5" thickTop="1" thickBot="1">
      <c r="A149" s="672" t="s">
        <v>869</v>
      </c>
      <c r="B149" s="672" t="s">
        <v>144</v>
      </c>
      <c r="C149" s="673" t="s">
        <v>2271</v>
      </c>
      <c r="D149" s="647">
        <v>24673.746864489291</v>
      </c>
    </row>
    <row r="150" spans="1:4" ht="16.5" thickTop="1" thickBot="1">
      <c r="A150" s="672" t="s">
        <v>870</v>
      </c>
      <c r="B150" s="672" t="s">
        <v>233</v>
      </c>
      <c r="C150" s="673" t="s">
        <v>871</v>
      </c>
      <c r="D150" s="647">
        <v>7507.6826823818228</v>
      </c>
    </row>
    <row r="151" spans="1:4" ht="16.5" thickTop="1" thickBot="1">
      <c r="A151" s="672" t="s">
        <v>872</v>
      </c>
      <c r="B151" s="672" t="s">
        <v>450</v>
      </c>
      <c r="C151" s="673" t="s">
        <v>2272</v>
      </c>
      <c r="D151" s="647">
        <v>136024.14368763825</v>
      </c>
    </row>
    <row r="152" spans="1:4" ht="16.5" thickTop="1" thickBot="1">
      <c r="A152" s="672" t="s">
        <v>458</v>
      </c>
      <c r="B152" s="672" t="s">
        <v>92</v>
      </c>
      <c r="C152" s="673" t="s">
        <v>459</v>
      </c>
      <c r="D152" s="647">
        <v>1139.7616084203933</v>
      </c>
    </row>
    <row r="153" spans="1:4" ht="16.5" thickTop="1" thickBot="1">
      <c r="A153" s="672" t="s">
        <v>460</v>
      </c>
      <c r="B153" s="672" t="s">
        <v>377</v>
      </c>
      <c r="C153" s="673" t="s">
        <v>461</v>
      </c>
      <c r="D153" s="647">
        <v>36487.895456289625</v>
      </c>
    </row>
    <row r="154" spans="1:4" ht="16.5" thickTop="1" thickBot="1">
      <c r="A154" s="672" t="s">
        <v>462</v>
      </c>
      <c r="B154" s="672" t="s">
        <v>377</v>
      </c>
      <c r="C154" s="673" t="s">
        <v>463</v>
      </c>
      <c r="D154" s="647">
        <v>3214.4228270030571</v>
      </c>
    </row>
    <row r="155" spans="1:4" ht="16.5" thickTop="1" thickBot="1">
      <c r="A155" s="672" t="s">
        <v>909</v>
      </c>
      <c r="B155" s="672" t="s">
        <v>144</v>
      </c>
      <c r="C155" s="673" t="s">
        <v>2273</v>
      </c>
      <c r="D155" s="647">
        <v>77214.206979390088</v>
      </c>
    </row>
    <row r="156" spans="1:4" ht="16.5" thickTop="1" thickBot="1">
      <c r="A156" s="672" t="s">
        <v>910</v>
      </c>
      <c r="B156" s="672" t="s">
        <v>144</v>
      </c>
      <c r="C156" s="673" t="s">
        <v>2274</v>
      </c>
      <c r="D156" s="647">
        <v>18009.092550307629</v>
      </c>
    </row>
    <row r="157" spans="1:4" ht="16.5" thickTop="1" thickBot="1">
      <c r="A157" s="672" t="s">
        <v>911</v>
      </c>
      <c r="B157" s="672" t="s">
        <v>144</v>
      </c>
      <c r="C157" s="673" t="s">
        <v>2275</v>
      </c>
      <c r="D157" s="647">
        <v>32746.296453443465</v>
      </c>
    </row>
    <row r="158" spans="1:4" ht="16.5" thickTop="1" thickBot="1">
      <c r="A158" s="672" t="s">
        <v>912</v>
      </c>
      <c r="B158" s="672" t="s">
        <v>144</v>
      </c>
      <c r="C158" s="673" t="s">
        <v>2276</v>
      </c>
      <c r="D158" s="647">
        <v>63985.033625830474</v>
      </c>
    </row>
    <row r="159" spans="1:4" ht="16.5" thickTop="1" thickBot="1">
      <c r="A159" s="672" t="s">
        <v>466</v>
      </c>
      <c r="B159" s="672" t="s">
        <v>233</v>
      </c>
      <c r="C159" s="673" t="s">
        <v>467</v>
      </c>
      <c r="D159" s="647">
        <v>9884.9125780363956</v>
      </c>
    </row>
    <row r="160" spans="1:4" ht="16.5" thickTop="1" thickBot="1">
      <c r="A160" s="672" t="s">
        <v>902</v>
      </c>
      <c r="B160" s="672" t="s">
        <v>233</v>
      </c>
      <c r="C160" s="673" t="s">
        <v>467</v>
      </c>
      <c r="D160" s="647">
        <v>9884.9125780363956</v>
      </c>
    </row>
    <row r="161" spans="1:6" ht="16.5" thickTop="1" thickBot="1">
      <c r="A161" s="672" t="s">
        <v>468</v>
      </c>
      <c r="B161" s="672" t="s">
        <v>233</v>
      </c>
      <c r="C161" s="673" t="s">
        <v>469</v>
      </c>
      <c r="D161" s="647">
        <v>11054.55106022347</v>
      </c>
    </row>
    <row r="162" spans="1:6" ht="16.5" thickTop="1" thickBot="1">
      <c r="A162" s="672" t="s">
        <v>903</v>
      </c>
      <c r="B162" s="672" t="s">
        <v>233</v>
      </c>
      <c r="C162" s="673" t="s">
        <v>469</v>
      </c>
      <c r="D162" s="647">
        <v>10355.400910686205</v>
      </c>
    </row>
    <row r="163" spans="1:6" ht="16.5" thickTop="1" thickBot="1">
      <c r="A163" s="672" t="s">
        <v>894</v>
      </c>
      <c r="B163" s="672" t="s">
        <v>233</v>
      </c>
      <c r="C163" s="673" t="s">
        <v>895</v>
      </c>
      <c r="D163" s="647">
        <v>10645.076228523594</v>
      </c>
    </row>
    <row r="164" spans="1:6" ht="16.5" thickTop="1" thickBot="1">
      <c r="A164" s="672" t="s">
        <v>900</v>
      </c>
      <c r="B164" s="672" t="s">
        <v>233</v>
      </c>
      <c r="C164" s="673" t="s">
        <v>895</v>
      </c>
      <c r="D164" s="647">
        <v>10645.076228523594</v>
      </c>
    </row>
    <row r="165" spans="1:6" ht="16.5" thickTop="1" thickBot="1">
      <c r="A165" s="672" t="s">
        <v>907</v>
      </c>
      <c r="B165" s="672" t="s">
        <v>874</v>
      </c>
      <c r="C165" s="673" t="s">
        <v>908</v>
      </c>
      <c r="D165" s="647">
        <v>17954.119949753702</v>
      </c>
      <c r="F165" s="183"/>
    </row>
    <row r="166" spans="1:6" ht="16.5" thickTop="1" thickBot="1">
      <c r="A166" s="672" t="s">
        <v>905</v>
      </c>
      <c r="B166" s="672" t="s">
        <v>233</v>
      </c>
      <c r="C166" s="673" t="s">
        <v>906</v>
      </c>
      <c r="D166" s="647">
        <v>11217.277558081152</v>
      </c>
    </row>
    <row r="167" spans="1:6" ht="16.5" thickTop="1" thickBot="1">
      <c r="A167" s="672" t="s">
        <v>470</v>
      </c>
      <c r="B167" s="672" t="s">
        <v>233</v>
      </c>
      <c r="C167" s="673" t="s">
        <v>471</v>
      </c>
      <c r="D167" s="647">
        <v>11725.270031718517</v>
      </c>
    </row>
    <row r="168" spans="1:6" ht="16.5" thickTop="1" thickBot="1">
      <c r="A168" s="672" t="s">
        <v>904</v>
      </c>
      <c r="B168" s="672" t="s">
        <v>233</v>
      </c>
      <c r="C168" s="673" t="s">
        <v>471</v>
      </c>
      <c r="D168" s="647">
        <v>11746.795878131743</v>
      </c>
    </row>
    <row r="169" spans="1:6" ht="16.5" thickTop="1" thickBot="1">
      <c r="A169" s="672" t="s">
        <v>464</v>
      </c>
      <c r="B169" s="672" t="s">
        <v>233</v>
      </c>
      <c r="C169" s="673" t="s">
        <v>465</v>
      </c>
      <c r="D169" s="647">
        <v>13280.452394840457</v>
      </c>
    </row>
    <row r="170" spans="1:6" ht="16.5" thickTop="1" thickBot="1">
      <c r="A170" s="672" t="s">
        <v>901</v>
      </c>
      <c r="B170" s="672" t="s">
        <v>233</v>
      </c>
      <c r="C170" s="673" t="s">
        <v>465</v>
      </c>
      <c r="D170" s="647">
        <v>13126.799418601888</v>
      </c>
    </row>
    <row r="171" spans="1:6" ht="16.5" thickTop="1" thickBot="1">
      <c r="A171" s="672" t="s">
        <v>877</v>
      </c>
      <c r="B171" s="672" t="s">
        <v>233</v>
      </c>
      <c r="C171" s="673" t="s">
        <v>878</v>
      </c>
      <c r="D171" s="647">
        <v>11362.664994982957</v>
      </c>
    </row>
    <row r="172" spans="1:6" ht="16.5" thickTop="1" thickBot="1">
      <c r="A172" s="672" t="s">
        <v>890</v>
      </c>
      <c r="B172" s="672" t="s">
        <v>874</v>
      </c>
      <c r="C172" s="673" t="s">
        <v>891</v>
      </c>
      <c r="D172" s="647">
        <v>13578.466046797726</v>
      </c>
    </row>
    <row r="173" spans="1:6" ht="16.5" thickTop="1" thickBot="1">
      <c r="A173" s="672" t="s">
        <v>892</v>
      </c>
      <c r="B173" s="672" t="s">
        <v>874</v>
      </c>
      <c r="C173" s="673" t="s">
        <v>893</v>
      </c>
      <c r="D173" s="647">
        <v>4349.0617706395797</v>
      </c>
    </row>
    <row r="174" spans="1:6" ht="16.5" thickTop="1" thickBot="1">
      <c r="A174" s="672" t="s">
        <v>879</v>
      </c>
      <c r="B174" s="672" t="s">
        <v>233</v>
      </c>
      <c r="C174" s="673" t="s">
        <v>880</v>
      </c>
      <c r="D174" s="647">
        <v>6218.4259318768</v>
      </c>
    </row>
    <row r="175" spans="1:6" ht="16.5" thickTop="1" thickBot="1">
      <c r="A175" s="672" t="s">
        <v>881</v>
      </c>
      <c r="B175" s="672" t="s">
        <v>233</v>
      </c>
      <c r="C175" s="673" t="s">
        <v>882</v>
      </c>
      <c r="D175" s="647">
        <v>6334.6799220034927</v>
      </c>
    </row>
    <row r="176" spans="1:6" ht="31.5" thickTop="1" thickBot="1">
      <c r="A176" s="672" t="s">
        <v>887</v>
      </c>
      <c r="B176" s="672" t="s">
        <v>233</v>
      </c>
      <c r="C176" s="673" t="s">
        <v>1952</v>
      </c>
      <c r="D176" s="647">
        <v>5963.8296934993423</v>
      </c>
    </row>
    <row r="177" spans="1:4" ht="31.5" thickTop="1" thickBot="1">
      <c r="A177" s="672" t="s">
        <v>883</v>
      </c>
      <c r="B177" s="672" t="s">
        <v>233</v>
      </c>
      <c r="C177" s="673" t="s">
        <v>1951</v>
      </c>
      <c r="D177" s="647">
        <v>6182.3871949375252</v>
      </c>
    </row>
    <row r="178" spans="1:4" ht="16.5" thickTop="1" thickBot="1">
      <c r="A178" s="672" t="s">
        <v>884</v>
      </c>
      <c r="B178" s="672" t="s">
        <v>233</v>
      </c>
      <c r="C178" s="673" t="s">
        <v>2277</v>
      </c>
      <c r="D178" s="647">
        <v>8371.9878198861916</v>
      </c>
    </row>
    <row r="179" spans="1:4" ht="31.5" thickTop="1" thickBot="1">
      <c r="A179" s="672" t="s">
        <v>889</v>
      </c>
      <c r="B179" s="672" t="s">
        <v>233</v>
      </c>
      <c r="C179" s="673" t="s">
        <v>1953</v>
      </c>
      <c r="D179" s="647">
        <v>6706.8691965420958</v>
      </c>
    </row>
    <row r="180" spans="1:4" ht="31.5" thickTop="1" thickBot="1">
      <c r="A180" s="672" t="s">
        <v>876</v>
      </c>
      <c r="B180" s="672" t="s">
        <v>233</v>
      </c>
      <c r="C180" s="673" t="s">
        <v>1950</v>
      </c>
      <c r="D180" s="647">
        <v>7250.4161179199837</v>
      </c>
    </row>
    <row r="181" spans="1:4" ht="16.5" thickTop="1" thickBot="1">
      <c r="A181" s="672" t="s">
        <v>885</v>
      </c>
      <c r="B181" s="672" t="s">
        <v>233</v>
      </c>
      <c r="C181" s="673" t="s">
        <v>886</v>
      </c>
      <c r="D181" s="647">
        <v>7365.8528144272595</v>
      </c>
    </row>
    <row r="182" spans="1:4" ht="16.5" thickTop="1" thickBot="1">
      <c r="A182" s="672" t="s">
        <v>888</v>
      </c>
      <c r="B182" s="672" t="s">
        <v>233</v>
      </c>
      <c r="C182" s="673" t="s">
        <v>886</v>
      </c>
      <c r="D182" s="647">
        <v>6948.500989872432</v>
      </c>
    </row>
    <row r="183" spans="1:4" ht="16.5" thickTop="1" thickBot="1">
      <c r="A183" s="672" t="s">
        <v>472</v>
      </c>
      <c r="B183" s="672" t="s">
        <v>377</v>
      </c>
      <c r="C183" s="673" t="s">
        <v>473</v>
      </c>
      <c r="D183" s="647">
        <v>7206.4510625509756</v>
      </c>
    </row>
    <row r="184" spans="1:4" ht="16.5" thickTop="1" thickBot="1">
      <c r="A184" s="672" t="s">
        <v>476</v>
      </c>
      <c r="B184" s="672" t="s">
        <v>92</v>
      </c>
      <c r="C184" s="673" t="s">
        <v>477</v>
      </c>
      <c r="D184" s="647">
        <v>5812.6995063346412</v>
      </c>
    </row>
    <row r="185" spans="1:4" ht="16.5" thickTop="1" thickBot="1">
      <c r="A185" s="672" t="s">
        <v>474</v>
      </c>
      <c r="B185" s="672" t="s">
        <v>387</v>
      </c>
      <c r="C185" s="673" t="s">
        <v>475</v>
      </c>
      <c r="D185" s="647">
        <v>46880.507795741229</v>
      </c>
    </row>
    <row r="186" spans="1:4" ht="16.5" thickTop="1" thickBot="1">
      <c r="A186" s="672" t="s">
        <v>478</v>
      </c>
      <c r="B186" s="672" t="s">
        <v>144</v>
      </c>
      <c r="C186" s="673" t="s">
        <v>1915</v>
      </c>
      <c r="D186" s="647">
        <v>2261.140107964176</v>
      </c>
    </row>
    <row r="187" spans="1:4" ht="16.5" thickTop="1" thickBot="1">
      <c r="A187" s="672" t="s">
        <v>1455</v>
      </c>
      <c r="B187" s="672" t="s">
        <v>377</v>
      </c>
      <c r="C187" s="673" t="s">
        <v>1454</v>
      </c>
      <c r="D187" s="647">
        <v>12070.651794854519</v>
      </c>
    </row>
    <row r="188" spans="1:4" ht="16.5" thickTop="1" thickBot="1">
      <c r="A188" s="672" t="s">
        <v>1709</v>
      </c>
      <c r="B188" s="672" t="s">
        <v>377</v>
      </c>
      <c r="C188" s="673" t="s">
        <v>1708</v>
      </c>
      <c r="D188" s="647">
        <v>12070.651794854519</v>
      </c>
    </row>
    <row r="189" spans="1:4" ht="16.5" thickTop="1" thickBot="1">
      <c r="A189" s="672" t="s">
        <v>479</v>
      </c>
      <c r="B189" s="672" t="s">
        <v>377</v>
      </c>
      <c r="C189" s="673" t="s">
        <v>480</v>
      </c>
      <c r="D189" s="647">
        <v>43911.926493971267</v>
      </c>
    </row>
    <row r="190" spans="1:4" ht="16.5" thickTop="1" thickBot="1">
      <c r="A190" s="672" t="s">
        <v>1666</v>
      </c>
      <c r="B190" s="672" t="s">
        <v>144</v>
      </c>
      <c r="C190" s="673" t="s">
        <v>1665</v>
      </c>
      <c r="D190" s="647">
        <v>716865.11972006038</v>
      </c>
    </row>
    <row r="191" spans="1:4" ht="16.5" thickTop="1" thickBot="1">
      <c r="A191" s="672" t="s">
        <v>488</v>
      </c>
      <c r="B191" s="672" t="s">
        <v>92</v>
      </c>
      <c r="C191" s="673" t="s">
        <v>489</v>
      </c>
      <c r="D191" s="647">
        <v>768945.0489041463</v>
      </c>
    </row>
    <row r="192" spans="1:4" ht="16.5" thickTop="1" thickBot="1">
      <c r="A192" s="672" t="s">
        <v>490</v>
      </c>
      <c r="B192" s="672" t="s">
        <v>92</v>
      </c>
      <c r="C192" s="673" t="s">
        <v>491</v>
      </c>
      <c r="D192" s="647">
        <v>439414.18382215162</v>
      </c>
    </row>
    <row r="193" spans="1:4" ht="16.5" thickTop="1" thickBot="1">
      <c r="A193" s="672" t="s">
        <v>481</v>
      </c>
      <c r="B193" s="672" t="s">
        <v>233</v>
      </c>
      <c r="C193" s="673" t="s">
        <v>482</v>
      </c>
      <c r="D193" s="647">
        <v>2701.7427305443416</v>
      </c>
    </row>
    <row r="194" spans="1:4" ht="16.5" thickTop="1" thickBot="1">
      <c r="A194" s="672" t="s">
        <v>492</v>
      </c>
      <c r="B194" s="672" t="s">
        <v>92</v>
      </c>
      <c r="C194" s="673" t="s">
        <v>493</v>
      </c>
      <c r="D194" s="647">
        <v>1107.9005259073829</v>
      </c>
    </row>
    <row r="195" spans="1:4" ht="16.5" thickTop="1" thickBot="1">
      <c r="A195" s="672" t="s">
        <v>483</v>
      </c>
      <c r="B195" s="672" t="s">
        <v>422</v>
      </c>
      <c r="C195" s="673" t="s">
        <v>2278</v>
      </c>
      <c r="D195" s="647">
        <v>1107.9005259073829</v>
      </c>
    </row>
    <row r="196" spans="1:4" ht="16.5" thickTop="1" thickBot="1">
      <c r="A196" s="672" t="s">
        <v>484</v>
      </c>
      <c r="B196" s="672" t="s">
        <v>92</v>
      </c>
      <c r="C196" s="673" t="s">
        <v>485</v>
      </c>
      <c r="D196" s="647">
        <v>29292.505973355383</v>
      </c>
    </row>
    <row r="197" spans="1:4" ht="16.5" thickTop="1" thickBot="1">
      <c r="A197" s="672" t="s">
        <v>486</v>
      </c>
      <c r="B197" s="672" t="s">
        <v>144</v>
      </c>
      <c r="C197" s="673" t="s">
        <v>487</v>
      </c>
      <c r="D197" s="647">
        <v>2130.9356390222802</v>
      </c>
    </row>
    <row r="198" spans="1:4" ht="16.5" thickTop="1" thickBot="1">
      <c r="A198" s="672" t="s">
        <v>494</v>
      </c>
      <c r="B198" s="672" t="s">
        <v>92</v>
      </c>
      <c r="C198" s="673" t="s">
        <v>495</v>
      </c>
      <c r="D198" s="647">
        <v>24512.450015244955</v>
      </c>
    </row>
    <row r="199" spans="1:4" ht="16.5" thickTop="1" thickBot="1">
      <c r="A199" s="672" t="s">
        <v>925</v>
      </c>
      <c r="B199" s="672" t="s">
        <v>92</v>
      </c>
      <c r="C199" s="673" t="s">
        <v>926</v>
      </c>
      <c r="D199" s="647">
        <v>143551.51568985503</v>
      </c>
    </row>
    <row r="200" spans="1:4" ht="31.5" thickTop="1" thickBot="1">
      <c r="A200" s="672" t="s">
        <v>929</v>
      </c>
      <c r="B200" s="672" t="s">
        <v>92</v>
      </c>
      <c r="C200" s="673" t="s">
        <v>930</v>
      </c>
      <c r="D200" s="647">
        <v>152856.26336005004</v>
      </c>
    </row>
    <row r="201" spans="1:4" ht="16.5" thickTop="1" thickBot="1">
      <c r="A201" s="672" t="s">
        <v>927</v>
      </c>
      <c r="B201" s="672" t="s">
        <v>92</v>
      </c>
      <c r="C201" s="673" t="s">
        <v>928</v>
      </c>
      <c r="D201" s="647">
        <v>154533.8773149201</v>
      </c>
    </row>
    <row r="202" spans="1:4" ht="16.5" thickTop="1" thickBot="1">
      <c r="A202" s="672" t="s">
        <v>931</v>
      </c>
      <c r="B202" s="672" t="s">
        <v>233</v>
      </c>
      <c r="C202" s="673" t="s">
        <v>932</v>
      </c>
      <c r="D202" s="647">
        <v>7208.5988753209976</v>
      </c>
    </row>
    <row r="203" spans="1:4" ht="16.5" thickTop="1" thickBot="1">
      <c r="A203" s="672" t="s">
        <v>920</v>
      </c>
      <c r="B203" s="672" t="s">
        <v>233</v>
      </c>
      <c r="C203" s="673" t="s">
        <v>2279</v>
      </c>
      <c r="D203" s="647">
        <v>15359.633269095375</v>
      </c>
    </row>
    <row r="204" spans="1:4" ht="16.5" thickTop="1" thickBot="1">
      <c r="A204" s="672" t="s">
        <v>923</v>
      </c>
      <c r="B204" s="672" t="s">
        <v>92</v>
      </c>
      <c r="C204" s="673" t="s">
        <v>924</v>
      </c>
      <c r="D204" s="647">
        <v>77728.925432888718</v>
      </c>
    </row>
    <row r="205" spans="1:4" ht="16.5" thickTop="1" thickBot="1">
      <c r="A205" s="672" t="s">
        <v>921</v>
      </c>
      <c r="B205" s="672" t="s">
        <v>92</v>
      </c>
      <c r="C205" s="673" t="s">
        <v>922</v>
      </c>
      <c r="D205" s="647">
        <v>108773.62713199078</v>
      </c>
    </row>
    <row r="206" spans="1:4" ht="16.5" thickTop="1" thickBot="1">
      <c r="A206" s="672" t="s">
        <v>496</v>
      </c>
      <c r="B206" s="672" t="s">
        <v>144</v>
      </c>
      <c r="C206" s="673" t="s">
        <v>1916</v>
      </c>
      <c r="D206" s="647">
        <v>82713.414708092023</v>
      </c>
    </row>
    <row r="207" spans="1:4" ht="16.5" thickTop="1" thickBot="1">
      <c r="A207" s="672" t="s">
        <v>505</v>
      </c>
      <c r="B207" s="672" t="s">
        <v>144</v>
      </c>
      <c r="C207" s="673" t="s">
        <v>506</v>
      </c>
      <c r="D207" s="647">
        <v>80679.745534850546</v>
      </c>
    </row>
    <row r="208" spans="1:4" ht="16.5" thickTop="1" thickBot="1">
      <c r="A208" s="672" t="s">
        <v>507</v>
      </c>
      <c r="B208" s="672" t="s">
        <v>144</v>
      </c>
      <c r="C208" s="673" t="s">
        <v>508</v>
      </c>
      <c r="D208" s="647">
        <v>7503.4199014732767</v>
      </c>
    </row>
    <row r="209" spans="1:4" ht="16.5" thickTop="1" thickBot="1">
      <c r="A209" s="672" t="s">
        <v>509</v>
      </c>
      <c r="B209" s="672" t="s">
        <v>233</v>
      </c>
      <c r="C209" s="673" t="s">
        <v>510</v>
      </c>
      <c r="D209" s="647">
        <v>9434.5925687317595</v>
      </c>
    </row>
    <row r="210" spans="1:4" ht="16.5" thickTop="1" thickBot="1">
      <c r="A210" s="672" t="s">
        <v>512</v>
      </c>
      <c r="B210" s="672" t="s">
        <v>233</v>
      </c>
      <c r="C210" s="673" t="s">
        <v>1918</v>
      </c>
      <c r="D210" s="647">
        <v>8545.83081421319</v>
      </c>
    </row>
    <row r="211" spans="1:4" ht="16.5" thickTop="1" thickBot="1">
      <c r="A211" s="672" t="s">
        <v>511</v>
      </c>
      <c r="B211" s="672" t="s">
        <v>233</v>
      </c>
      <c r="C211" s="673" t="s">
        <v>1917</v>
      </c>
      <c r="D211" s="647">
        <v>4331.0424021699419</v>
      </c>
    </row>
    <row r="212" spans="1:4" ht="16.5" thickTop="1" thickBot="1">
      <c r="A212" s="672" t="s">
        <v>519</v>
      </c>
      <c r="B212" s="672" t="s">
        <v>387</v>
      </c>
      <c r="C212" s="673" t="s">
        <v>520</v>
      </c>
      <c r="D212" s="647">
        <v>20899.618149702608</v>
      </c>
    </row>
    <row r="213" spans="1:4" ht="16.5" thickTop="1" thickBot="1">
      <c r="A213" s="672" t="s">
        <v>515</v>
      </c>
      <c r="B213" s="672" t="s">
        <v>387</v>
      </c>
      <c r="C213" s="673" t="s">
        <v>516</v>
      </c>
      <c r="D213" s="647">
        <v>41627.813300488495</v>
      </c>
    </row>
    <row r="214" spans="1:4" ht="16.5" thickTop="1" thickBot="1">
      <c r="A214" s="672" t="s">
        <v>513</v>
      </c>
      <c r="B214" s="672" t="s">
        <v>387</v>
      </c>
      <c r="C214" s="673" t="s">
        <v>514</v>
      </c>
      <c r="D214" s="647">
        <v>48140.723275814606</v>
      </c>
    </row>
    <row r="215" spans="1:4" ht="16.5" thickTop="1" thickBot="1">
      <c r="A215" s="672" t="s">
        <v>521</v>
      </c>
      <c r="B215" s="672" t="s">
        <v>387</v>
      </c>
      <c r="C215" s="673" t="s">
        <v>522</v>
      </c>
      <c r="D215" s="647">
        <v>64697.078041799745</v>
      </c>
    </row>
    <row r="216" spans="1:4" ht="16.5" thickTop="1" thickBot="1">
      <c r="A216" s="672" t="s">
        <v>525</v>
      </c>
      <c r="B216" s="672" t="s">
        <v>387</v>
      </c>
      <c r="C216" s="673" t="s">
        <v>526</v>
      </c>
      <c r="D216" s="647">
        <v>60750.622885574019</v>
      </c>
    </row>
    <row r="217" spans="1:4" ht="16.5" thickTop="1" thickBot="1">
      <c r="A217" s="672" t="s">
        <v>527</v>
      </c>
      <c r="B217" s="672" t="s">
        <v>387</v>
      </c>
      <c r="C217" s="673" t="s">
        <v>528</v>
      </c>
      <c r="D217" s="647">
        <v>60611.280337547927</v>
      </c>
    </row>
    <row r="218" spans="1:4" ht="16.5" thickTop="1" thickBot="1">
      <c r="A218" s="672" t="s">
        <v>529</v>
      </c>
      <c r="B218" s="672" t="s">
        <v>387</v>
      </c>
      <c r="C218" s="673" t="s">
        <v>530</v>
      </c>
      <c r="D218" s="647">
        <v>65285.551799226414</v>
      </c>
    </row>
    <row r="219" spans="1:4" ht="16.5" thickTop="1" thickBot="1">
      <c r="A219" s="672" t="s">
        <v>531</v>
      </c>
      <c r="B219" s="672" t="s">
        <v>387</v>
      </c>
      <c r="C219" s="673" t="s">
        <v>532</v>
      </c>
      <c r="D219" s="647">
        <v>57815.831001742161</v>
      </c>
    </row>
    <row r="220" spans="1:4" ht="16.5" thickTop="1" thickBot="1">
      <c r="A220" s="672" t="s">
        <v>523</v>
      </c>
      <c r="B220" s="672" t="s">
        <v>387</v>
      </c>
      <c r="C220" s="673" t="s">
        <v>524</v>
      </c>
      <c r="D220" s="647">
        <v>7762.2789207592814</v>
      </c>
    </row>
    <row r="221" spans="1:4" ht="16.5" thickTop="1" thickBot="1">
      <c r="A221" s="672" t="s">
        <v>533</v>
      </c>
      <c r="B221" s="672" t="s">
        <v>387</v>
      </c>
      <c r="C221" s="673" t="s">
        <v>534</v>
      </c>
      <c r="D221" s="647">
        <v>20709.157708428895</v>
      </c>
    </row>
    <row r="222" spans="1:4" ht="16.5" thickTop="1" thickBot="1">
      <c r="A222" s="672" t="s">
        <v>540</v>
      </c>
      <c r="B222" s="672" t="s">
        <v>387</v>
      </c>
      <c r="C222" s="673" t="s">
        <v>541</v>
      </c>
      <c r="D222" s="647">
        <v>17206.59913978371</v>
      </c>
    </row>
    <row r="223" spans="1:4" ht="16.5" thickTop="1" thickBot="1">
      <c r="A223" s="672" t="s">
        <v>551</v>
      </c>
      <c r="B223" s="672" t="s">
        <v>387</v>
      </c>
      <c r="C223" s="673" t="s">
        <v>1856</v>
      </c>
      <c r="D223" s="647">
        <v>5387.209902470946</v>
      </c>
    </row>
    <row r="224" spans="1:4" ht="16.5" thickTop="1" thickBot="1">
      <c r="A224" s="672" t="s">
        <v>535</v>
      </c>
      <c r="B224" s="672" t="s">
        <v>387</v>
      </c>
      <c r="C224" s="673" t="s">
        <v>2280</v>
      </c>
      <c r="D224" s="647">
        <v>44206.245345117073</v>
      </c>
    </row>
    <row r="225" spans="1:4" ht="16.5" thickTop="1" thickBot="1">
      <c r="A225" s="672" t="s">
        <v>536</v>
      </c>
      <c r="B225" s="672" t="s">
        <v>387</v>
      </c>
      <c r="C225" s="673" t="s">
        <v>2281</v>
      </c>
      <c r="D225" s="647">
        <v>42038.401462758251</v>
      </c>
    </row>
    <row r="226" spans="1:4" ht="16.5" thickTop="1" thickBot="1">
      <c r="A226" s="672" t="s">
        <v>537</v>
      </c>
      <c r="B226" s="672" t="s">
        <v>387</v>
      </c>
      <c r="C226" s="673" t="s">
        <v>1919</v>
      </c>
      <c r="D226" s="647">
        <v>43269.682370188173</v>
      </c>
    </row>
    <row r="227" spans="1:4" ht="16.5" thickTop="1" thickBot="1">
      <c r="A227" s="672" t="s">
        <v>538</v>
      </c>
      <c r="B227" s="672" t="s">
        <v>387</v>
      </c>
      <c r="C227" s="673" t="s">
        <v>2282</v>
      </c>
      <c r="D227" s="647">
        <v>39638.242583279905</v>
      </c>
    </row>
    <row r="228" spans="1:4" ht="16.5" thickTop="1" thickBot="1">
      <c r="A228" s="672" t="s">
        <v>539</v>
      </c>
      <c r="B228" s="672" t="s">
        <v>387</v>
      </c>
      <c r="C228" s="673" t="s">
        <v>2283</v>
      </c>
      <c r="D228" s="647">
        <v>43860.305394998686</v>
      </c>
    </row>
    <row r="229" spans="1:4" ht="16.5" thickTop="1" thickBot="1">
      <c r="A229" s="672" t="s">
        <v>542</v>
      </c>
      <c r="B229" s="672" t="s">
        <v>387</v>
      </c>
      <c r="C229" s="673" t="s">
        <v>543</v>
      </c>
      <c r="D229" s="647">
        <v>51455.207497233787</v>
      </c>
    </row>
    <row r="230" spans="1:4" ht="16.5" thickTop="1" thickBot="1">
      <c r="A230" s="672" t="s">
        <v>544</v>
      </c>
      <c r="B230" s="672" t="s">
        <v>387</v>
      </c>
      <c r="C230" s="673" t="s">
        <v>545</v>
      </c>
      <c r="D230" s="647">
        <v>51854.079839528538</v>
      </c>
    </row>
    <row r="231" spans="1:4" ht="16.5" thickTop="1" thickBot="1">
      <c r="A231" s="672" t="s">
        <v>517</v>
      </c>
      <c r="B231" s="672" t="s">
        <v>387</v>
      </c>
      <c r="C231" s="673" t="s">
        <v>518</v>
      </c>
      <c r="D231" s="647">
        <v>54845.483075856704</v>
      </c>
    </row>
    <row r="232" spans="1:4" ht="16.5" thickTop="1" thickBot="1">
      <c r="A232" s="672" t="s">
        <v>546</v>
      </c>
      <c r="B232" s="672" t="s">
        <v>387</v>
      </c>
      <c r="C232" s="673" t="s">
        <v>547</v>
      </c>
      <c r="D232" s="647">
        <v>50634.202945123827</v>
      </c>
    </row>
    <row r="233" spans="1:4" ht="16.5" thickTop="1" thickBot="1">
      <c r="A233" s="672" t="s">
        <v>548</v>
      </c>
      <c r="B233" s="672" t="s">
        <v>387</v>
      </c>
      <c r="C233" s="673" t="s">
        <v>549</v>
      </c>
      <c r="D233" s="647">
        <v>31692.581518388371</v>
      </c>
    </row>
    <row r="234" spans="1:4" ht="16.5" thickTop="1" thickBot="1">
      <c r="A234" s="672" t="s">
        <v>550</v>
      </c>
      <c r="B234" s="672" t="s">
        <v>387</v>
      </c>
      <c r="C234" s="673" t="s">
        <v>2284</v>
      </c>
      <c r="D234" s="647">
        <v>20384.730279750151</v>
      </c>
    </row>
    <row r="235" spans="1:4" ht="16.5" thickTop="1" thickBot="1">
      <c r="A235" s="672" t="s">
        <v>552</v>
      </c>
      <c r="B235" s="672" t="s">
        <v>144</v>
      </c>
      <c r="C235" s="673" t="s">
        <v>553</v>
      </c>
      <c r="D235" s="647">
        <v>1074.0504402673853</v>
      </c>
    </row>
    <row r="236" spans="1:4" ht="16.5" thickTop="1" thickBot="1">
      <c r="A236" s="672" t="s">
        <v>556</v>
      </c>
      <c r="B236" s="672" t="s">
        <v>387</v>
      </c>
      <c r="C236" s="673" t="s">
        <v>2285</v>
      </c>
      <c r="D236" s="647">
        <v>500256.03253387578</v>
      </c>
    </row>
    <row r="237" spans="1:4" ht="16.5" thickTop="1" thickBot="1">
      <c r="A237" s="672" t="s">
        <v>557</v>
      </c>
      <c r="B237" s="672" t="s">
        <v>387</v>
      </c>
      <c r="C237" s="673" t="s">
        <v>2286</v>
      </c>
      <c r="D237" s="647">
        <v>504916.57763193978</v>
      </c>
    </row>
    <row r="238" spans="1:4" ht="16.5" thickTop="1" thickBot="1">
      <c r="A238" s="672" t="s">
        <v>558</v>
      </c>
      <c r="B238" s="672" t="s">
        <v>387</v>
      </c>
      <c r="C238" s="673" t="s">
        <v>2287</v>
      </c>
      <c r="D238" s="647">
        <v>453888.10543973936</v>
      </c>
    </row>
    <row r="239" spans="1:4" ht="16.5" thickTop="1" thickBot="1">
      <c r="A239" s="672" t="s">
        <v>570</v>
      </c>
      <c r="B239" s="672" t="s">
        <v>571</v>
      </c>
      <c r="C239" s="673" t="s">
        <v>572</v>
      </c>
      <c r="D239" s="647">
        <v>391449.11981544399</v>
      </c>
    </row>
    <row r="240" spans="1:4" ht="16.5" thickTop="1" thickBot="1">
      <c r="A240" s="672" t="s">
        <v>559</v>
      </c>
      <c r="B240" s="672" t="s">
        <v>387</v>
      </c>
      <c r="C240" s="673" t="s">
        <v>1920</v>
      </c>
      <c r="D240" s="647">
        <v>402109.57949460862</v>
      </c>
    </row>
    <row r="241" spans="1:4" ht="16.5" thickTop="1" thickBot="1">
      <c r="A241" s="672" t="s">
        <v>560</v>
      </c>
      <c r="B241" s="672" t="s">
        <v>387</v>
      </c>
      <c r="C241" s="673" t="s">
        <v>2011</v>
      </c>
      <c r="D241" s="647">
        <v>272043.63721567142</v>
      </c>
    </row>
    <row r="242" spans="1:4" ht="16.5" thickTop="1" thickBot="1">
      <c r="A242" s="674" t="s">
        <v>2013</v>
      </c>
      <c r="B242" s="672" t="s">
        <v>387</v>
      </c>
      <c r="C242" s="673" t="s">
        <v>2012</v>
      </c>
      <c r="D242" s="647">
        <v>344172.26284987666</v>
      </c>
    </row>
    <row r="243" spans="1:4" ht="16.5" thickTop="1" thickBot="1">
      <c r="A243" s="672" t="s">
        <v>561</v>
      </c>
      <c r="B243" s="672" t="s">
        <v>387</v>
      </c>
      <c r="C243" s="673" t="s">
        <v>562</v>
      </c>
      <c r="D243" s="647">
        <v>529116.42860273749</v>
      </c>
    </row>
    <row r="244" spans="1:4" ht="16.5" thickTop="1" thickBot="1">
      <c r="A244" s="672" t="s">
        <v>563</v>
      </c>
      <c r="B244" s="672" t="s">
        <v>387</v>
      </c>
      <c r="C244" s="673" t="s">
        <v>564</v>
      </c>
      <c r="D244" s="647">
        <v>502299.49371126649</v>
      </c>
    </row>
    <row r="245" spans="1:4" ht="16.5" thickTop="1" thickBot="1">
      <c r="A245" s="672" t="s">
        <v>565</v>
      </c>
      <c r="B245" s="672" t="s">
        <v>387</v>
      </c>
      <c r="C245" s="673" t="s">
        <v>566</v>
      </c>
      <c r="D245" s="647">
        <v>460706.36283649725</v>
      </c>
    </row>
    <row r="246" spans="1:4" ht="16.5" thickTop="1" thickBot="1">
      <c r="A246" s="672" t="s">
        <v>567</v>
      </c>
      <c r="B246" s="672" t="s">
        <v>387</v>
      </c>
      <c r="C246" s="673" t="s">
        <v>2014</v>
      </c>
      <c r="D246" s="647">
        <v>277908.65101756307</v>
      </c>
    </row>
    <row r="247" spans="1:4" ht="16.5" thickTop="1" thickBot="1">
      <c r="A247" s="672" t="s">
        <v>568</v>
      </c>
      <c r="B247" s="672" t="s">
        <v>387</v>
      </c>
      <c r="C247" s="673" t="s">
        <v>569</v>
      </c>
      <c r="D247" s="647">
        <v>280928.92968105455</v>
      </c>
    </row>
    <row r="248" spans="1:4" ht="16.5" thickTop="1" thickBot="1">
      <c r="A248" s="672" t="s">
        <v>573</v>
      </c>
      <c r="B248" s="672" t="s">
        <v>387</v>
      </c>
      <c r="C248" s="673" t="s">
        <v>574</v>
      </c>
      <c r="D248" s="647">
        <v>277408.75886001828</v>
      </c>
    </row>
    <row r="249" spans="1:4" ht="16.5" thickTop="1" thickBot="1">
      <c r="A249" s="672" t="s">
        <v>575</v>
      </c>
      <c r="B249" s="672" t="s">
        <v>387</v>
      </c>
      <c r="C249" s="673" t="s">
        <v>576</v>
      </c>
      <c r="D249" s="647">
        <v>287700.14333598374</v>
      </c>
    </row>
    <row r="250" spans="1:4" ht="16.5" thickTop="1" thickBot="1">
      <c r="A250" s="672" t="s">
        <v>577</v>
      </c>
      <c r="B250" s="672" t="s">
        <v>387</v>
      </c>
      <c r="C250" s="673" t="s">
        <v>578</v>
      </c>
      <c r="D250" s="647">
        <v>346074.6832142417</v>
      </c>
    </row>
    <row r="251" spans="1:4" ht="16.5" thickTop="1" thickBot="1">
      <c r="A251" s="672" t="s">
        <v>579</v>
      </c>
      <c r="B251" s="672" t="s">
        <v>387</v>
      </c>
      <c r="C251" s="673" t="s">
        <v>580</v>
      </c>
      <c r="D251" s="647">
        <v>235995.59995718647</v>
      </c>
    </row>
    <row r="252" spans="1:4" ht="16.5" thickTop="1" thickBot="1">
      <c r="A252" s="672" t="s">
        <v>581</v>
      </c>
      <c r="B252" s="672" t="s">
        <v>387</v>
      </c>
      <c r="C252" s="673" t="s">
        <v>2288</v>
      </c>
      <c r="D252" s="647">
        <v>372021.74887143204</v>
      </c>
    </row>
    <row r="253" spans="1:4" ht="16.5" thickTop="1" thickBot="1">
      <c r="A253" s="672" t="s">
        <v>582</v>
      </c>
      <c r="B253" s="672" t="s">
        <v>387</v>
      </c>
      <c r="C253" s="673" t="s">
        <v>2289</v>
      </c>
      <c r="D253" s="647">
        <v>187875.74836394578</v>
      </c>
    </row>
    <row r="254" spans="1:4" ht="16.5" thickTop="1" thickBot="1">
      <c r="A254" s="672" t="s">
        <v>584</v>
      </c>
      <c r="B254" s="672" t="s">
        <v>233</v>
      </c>
      <c r="C254" s="673" t="s">
        <v>1921</v>
      </c>
      <c r="D254" s="647">
        <v>17874.101169169444</v>
      </c>
    </row>
    <row r="255" spans="1:4" ht="16.5" thickTop="1" thickBot="1">
      <c r="A255" s="672" t="s">
        <v>583</v>
      </c>
      <c r="B255" s="672" t="s">
        <v>387</v>
      </c>
      <c r="C255" s="673" t="s">
        <v>2290</v>
      </c>
      <c r="D255" s="647">
        <v>445216.74344829429</v>
      </c>
    </row>
    <row r="256" spans="1:4" ht="16.5" thickTop="1" thickBot="1">
      <c r="A256" s="672" t="s">
        <v>554</v>
      </c>
      <c r="B256" s="672" t="s">
        <v>387</v>
      </c>
      <c r="C256" s="673" t="s">
        <v>555</v>
      </c>
      <c r="D256" s="647">
        <v>531148.35231092584</v>
      </c>
    </row>
    <row r="257" spans="1:4" ht="16.5" thickTop="1" thickBot="1">
      <c r="A257" s="672" t="s">
        <v>585</v>
      </c>
      <c r="B257" s="672" t="s">
        <v>387</v>
      </c>
      <c r="C257" s="673" t="s">
        <v>586</v>
      </c>
      <c r="D257" s="647">
        <v>422201.27097403817</v>
      </c>
    </row>
    <row r="258" spans="1:4" ht="16.5" thickTop="1" thickBot="1">
      <c r="A258" s="672" t="s">
        <v>587</v>
      </c>
      <c r="B258" s="672" t="s">
        <v>387</v>
      </c>
      <c r="C258" s="673" t="s">
        <v>588</v>
      </c>
      <c r="D258" s="647">
        <v>405166.33121982444</v>
      </c>
    </row>
    <row r="259" spans="1:4" ht="16.5" thickTop="1" thickBot="1">
      <c r="A259" s="672" t="s">
        <v>497</v>
      </c>
      <c r="B259" s="672" t="s">
        <v>387</v>
      </c>
      <c r="C259" s="673" t="s">
        <v>498</v>
      </c>
      <c r="D259" s="647">
        <v>406480.00913971505</v>
      </c>
    </row>
    <row r="260" spans="1:4" ht="16.5" thickTop="1" thickBot="1">
      <c r="A260" s="672" t="s">
        <v>1669</v>
      </c>
      <c r="B260" s="672" t="s">
        <v>387</v>
      </c>
      <c r="C260" s="673" t="s">
        <v>1670</v>
      </c>
      <c r="D260" s="647">
        <v>559510.94994368404</v>
      </c>
    </row>
    <row r="261" spans="1:4" ht="16.5" thickTop="1" thickBot="1">
      <c r="A261" s="672" t="s">
        <v>499</v>
      </c>
      <c r="B261" s="672" t="s">
        <v>377</v>
      </c>
      <c r="C261" s="673" t="s">
        <v>500</v>
      </c>
      <c r="D261" s="647">
        <v>2805.502946241787</v>
      </c>
    </row>
    <row r="262" spans="1:4" ht="31.5" thickTop="1" thickBot="1">
      <c r="A262" s="672" t="s">
        <v>589</v>
      </c>
      <c r="B262" s="672" t="s">
        <v>377</v>
      </c>
      <c r="C262" s="673" t="s">
        <v>2291</v>
      </c>
      <c r="D262" s="647">
        <v>2550.6125433796406</v>
      </c>
    </row>
    <row r="263" spans="1:4" ht="16.5" thickTop="1" thickBot="1">
      <c r="A263" s="672" t="s">
        <v>590</v>
      </c>
      <c r="B263" s="672" t="s">
        <v>233</v>
      </c>
      <c r="C263" s="673" t="s">
        <v>2292</v>
      </c>
      <c r="D263" s="647">
        <v>58896.69193676344</v>
      </c>
    </row>
    <row r="264" spans="1:4" ht="16.5" thickTop="1" thickBot="1">
      <c r="A264" s="672" t="s">
        <v>591</v>
      </c>
      <c r="B264" s="672" t="s">
        <v>377</v>
      </c>
      <c r="C264" s="673" t="s">
        <v>2293</v>
      </c>
      <c r="D264" s="647">
        <v>11667.947973055654</v>
      </c>
    </row>
    <row r="265" spans="1:4" ht="16.5" thickTop="1" thickBot="1">
      <c r="A265" s="672" t="s">
        <v>592</v>
      </c>
      <c r="B265" s="672" t="s">
        <v>144</v>
      </c>
      <c r="C265" s="673" t="s">
        <v>2294</v>
      </c>
      <c r="D265" s="647">
        <v>8953.3364854654119</v>
      </c>
    </row>
    <row r="266" spans="1:4" ht="16.5" thickTop="1" thickBot="1">
      <c r="A266" s="672" t="s">
        <v>593</v>
      </c>
      <c r="B266" s="672" t="s">
        <v>92</v>
      </c>
      <c r="C266" s="673" t="s">
        <v>2295</v>
      </c>
      <c r="D266" s="647">
        <v>39089.241640199194</v>
      </c>
    </row>
    <row r="267" spans="1:4" ht="16.5" thickTop="1" thickBot="1">
      <c r="A267" s="672" t="s">
        <v>594</v>
      </c>
      <c r="B267" s="672" t="s">
        <v>92</v>
      </c>
      <c r="C267" s="673" t="s">
        <v>2296</v>
      </c>
      <c r="D267" s="647">
        <v>57975.864876181717</v>
      </c>
    </row>
    <row r="268" spans="1:4" ht="16.5" thickTop="1" thickBot="1">
      <c r="A268" s="672" t="s">
        <v>595</v>
      </c>
      <c r="B268" s="672" t="s">
        <v>92</v>
      </c>
      <c r="C268" s="673" t="s">
        <v>2297</v>
      </c>
      <c r="D268" s="647">
        <v>65184.551396582698</v>
      </c>
    </row>
    <row r="269" spans="1:4" ht="16.5" thickTop="1" thickBot="1">
      <c r="A269" s="672" t="s">
        <v>596</v>
      </c>
      <c r="B269" s="672" t="s">
        <v>377</v>
      </c>
      <c r="C269" s="673" t="s">
        <v>597</v>
      </c>
      <c r="D269" s="647">
        <v>51918.188541063566</v>
      </c>
    </row>
    <row r="270" spans="1:4" ht="16.5" thickTop="1" thickBot="1">
      <c r="A270" s="672" t="s">
        <v>599</v>
      </c>
      <c r="B270" s="672" t="s">
        <v>144</v>
      </c>
      <c r="C270" s="673" t="s">
        <v>600</v>
      </c>
      <c r="D270" s="647">
        <v>276164.0157671771</v>
      </c>
    </row>
    <row r="271" spans="1:4" ht="16.5" thickTop="1" thickBot="1">
      <c r="A271" s="672" t="s">
        <v>601</v>
      </c>
      <c r="B271" s="672" t="s">
        <v>387</v>
      </c>
      <c r="C271" s="673" t="s">
        <v>1922</v>
      </c>
      <c r="D271" s="647">
        <v>47701.848701858471</v>
      </c>
    </row>
    <row r="272" spans="1:4" ht="16.5" thickTop="1" thickBot="1">
      <c r="A272" s="672" t="s">
        <v>598</v>
      </c>
      <c r="B272" s="672" t="s">
        <v>387</v>
      </c>
      <c r="C272" s="673" t="s">
        <v>2298</v>
      </c>
      <c r="D272" s="647">
        <v>47701.848701858471</v>
      </c>
    </row>
    <row r="273" spans="1:4" ht="16.5" thickTop="1" thickBot="1">
      <c r="A273" s="672" t="s">
        <v>602</v>
      </c>
      <c r="B273" s="672" t="s">
        <v>387</v>
      </c>
      <c r="C273" s="673" t="s">
        <v>2299</v>
      </c>
      <c r="D273" s="647">
        <v>46486.149615516995</v>
      </c>
    </row>
    <row r="274" spans="1:4" ht="16.5" thickTop="1" thickBot="1">
      <c r="A274" s="672" t="s">
        <v>603</v>
      </c>
      <c r="B274" s="672" t="s">
        <v>144</v>
      </c>
      <c r="C274" s="673" t="s">
        <v>2300</v>
      </c>
      <c r="D274" s="647">
        <v>66289.18771014153</v>
      </c>
    </row>
    <row r="275" spans="1:4" ht="16.5" thickTop="1" thickBot="1">
      <c r="A275" s="672" t="s">
        <v>604</v>
      </c>
      <c r="B275" s="672" t="s">
        <v>144</v>
      </c>
      <c r="C275" s="673" t="s">
        <v>2301</v>
      </c>
      <c r="D275" s="647">
        <v>66777.514829547945</v>
      </c>
    </row>
    <row r="276" spans="1:4" ht="16.5" thickTop="1" thickBot="1">
      <c r="A276" s="672" t="s">
        <v>605</v>
      </c>
      <c r="B276" s="672" t="s">
        <v>606</v>
      </c>
      <c r="C276" s="673" t="s">
        <v>2302</v>
      </c>
      <c r="D276" s="647">
        <v>90852.861339940995</v>
      </c>
    </row>
    <row r="277" spans="1:4" ht="16.5" thickTop="1" thickBot="1">
      <c r="A277" s="672" t="s">
        <v>607</v>
      </c>
      <c r="B277" s="672" t="s">
        <v>606</v>
      </c>
      <c r="C277" s="673" t="s">
        <v>1923</v>
      </c>
      <c r="D277" s="647">
        <v>80462.874186387926</v>
      </c>
    </row>
    <row r="278" spans="1:4" ht="16.5" thickTop="1" thickBot="1">
      <c r="A278" s="672" t="s">
        <v>608</v>
      </c>
      <c r="B278" s="672" t="s">
        <v>606</v>
      </c>
      <c r="C278" s="673" t="s">
        <v>609</v>
      </c>
      <c r="D278" s="647">
        <v>47608.787427244752</v>
      </c>
    </row>
    <row r="279" spans="1:4" ht="16.5" thickTop="1" thickBot="1">
      <c r="A279" s="672" t="s">
        <v>501</v>
      </c>
      <c r="B279" s="672" t="s">
        <v>141</v>
      </c>
      <c r="C279" s="673" t="s">
        <v>502</v>
      </c>
      <c r="D279" s="647">
        <v>49734.955684773005</v>
      </c>
    </row>
    <row r="280" spans="1:4" ht="16.5" thickTop="1" thickBot="1">
      <c r="A280" s="672" t="s">
        <v>503</v>
      </c>
      <c r="B280" s="672" t="s">
        <v>141</v>
      </c>
      <c r="C280" s="673" t="s">
        <v>504</v>
      </c>
      <c r="D280" s="647">
        <v>54019.169346814764</v>
      </c>
    </row>
    <row r="281" spans="1:4" ht="16.5" thickTop="1" thickBot="1">
      <c r="A281" s="672" t="s">
        <v>610</v>
      </c>
      <c r="B281" s="672" t="s">
        <v>92</v>
      </c>
      <c r="C281" s="673" t="s">
        <v>2303</v>
      </c>
      <c r="D281" s="647">
        <v>68770.639315690671</v>
      </c>
    </row>
    <row r="282" spans="1:4" ht="16.5" thickTop="1" thickBot="1">
      <c r="A282" s="672" t="s">
        <v>611</v>
      </c>
      <c r="B282" s="672" t="s">
        <v>377</v>
      </c>
      <c r="C282" s="673" t="s">
        <v>2304</v>
      </c>
      <c r="D282" s="647">
        <v>8998.2196820595545</v>
      </c>
    </row>
    <row r="283" spans="1:4" ht="16.5" thickTop="1" thickBot="1">
      <c r="A283" s="672" t="s">
        <v>612</v>
      </c>
      <c r="B283" s="672" t="s">
        <v>144</v>
      </c>
      <c r="C283" s="673" t="s">
        <v>2305</v>
      </c>
      <c r="D283" s="647">
        <v>4056.1017155203135</v>
      </c>
    </row>
    <row r="284" spans="1:4" ht="16.5" thickTop="1" thickBot="1">
      <c r="A284" s="672" t="s">
        <v>613</v>
      </c>
      <c r="B284" s="672" t="s">
        <v>92</v>
      </c>
      <c r="C284" s="673" t="s">
        <v>614</v>
      </c>
      <c r="D284" s="647">
        <v>11586.273538528403</v>
      </c>
    </row>
    <row r="285" spans="1:4" ht="16.5" thickTop="1" thickBot="1">
      <c r="A285" s="672" t="s">
        <v>615</v>
      </c>
      <c r="B285" s="672" t="s">
        <v>92</v>
      </c>
      <c r="C285" s="673" t="s">
        <v>2306</v>
      </c>
      <c r="D285" s="647">
        <v>88206.471060038253</v>
      </c>
    </row>
    <row r="286" spans="1:4" ht="16.5" thickTop="1" thickBot="1">
      <c r="A286" s="672" t="s">
        <v>616</v>
      </c>
      <c r="B286" s="672" t="s">
        <v>92</v>
      </c>
      <c r="C286" s="673" t="s">
        <v>617</v>
      </c>
      <c r="D286" s="647">
        <v>83788.707129513292</v>
      </c>
    </row>
    <row r="287" spans="1:4" ht="16.5" thickTop="1" thickBot="1">
      <c r="A287" s="672" t="s">
        <v>620</v>
      </c>
      <c r="B287" s="672" t="s">
        <v>92</v>
      </c>
      <c r="C287" s="673" t="s">
        <v>621</v>
      </c>
      <c r="D287" s="647">
        <v>38242.345788060877</v>
      </c>
    </row>
    <row r="288" spans="1:4" ht="16.5" thickTop="1" thickBot="1">
      <c r="A288" s="672" t="s">
        <v>618</v>
      </c>
      <c r="B288" s="672" t="s">
        <v>92</v>
      </c>
      <c r="C288" s="673" t="s">
        <v>2307</v>
      </c>
      <c r="D288" s="647">
        <v>39379.874953965809</v>
      </c>
    </row>
    <row r="289" spans="1:4" ht="16.5" thickTop="1" thickBot="1">
      <c r="A289" s="672" t="s">
        <v>619</v>
      </c>
      <c r="B289" s="672" t="s">
        <v>92</v>
      </c>
      <c r="C289" s="673" t="s">
        <v>2308</v>
      </c>
      <c r="D289" s="647">
        <v>128143.41938981414</v>
      </c>
    </row>
    <row r="290" spans="1:4" ht="16.5" thickTop="1" thickBot="1">
      <c r="A290" s="672" t="s">
        <v>622</v>
      </c>
      <c r="B290" s="672" t="s">
        <v>454</v>
      </c>
      <c r="C290" s="673" t="s">
        <v>623</v>
      </c>
      <c r="D290" s="647">
        <v>3074.1191385642128</v>
      </c>
    </row>
    <row r="291" spans="1:4" ht="16.5" thickTop="1" thickBot="1">
      <c r="A291" s="672" t="s">
        <v>624</v>
      </c>
      <c r="B291" s="672" t="s">
        <v>422</v>
      </c>
      <c r="C291" s="673" t="s">
        <v>1924</v>
      </c>
      <c r="D291" s="647">
        <v>79359.173018813657</v>
      </c>
    </row>
    <row r="292" spans="1:4" ht="16.5" thickTop="1" thickBot="1">
      <c r="A292" s="672" t="s">
        <v>625</v>
      </c>
      <c r="B292" s="672" t="s">
        <v>377</v>
      </c>
      <c r="C292" s="673" t="s">
        <v>2309</v>
      </c>
      <c r="D292" s="647">
        <v>3650.41566425463</v>
      </c>
    </row>
    <row r="293" spans="1:4" ht="16.5" thickTop="1" thickBot="1">
      <c r="A293" s="672" t="s">
        <v>626</v>
      </c>
      <c r="B293" s="672" t="s">
        <v>377</v>
      </c>
      <c r="C293" s="673" t="s">
        <v>1925</v>
      </c>
      <c r="D293" s="647">
        <v>8613.2581284866737</v>
      </c>
    </row>
    <row r="294" spans="1:4" ht="16.5" thickTop="1" thickBot="1">
      <c r="A294" s="672" t="s">
        <v>627</v>
      </c>
      <c r="B294" s="672" t="s">
        <v>92</v>
      </c>
      <c r="C294" s="673" t="s">
        <v>628</v>
      </c>
      <c r="D294" s="647">
        <v>2278.5782064831797</v>
      </c>
    </row>
    <row r="295" spans="1:4" ht="16.5" thickTop="1" thickBot="1">
      <c r="A295" s="672" t="s">
        <v>633</v>
      </c>
      <c r="B295" s="672" t="s">
        <v>92</v>
      </c>
      <c r="C295" s="673" t="s">
        <v>1926</v>
      </c>
      <c r="D295" s="647">
        <v>48419.786887767579</v>
      </c>
    </row>
    <row r="296" spans="1:4" ht="16.5" thickTop="1" thickBot="1">
      <c r="A296" s="672" t="s">
        <v>629</v>
      </c>
      <c r="B296" s="672" t="s">
        <v>92</v>
      </c>
      <c r="C296" s="673" t="s">
        <v>630</v>
      </c>
      <c r="D296" s="647">
        <v>66410.091859873282</v>
      </c>
    </row>
    <row r="297" spans="1:4" ht="16.5" thickTop="1" thickBot="1">
      <c r="A297" s="672" t="s">
        <v>631</v>
      </c>
      <c r="B297" s="672" t="s">
        <v>92</v>
      </c>
      <c r="C297" s="673" t="s">
        <v>632</v>
      </c>
      <c r="D297" s="647">
        <v>64467.487684856249</v>
      </c>
    </row>
    <row r="298" spans="1:4" ht="16.5" thickTop="1" thickBot="1">
      <c r="A298" s="672" t="s">
        <v>646</v>
      </c>
      <c r="B298" s="672" t="s">
        <v>144</v>
      </c>
      <c r="C298" s="673" t="s">
        <v>647</v>
      </c>
      <c r="D298" s="647">
        <v>6096.3592422437723</v>
      </c>
    </row>
    <row r="299" spans="1:4" ht="16.5" thickTop="1" thickBot="1">
      <c r="A299" s="672" t="s">
        <v>634</v>
      </c>
      <c r="B299" s="672" t="s">
        <v>377</v>
      </c>
      <c r="C299" s="673" t="s">
        <v>635</v>
      </c>
      <c r="D299" s="647">
        <v>43218.832983953813</v>
      </c>
    </row>
    <row r="300" spans="1:4" ht="16.5" thickTop="1" thickBot="1">
      <c r="A300" s="672" t="s">
        <v>650</v>
      </c>
      <c r="B300" s="672" t="s">
        <v>377</v>
      </c>
      <c r="C300" s="673" t="s">
        <v>651</v>
      </c>
      <c r="D300" s="647">
        <v>37383.795605040614</v>
      </c>
    </row>
    <row r="301" spans="1:4" ht="31.5" thickTop="1" thickBot="1">
      <c r="A301" s="672" t="s">
        <v>652</v>
      </c>
      <c r="B301" s="672" t="s">
        <v>92</v>
      </c>
      <c r="C301" s="673" t="s">
        <v>2310</v>
      </c>
      <c r="D301" s="647">
        <v>286647.46345538658</v>
      </c>
    </row>
    <row r="302" spans="1:4" ht="31.5" thickTop="1" thickBot="1">
      <c r="A302" s="672" t="s">
        <v>653</v>
      </c>
      <c r="B302" s="672" t="s">
        <v>92</v>
      </c>
      <c r="C302" s="673" t="s">
        <v>2311</v>
      </c>
      <c r="D302" s="647">
        <v>243528.85851739618</v>
      </c>
    </row>
    <row r="303" spans="1:4" ht="31.5" thickTop="1" thickBot="1">
      <c r="A303" s="672" t="s">
        <v>654</v>
      </c>
      <c r="B303" s="672" t="s">
        <v>92</v>
      </c>
      <c r="C303" s="673" t="s">
        <v>2312</v>
      </c>
      <c r="D303" s="647">
        <v>205873.87267444815</v>
      </c>
    </row>
    <row r="304" spans="1:4" ht="31.5" thickTop="1" thickBot="1">
      <c r="A304" s="672" t="s">
        <v>655</v>
      </c>
      <c r="B304" s="672" t="s">
        <v>92</v>
      </c>
      <c r="C304" s="673" t="s">
        <v>2313</v>
      </c>
      <c r="D304" s="647">
        <v>320506.43807978585</v>
      </c>
    </row>
    <row r="305" spans="1:4" ht="31.5" thickTop="1" thickBot="1">
      <c r="A305" s="672" t="s">
        <v>656</v>
      </c>
      <c r="B305" s="672" t="s">
        <v>92</v>
      </c>
      <c r="C305" s="673" t="s">
        <v>2314</v>
      </c>
      <c r="D305" s="647">
        <v>181735.85748290081</v>
      </c>
    </row>
    <row r="306" spans="1:4" ht="31.5" thickTop="1" thickBot="1">
      <c r="A306" s="672" t="s">
        <v>657</v>
      </c>
      <c r="B306" s="672" t="s">
        <v>233</v>
      </c>
      <c r="C306" s="673" t="s">
        <v>2315</v>
      </c>
      <c r="D306" s="647">
        <v>268960.58139751153</v>
      </c>
    </row>
    <row r="307" spans="1:4" ht="16.5" thickTop="1" thickBot="1">
      <c r="A307" s="672" t="s">
        <v>658</v>
      </c>
      <c r="B307" s="672" t="s">
        <v>92</v>
      </c>
      <c r="C307" s="673" t="s">
        <v>659</v>
      </c>
      <c r="D307" s="647">
        <v>156469.73293121971</v>
      </c>
    </row>
    <row r="308" spans="1:4" ht="16.5" thickTop="1" thickBot="1">
      <c r="A308" s="672" t="s">
        <v>636</v>
      </c>
      <c r="B308" s="672" t="s">
        <v>377</v>
      </c>
      <c r="C308" s="673" t="s">
        <v>637</v>
      </c>
      <c r="D308" s="647">
        <v>22582.509478780765</v>
      </c>
    </row>
    <row r="309" spans="1:4" ht="16.5" thickTop="1" thickBot="1">
      <c r="A309" s="672" t="s">
        <v>642</v>
      </c>
      <c r="B309" s="672" t="s">
        <v>377</v>
      </c>
      <c r="C309" s="673" t="s">
        <v>643</v>
      </c>
      <c r="D309" s="647">
        <v>7053.6016981383273</v>
      </c>
    </row>
    <row r="310" spans="1:4" ht="16.5" thickTop="1" thickBot="1">
      <c r="A310" s="672" t="s">
        <v>640</v>
      </c>
      <c r="B310" s="672" t="s">
        <v>377</v>
      </c>
      <c r="C310" s="673" t="s">
        <v>641</v>
      </c>
      <c r="D310" s="647">
        <v>18139.635007909834</v>
      </c>
    </row>
    <row r="311" spans="1:4" ht="16.5" thickTop="1" thickBot="1">
      <c r="A311" s="672" t="s">
        <v>638</v>
      </c>
      <c r="B311" s="672" t="s">
        <v>377</v>
      </c>
      <c r="C311" s="673" t="s">
        <v>639</v>
      </c>
      <c r="D311" s="647">
        <v>88746.241002680777</v>
      </c>
    </row>
    <row r="312" spans="1:4" ht="16.5" thickTop="1" thickBot="1">
      <c r="A312" s="672" t="s">
        <v>644</v>
      </c>
      <c r="B312" s="672" t="s">
        <v>377</v>
      </c>
      <c r="C312" s="673" t="s">
        <v>645</v>
      </c>
      <c r="D312" s="647">
        <v>8123.3469188079744</v>
      </c>
    </row>
    <row r="313" spans="1:4" ht="16.5" thickTop="1" thickBot="1">
      <c r="A313" s="672" t="s">
        <v>660</v>
      </c>
      <c r="B313" s="672" t="s">
        <v>377</v>
      </c>
      <c r="C313" s="673" t="s">
        <v>661</v>
      </c>
      <c r="D313" s="647">
        <v>8518.2963233160062</v>
      </c>
    </row>
    <row r="314" spans="1:4" ht="16.5" thickTop="1" thickBot="1">
      <c r="A314" s="672" t="s">
        <v>662</v>
      </c>
      <c r="B314" s="672" t="s">
        <v>377</v>
      </c>
      <c r="C314" s="673" t="s">
        <v>663</v>
      </c>
      <c r="D314" s="647">
        <v>9493.8164734581424</v>
      </c>
    </row>
    <row r="315" spans="1:4" ht="16.5" thickTop="1" thickBot="1">
      <c r="A315" s="672" t="s">
        <v>667</v>
      </c>
      <c r="B315" s="672" t="s">
        <v>377</v>
      </c>
      <c r="C315" s="673" t="s">
        <v>2316</v>
      </c>
      <c r="D315" s="647">
        <v>13252.735885892918</v>
      </c>
    </row>
    <row r="316" spans="1:4" ht="16.5" thickTop="1" thickBot="1">
      <c r="A316" s="672" t="s">
        <v>664</v>
      </c>
      <c r="B316" s="672" t="s">
        <v>92</v>
      </c>
      <c r="C316" s="673" t="s">
        <v>2317</v>
      </c>
      <c r="D316" s="647">
        <v>43190.75566542118</v>
      </c>
    </row>
    <row r="317" spans="1:4" ht="16.5" thickTop="1" thickBot="1">
      <c r="A317" s="672" t="s">
        <v>665</v>
      </c>
      <c r="B317" s="672" t="s">
        <v>377</v>
      </c>
      <c r="C317" s="673" t="s">
        <v>666</v>
      </c>
      <c r="D317" s="647">
        <v>16784.751094491916</v>
      </c>
    </row>
    <row r="318" spans="1:4" ht="16.5" thickTop="1" thickBot="1">
      <c r="A318" s="672" t="s">
        <v>668</v>
      </c>
      <c r="B318" s="672" t="s">
        <v>606</v>
      </c>
      <c r="C318" s="673" t="s">
        <v>2318</v>
      </c>
      <c r="D318" s="647">
        <v>49408.484886619983</v>
      </c>
    </row>
    <row r="319" spans="1:4" ht="16.5" thickTop="1" thickBot="1">
      <c r="A319" s="672" t="s">
        <v>669</v>
      </c>
      <c r="B319" s="672" t="s">
        <v>92</v>
      </c>
      <c r="C319" s="673" t="s">
        <v>2319</v>
      </c>
      <c r="D319" s="647">
        <v>20751.337237614673</v>
      </c>
    </row>
    <row r="320" spans="1:4" ht="16.5" thickTop="1" thickBot="1">
      <c r="A320" s="672" t="s">
        <v>673</v>
      </c>
      <c r="B320" s="672" t="s">
        <v>92</v>
      </c>
      <c r="C320" s="673" t="s">
        <v>2320</v>
      </c>
      <c r="D320" s="647">
        <v>117633.92664269483</v>
      </c>
    </row>
    <row r="321" spans="1:4" ht="16.5" thickTop="1" thickBot="1">
      <c r="A321" s="672" t="s">
        <v>674</v>
      </c>
      <c r="B321" s="672" t="s">
        <v>92</v>
      </c>
      <c r="C321" s="673" t="s">
        <v>2321</v>
      </c>
      <c r="D321" s="647">
        <v>208225.96211803914</v>
      </c>
    </row>
    <row r="322" spans="1:4" ht="16.5" thickTop="1" thickBot="1">
      <c r="A322" s="672" t="s">
        <v>672</v>
      </c>
      <c r="B322" s="672" t="s">
        <v>92</v>
      </c>
      <c r="C322" s="673" t="s">
        <v>2322</v>
      </c>
      <c r="D322" s="647">
        <v>173390.00897669845</v>
      </c>
    </row>
    <row r="323" spans="1:4" ht="31.5" thickTop="1" thickBot="1">
      <c r="A323" s="672" t="s">
        <v>671</v>
      </c>
      <c r="B323" s="672" t="s">
        <v>92</v>
      </c>
      <c r="C323" s="673" t="s">
        <v>2323</v>
      </c>
      <c r="D323" s="647">
        <v>203725.4524965976</v>
      </c>
    </row>
    <row r="324" spans="1:4" ht="16.5" thickTop="1" thickBot="1">
      <c r="A324" s="672" t="s">
        <v>675</v>
      </c>
      <c r="B324" s="672" t="s">
        <v>92</v>
      </c>
      <c r="C324" s="673" t="s">
        <v>676</v>
      </c>
      <c r="D324" s="647">
        <v>316021.09324466094</v>
      </c>
    </row>
    <row r="325" spans="1:4" ht="16.5" thickTop="1" thickBot="1">
      <c r="A325" s="672" t="s">
        <v>678</v>
      </c>
      <c r="B325" s="672" t="s">
        <v>92</v>
      </c>
      <c r="C325" s="673" t="s">
        <v>679</v>
      </c>
      <c r="D325" s="647">
        <v>19750.885769583216</v>
      </c>
    </row>
    <row r="326" spans="1:4" ht="16.5" thickTop="1" thickBot="1">
      <c r="A326" s="672" t="s">
        <v>670</v>
      </c>
      <c r="B326" s="672" t="s">
        <v>92</v>
      </c>
      <c r="C326" s="673" t="s">
        <v>2324</v>
      </c>
      <c r="D326" s="647">
        <v>24391.655150633065</v>
      </c>
    </row>
    <row r="327" spans="1:4" ht="16.5" thickTop="1" thickBot="1">
      <c r="A327" s="672" t="s">
        <v>677</v>
      </c>
      <c r="B327" s="672" t="s">
        <v>92</v>
      </c>
      <c r="C327" s="673" t="s">
        <v>2325</v>
      </c>
      <c r="D327" s="647">
        <v>21654.775621626373</v>
      </c>
    </row>
    <row r="328" spans="1:4" ht="16.5" thickTop="1" thickBot="1">
      <c r="A328" s="672" t="s">
        <v>680</v>
      </c>
      <c r="B328" s="672" t="s">
        <v>92</v>
      </c>
      <c r="C328" s="673" t="s">
        <v>2326</v>
      </c>
      <c r="D328" s="647">
        <v>87760.244990197403</v>
      </c>
    </row>
    <row r="329" spans="1:4" ht="16.5" thickTop="1" thickBot="1">
      <c r="A329" s="672" t="s">
        <v>681</v>
      </c>
      <c r="B329" s="672" t="s">
        <v>92</v>
      </c>
      <c r="C329" s="673" t="s">
        <v>682</v>
      </c>
      <c r="D329" s="647">
        <v>5858.1619362305073</v>
      </c>
    </row>
    <row r="330" spans="1:4" ht="16.5" thickTop="1" thickBot="1">
      <c r="A330" s="672" t="s">
        <v>683</v>
      </c>
      <c r="B330" s="672" t="s">
        <v>92</v>
      </c>
      <c r="C330" s="673" t="s">
        <v>2327</v>
      </c>
      <c r="D330" s="647">
        <v>31914.07641523796</v>
      </c>
    </row>
    <row r="331" spans="1:4" ht="16.5" thickTop="1" thickBot="1">
      <c r="A331" s="672" t="s">
        <v>684</v>
      </c>
      <c r="B331" s="672" t="s">
        <v>92</v>
      </c>
      <c r="C331" s="673" t="s">
        <v>2328</v>
      </c>
      <c r="D331" s="647">
        <v>1649.2191669697652</v>
      </c>
    </row>
    <row r="332" spans="1:4" ht="16.5" thickTop="1" thickBot="1">
      <c r="A332" s="672" t="s">
        <v>686</v>
      </c>
      <c r="B332" s="672" t="s">
        <v>387</v>
      </c>
      <c r="C332" s="673" t="s">
        <v>687</v>
      </c>
      <c r="D332" s="647">
        <v>61924.14338436455</v>
      </c>
    </row>
    <row r="333" spans="1:4" ht="16.5" thickTop="1" thickBot="1">
      <c r="A333" s="672" t="s">
        <v>685</v>
      </c>
      <c r="B333" s="672" t="s">
        <v>387</v>
      </c>
      <c r="C333" s="673" t="s">
        <v>2329</v>
      </c>
      <c r="D333" s="647">
        <v>16495.936017074149</v>
      </c>
    </row>
    <row r="334" spans="1:4" ht="16.5" thickTop="1" thickBot="1">
      <c r="A334" s="672" t="s">
        <v>690</v>
      </c>
      <c r="B334" s="672" t="s">
        <v>92</v>
      </c>
      <c r="C334" s="673" t="s">
        <v>1929</v>
      </c>
      <c r="D334" s="647">
        <v>1056.748770251638</v>
      </c>
    </row>
    <row r="335" spans="1:4" ht="16.5" thickTop="1" thickBot="1">
      <c r="A335" s="672" t="s">
        <v>688</v>
      </c>
      <c r="B335" s="672" t="s">
        <v>92</v>
      </c>
      <c r="C335" s="673" t="s">
        <v>689</v>
      </c>
      <c r="D335" s="647">
        <v>3414.605574474951</v>
      </c>
    </row>
    <row r="336" spans="1:4" ht="16.5" thickTop="1" thickBot="1">
      <c r="A336" s="672" t="s">
        <v>691</v>
      </c>
      <c r="B336" s="672" t="s">
        <v>377</v>
      </c>
      <c r="C336" s="673" t="s">
        <v>692</v>
      </c>
      <c r="D336" s="647">
        <v>6358.6536616782496</v>
      </c>
    </row>
    <row r="337" spans="1:4" ht="16.5" thickTop="1" thickBot="1">
      <c r="A337" s="672" t="s">
        <v>696</v>
      </c>
      <c r="B337" s="672" t="s">
        <v>92</v>
      </c>
      <c r="C337" s="673" t="s">
        <v>697</v>
      </c>
      <c r="D337" s="647">
        <v>303546.14346020267</v>
      </c>
    </row>
    <row r="338" spans="1:4" ht="16.5" thickTop="1" thickBot="1">
      <c r="A338" s="672" t="s">
        <v>694</v>
      </c>
      <c r="B338" s="672" t="s">
        <v>92</v>
      </c>
      <c r="C338" s="673" t="s">
        <v>695</v>
      </c>
      <c r="D338" s="647">
        <v>80499.381862379043</v>
      </c>
    </row>
    <row r="339" spans="1:4" ht="16.5" thickTop="1" thickBot="1">
      <c r="A339" s="672" t="s">
        <v>693</v>
      </c>
      <c r="B339" s="672" t="s">
        <v>144</v>
      </c>
      <c r="C339" s="673" t="s">
        <v>2330</v>
      </c>
      <c r="D339" s="647">
        <v>93984.201428641463</v>
      </c>
    </row>
    <row r="340" spans="1:4" ht="31.5" thickTop="1" thickBot="1">
      <c r="A340" s="672" t="s">
        <v>648</v>
      </c>
      <c r="B340" s="672" t="s">
        <v>92</v>
      </c>
      <c r="C340" s="673" t="s">
        <v>1927</v>
      </c>
      <c r="D340" s="647">
        <v>1561358.5147157584</v>
      </c>
    </row>
    <row r="341" spans="1:4" ht="31.5" thickTop="1" thickBot="1">
      <c r="A341" s="672" t="s">
        <v>698</v>
      </c>
      <c r="B341" s="672" t="s">
        <v>92</v>
      </c>
      <c r="C341" s="673" t="s">
        <v>699</v>
      </c>
      <c r="D341" s="647">
        <v>1552626.6775173426</v>
      </c>
    </row>
    <row r="342" spans="1:4" ht="31.5" thickTop="1" thickBot="1">
      <c r="A342" s="672" t="s">
        <v>649</v>
      </c>
      <c r="B342" s="672" t="s">
        <v>92</v>
      </c>
      <c r="C342" s="673" t="s">
        <v>1928</v>
      </c>
      <c r="D342" s="647">
        <v>988981.4797955642</v>
      </c>
    </row>
    <row r="343" spans="1:4" ht="31.5" thickTop="1" thickBot="1">
      <c r="A343" s="672" t="s">
        <v>700</v>
      </c>
      <c r="B343" s="672" t="s">
        <v>92</v>
      </c>
      <c r="C343" s="673" t="s">
        <v>701</v>
      </c>
      <c r="D343" s="647">
        <v>958299.43318180763</v>
      </c>
    </row>
    <row r="344" spans="1:4" ht="16.5" thickTop="1" thickBot="1">
      <c r="A344" s="672" t="s">
        <v>737</v>
      </c>
      <c r="B344" s="672" t="s">
        <v>387</v>
      </c>
      <c r="C344" s="673" t="s">
        <v>2331</v>
      </c>
      <c r="D344" s="647">
        <v>69447.808621883785</v>
      </c>
    </row>
    <row r="345" spans="1:4" ht="16.5" thickTop="1" thickBot="1">
      <c r="A345" s="672" t="s">
        <v>702</v>
      </c>
      <c r="B345" s="672" t="s">
        <v>377</v>
      </c>
      <c r="C345" s="673" t="s">
        <v>2332</v>
      </c>
      <c r="D345" s="647">
        <v>76906.668257309109</v>
      </c>
    </row>
    <row r="346" spans="1:4" ht="16.5" thickTop="1" thickBot="1">
      <c r="A346" s="672" t="s">
        <v>703</v>
      </c>
      <c r="B346" s="672" t="s">
        <v>144</v>
      </c>
      <c r="C346" s="673" t="s">
        <v>2333</v>
      </c>
      <c r="D346" s="647">
        <v>53614.932786038</v>
      </c>
    </row>
    <row r="347" spans="1:4" ht="16.5" thickTop="1" thickBot="1">
      <c r="A347" s="672" t="s">
        <v>708</v>
      </c>
      <c r="B347" s="672" t="s">
        <v>92</v>
      </c>
      <c r="C347" s="673" t="s">
        <v>2334</v>
      </c>
      <c r="D347" s="647">
        <v>97895.297957762523</v>
      </c>
    </row>
    <row r="348" spans="1:4" ht="16.5" thickTop="1" thickBot="1">
      <c r="A348" s="672" t="s">
        <v>713</v>
      </c>
      <c r="B348" s="672" t="s">
        <v>144</v>
      </c>
      <c r="C348" s="673" t="s">
        <v>1931</v>
      </c>
      <c r="D348" s="647">
        <v>11864.882232330272</v>
      </c>
    </row>
    <row r="349" spans="1:4" ht="16.5" thickTop="1" thickBot="1">
      <c r="A349" s="672" t="s">
        <v>704</v>
      </c>
      <c r="B349" s="672" t="s">
        <v>144</v>
      </c>
      <c r="C349" s="673" t="s">
        <v>2335</v>
      </c>
      <c r="D349" s="647">
        <v>71654.583213682243</v>
      </c>
    </row>
    <row r="350" spans="1:4" ht="16.5" thickTop="1" thickBot="1">
      <c r="A350" s="672" t="s">
        <v>705</v>
      </c>
      <c r="B350" s="672" t="s">
        <v>144</v>
      </c>
      <c r="C350" s="673" t="s">
        <v>2336</v>
      </c>
      <c r="D350" s="647">
        <v>19081.87530777642</v>
      </c>
    </row>
    <row r="351" spans="1:4" ht="16.5" thickTop="1" thickBot="1">
      <c r="A351" s="672" t="s">
        <v>736</v>
      </c>
      <c r="B351" s="672" t="s">
        <v>144</v>
      </c>
      <c r="C351" s="673" t="s">
        <v>1933</v>
      </c>
      <c r="D351" s="647">
        <v>151623.73192233359</v>
      </c>
    </row>
    <row r="352" spans="1:4" ht="16.5" thickTop="1" thickBot="1">
      <c r="A352" s="672" t="s">
        <v>709</v>
      </c>
      <c r="B352" s="672" t="s">
        <v>144</v>
      </c>
      <c r="C352" s="673" t="s">
        <v>710</v>
      </c>
      <c r="D352" s="647">
        <v>414195.50562526449</v>
      </c>
    </row>
    <row r="353" spans="1:4" ht="16.5" thickTop="1" thickBot="1">
      <c r="A353" s="672" t="s">
        <v>711</v>
      </c>
      <c r="B353" s="672" t="s">
        <v>144</v>
      </c>
      <c r="C353" s="673" t="s">
        <v>712</v>
      </c>
      <c r="D353" s="647">
        <v>1148744.7900067919</v>
      </c>
    </row>
    <row r="354" spans="1:4" ht="16.5" thickTop="1" thickBot="1">
      <c r="A354" s="672" t="s">
        <v>707</v>
      </c>
      <c r="B354" s="672" t="s">
        <v>144</v>
      </c>
      <c r="C354" s="673" t="s">
        <v>2337</v>
      </c>
      <c r="D354" s="647">
        <v>6016.7133623486652</v>
      </c>
    </row>
    <row r="355" spans="1:4" ht="16.5" thickTop="1" thickBot="1">
      <c r="A355" s="672" t="s">
        <v>706</v>
      </c>
      <c r="B355" s="672" t="s">
        <v>144</v>
      </c>
      <c r="C355" s="673" t="s">
        <v>1930</v>
      </c>
      <c r="D355" s="647">
        <v>4330.0911475327757</v>
      </c>
    </row>
    <row r="356" spans="1:4" ht="16.5" thickTop="1" thickBot="1">
      <c r="A356" s="672" t="s">
        <v>716</v>
      </c>
      <c r="B356" s="672" t="s">
        <v>144</v>
      </c>
      <c r="C356" s="673" t="s">
        <v>717</v>
      </c>
      <c r="D356" s="647">
        <v>40810.963233975519</v>
      </c>
    </row>
    <row r="357" spans="1:4" ht="16.5" thickTop="1" thickBot="1">
      <c r="A357" s="672" t="s">
        <v>714</v>
      </c>
      <c r="B357" s="672" t="s">
        <v>144</v>
      </c>
      <c r="C357" s="673" t="s">
        <v>2338</v>
      </c>
      <c r="D357" s="647">
        <v>423105.09438616497</v>
      </c>
    </row>
    <row r="358" spans="1:4" ht="16.5" thickTop="1" thickBot="1">
      <c r="A358" s="672" t="s">
        <v>715</v>
      </c>
      <c r="B358" s="672" t="s">
        <v>144</v>
      </c>
      <c r="C358" s="673" t="s">
        <v>2339</v>
      </c>
      <c r="D358" s="647">
        <v>423105.09438616497</v>
      </c>
    </row>
    <row r="359" spans="1:4" ht="16.5" thickTop="1" thickBot="1">
      <c r="A359" s="672" t="s">
        <v>718</v>
      </c>
      <c r="B359" s="672" t="s">
        <v>144</v>
      </c>
      <c r="C359" s="673" t="s">
        <v>719</v>
      </c>
      <c r="D359" s="647">
        <v>121115.6159889001</v>
      </c>
    </row>
    <row r="360" spans="1:4" ht="16.5" thickTop="1" thickBot="1">
      <c r="A360" s="672" t="s">
        <v>720</v>
      </c>
      <c r="B360" s="672" t="s">
        <v>144</v>
      </c>
      <c r="C360" s="673" t="s">
        <v>721</v>
      </c>
      <c r="D360" s="647">
        <v>153823.83412237797</v>
      </c>
    </row>
    <row r="361" spans="1:4" ht="16.5" thickTop="1" thickBot="1">
      <c r="A361" s="672" t="s">
        <v>722</v>
      </c>
      <c r="B361" s="672" t="s">
        <v>144</v>
      </c>
      <c r="C361" s="673" t="s">
        <v>723</v>
      </c>
      <c r="D361" s="647">
        <v>179756.46652483667</v>
      </c>
    </row>
    <row r="362" spans="1:4" ht="16.5" thickTop="1" thickBot="1">
      <c r="A362" s="672" t="s">
        <v>724</v>
      </c>
      <c r="B362" s="672" t="s">
        <v>144</v>
      </c>
      <c r="C362" s="673" t="s">
        <v>725</v>
      </c>
      <c r="D362" s="647">
        <v>228178.68166106765</v>
      </c>
    </row>
    <row r="363" spans="1:4" ht="16.5" thickTop="1" thickBot="1">
      <c r="A363" s="672" t="s">
        <v>726</v>
      </c>
      <c r="B363" s="672" t="s">
        <v>144</v>
      </c>
      <c r="C363" s="673" t="s">
        <v>2340</v>
      </c>
      <c r="D363" s="647">
        <v>190613.71848339631</v>
      </c>
    </row>
    <row r="364" spans="1:4" ht="16.5" thickTop="1" thickBot="1">
      <c r="A364" s="672" t="s">
        <v>738</v>
      </c>
      <c r="B364" s="672" t="s">
        <v>144</v>
      </c>
      <c r="C364" s="673" t="s">
        <v>2341</v>
      </c>
      <c r="D364" s="647">
        <v>159166.02493474624</v>
      </c>
    </row>
    <row r="365" spans="1:4" ht="16.5" thickTop="1" thickBot="1">
      <c r="A365" s="672" t="s">
        <v>727</v>
      </c>
      <c r="B365" s="672" t="s">
        <v>144</v>
      </c>
      <c r="C365" s="673" t="s">
        <v>728</v>
      </c>
      <c r="D365" s="647">
        <v>74446.495926593881</v>
      </c>
    </row>
    <row r="366" spans="1:4" ht="16.5" thickTop="1" thickBot="1">
      <c r="A366" s="672" t="s">
        <v>729</v>
      </c>
      <c r="B366" s="672" t="s">
        <v>144</v>
      </c>
      <c r="C366" s="673" t="s">
        <v>1932</v>
      </c>
      <c r="D366" s="647">
        <v>73824.568375933595</v>
      </c>
    </row>
    <row r="367" spans="1:4" ht="16.5" thickTop="1" thickBot="1">
      <c r="A367" s="672" t="s">
        <v>730</v>
      </c>
      <c r="B367" s="672" t="s">
        <v>92</v>
      </c>
      <c r="C367" s="673" t="s">
        <v>2342</v>
      </c>
      <c r="D367" s="647">
        <v>31220.859975366373</v>
      </c>
    </row>
    <row r="368" spans="1:4" ht="16.5" thickTop="1" thickBot="1">
      <c r="A368" s="672" t="s">
        <v>732</v>
      </c>
      <c r="B368" s="672" t="s">
        <v>92</v>
      </c>
      <c r="C368" s="673" t="s">
        <v>733</v>
      </c>
      <c r="D368" s="647">
        <v>3459.2044409020136</v>
      </c>
    </row>
    <row r="369" spans="1:4" ht="16.5" thickTop="1" thickBot="1">
      <c r="A369" s="672" t="s">
        <v>731</v>
      </c>
      <c r="B369" s="672" t="s">
        <v>92</v>
      </c>
      <c r="C369" s="673" t="s">
        <v>2343</v>
      </c>
      <c r="D369" s="647">
        <v>1334.5958066544338</v>
      </c>
    </row>
    <row r="370" spans="1:4" ht="16.5" thickTop="1" thickBot="1">
      <c r="A370" s="672" t="s">
        <v>734</v>
      </c>
      <c r="B370" s="672" t="s">
        <v>92</v>
      </c>
      <c r="C370" s="673" t="s">
        <v>735</v>
      </c>
      <c r="D370" s="647">
        <v>43514.613286602929</v>
      </c>
    </row>
    <row r="371" spans="1:4" ht="16.5" thickTop="1" thickBot="1">
      <c r="A371" s="672" t="s">
        <v>741</v>
      </c>
      <c r="B371" s="672" t="s">
        <v>92</v>
      </c>
      <c r="C371" s="673" t="s">
        <v>1934</v>
      </c>
      <c r="D371" s="647">
        <v>40537.63387268284</v>
      </c>
    </row>
    <row r="372" spans="1:4" ht="16.5" thickTop="1" thickBot="1">
      <c r="A372" s="672" t="s">
        <v>739</v>
      </c>
      <c r="B372" s="672" t="s">
        <v>377</v>
      </c>
      <c r="C372" s="673" t="s">
        <v>740</v>
      </c>
      <c r="D372" s="647">
        <v>2901.3324421552588</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G153"/>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8" style="157" customWidth="1"/>
    <col min="2" max="2" width="9.140625" customWidth="1"/>
    <col min="3" max="3" width="101.5703125" customWidth="1"/>
    <col min="4" max="4" width="17.7109375" style="183" customWidth="1"/>
    <col min="5" max="5" width="17" customWidth="1"/>
    <col min="7" max="7" width="12.5703125" bestFit="1" customWidth="1"/>
  </cols>
  <sheetData>
    <row r="1" spans="1:7" ht="99.75" customHeight="1" thickTop="1" thickBot="1">
      <c r="A1" s="696" t="s">
        <v>1850</v>
      </c>
      <c r="B1" s="697"/>
      <c r="C1" s="697"/>
      <c r="D1" s="698"/>
    </row>
    <row r="2" spans="1:7" ht="16.5" thickTop="1" thickBot="1">
      <c r="A2" s="695" t="s">
        <v>1409</v>
      </c>
      <c r="B2" s="695"/>
      <c r="C2" s="695"/>
      <c r="D2" s="695"/>
    </row>
    <row r="3" spans="1:7" ht="16.5" thickTop="1" thickBot="1">
      <c r="A3" s="699"/>
      <c r="B3" s="699"/>
      <c r="C3" s="699"/>
      <c r="D3" s="699"/>
    </row>
    <row r="4" spans="1:7" ht="16.5" thickTop="1" thickBot="1">
      <c r="A4" s="700"/>
      <c r="B4" s="700"/>
      <c r="C4" s="700"/>
      <c r="D4" s="700"/>
    </row>
    <row r="5" spans="1:7" ht="30" customHeight="1" thickTop="1" thickBot="1">
      <c r="A5" s="199"/>
      <c r="B5" s="100"/>
      <c r="C5" s="101"/>
      <c r="D5" s="187"/>
    </row>
    <row r="6" spans="1:7" ht="30" customHeight="1" thickTop="1" thickBot="1">
      <c r="A6" s="200" t="s">
        <v>1266</v>
      </c>
      <c r="B6" s="100" t="s">
        <v>339</v>
      </c>
      <c r="C6" s="102" t="s">
        <v>2026</v>
      </c>
      <c r="D6" s="649">
        <v>1340.4286998159068</v>
      </c>
    </row>
    <row r="7" spans="1:7" ht="30" customHeight="1" thickTop="1" thickBot="1">
      <c r="A7" s="200" t="s">
        <v>1352</v>
      </c>
      <c r="B7" s="100" t="s">
        <v>339</v>
      </c>
      <c r="C7" s="102" t="s">
        <v>2025</v>
      </c>
      <c r="D7" s="649">
        <v>1340.4286998159068</v>
      </c>
      <c r="E7" s="103"/>
      <c r="G7" s="645"/>
    </row>
    <row r="8" spans="1:7" ht="30" customHeight="1" thickTop="1" thickBot="1">
      <c r="A8" s="200" t="s">
        <v>1364</v>
      </c>
      <c r="B8" s="100" t="s">
        <v>339</v>
      </c>
      <c r="C8" s="102" t="s">
        <v>2027</v>
      </c>
      <c r="D8" s="649">
        <v>1340.4286998159068</v>
      </c>
      <c r="G8" s="645"/>
    </row>
    <row r="9" spans="1:7" ht="30" customHeight="1" thickTop="1" thickBot="1">
      <c r="A9" s="200" t="s">
        <v>1225</v>
      </c>
      <c r="B9" s="100" t="s">
        <v>1223</v>
      </c>
      <c r="C9" s="102" t="s">
        <v>1226</v>
      </c>
      <c r="D9" s="649">
        <v>1340.4286998159068</v>
      </c>
      <c r="G9" s="645"/>
    </row>
    <row r="10" spans="1:7" ht="30" customHeight="1" thickTop="1" thickBot="1">
      <c r="A10" s="200" t="s">
        <v>1388</v>
      </c>
      <c r="B10" s="100" t="s">
        <v>339</v>
      </c>
      <c r="C10" s="102" t="s">
        <v>1389</v>
      </c>
      <c r="D10" s="649">
        <v>1340.4286998159068</v>
      </c>
      <c r="G10" s="645"/>
    </row>
    <row r="11" spans="1:7" ht="30" customHeight="1" thickTop="1" thickBot="1">
      <c r="A11" s="200" t="s">
        <v>1329</v>
      </c>
      <c r="B11" s="100" t="s">
        <v>339</v>
      </c>
      <c r="C11" s="102" t="s">
        <v>1330</v>
      </c>
      <c r="D11" s="649">
        <v>1340.4286998159068</v>
      </c>
      <c r="G11" s="645"/>
    </row>
    <row r="12" spans="1:7" ht="30" customHeight="1" thickTop="1" thickBot="1">
      <c r="A12" s="200" t="s">
        <v>1331</v>
      </c>
      <c r="B12" s="100" t="s">
        <v>339</v>
      </c>
      <c r="C12" s="102" t="s">
        <v>1332</v>
      </c>
      <c r="D12" s="649">
        <v>1340.4286998159068</v>
      </c>
      <c r="G12" s="645"/>
    </row>
    <row r="13" spans="1:7" ht="30" customHeight="1" thickTop="1" thickBot="1">
      <c r="A13" s="200" t="s">
        <v>1333</v>
      </c>
      <c r="B13" s="100" t="s">
        <v>339</v>
      </c>
      <c r="C13" s="102" t="s">
        <v>1334</v>
      </c>
      <c r="D13" s="649">
        <v>1340.4286998159068</v>
      </c>
      <c r="G13" s="645"/>
    </row>
    <row r="14" spans="1:7" ht="30" customHeight="1" thickTop="1" thickBot="1">
      <c r="A14" s="200" t="s">
        <v>1335</v>
      </c>
      <c r="B14" s="100" t="s">
        <v>339</v>
      </c>
      <c r="C14" s="102" t="s">
        <v>1336</v>
      </c>
      <c r="D14" s="649">
        <v>1340.4286998159068</v>
      </c>
    </row>
    <row r="15" spans="1:7" ht="30" customHeight="1" thickTop="1" thickBot="1">
      <c r="A15" s="200" t="s">
        <v>1317</v>
      </c>
      <c r="B15" s="100" t="s">
        <v>339</v>
      </c>
      <c r="C15" s="102" t="s">
        <v>1860</v>
      </c>
      <c r="D15" s="649">
        <v>1340.4286998159068</v>
      </c>
    </row>
    <row r="16" spans="1:7" ht="30" customHeight="1" thickTop="1" thickBot="1">
      <c r="A16" s="200" t="s">
        <v>1227</v>
      </c>
      <c r="B16" s="100" t="s">
        <v>339</v>
      </c>
      <c r="C16" s="102" t="s">
        <v>1228</v>
      </c>
      <c r="D16" s="649">
        <v>1340.4286998159068</v>
      </c>
    </row>
    <row r="17" spans="1:4" ht="30" customHeight="1" thickTop="1" thickBot="1">
      <c r="A17" s="200" t="s">
        <v>1229</v>
      </c>
      <c r="B17" s="100" t="s">
        <v>339</v>
      </c>
      <c r="C17" s="102" t="s">
        <v>1230</v>
      </c>
      <c r="D17" s="649">
        <v>1340.4286998159068</v>
      </c>
    </row>
    <row r="18" spans="1:4" ht="30" customHeight="1" thickTop="1" thickBot="1">
      <c r="A18" s="200" t="s">
        <v>1231</v>
      </c>
      <c r="B18" s="100" t="s">
        <v>339</v>
      </c>
      <c r="C18" s="102" t="s">
        <v>1232</v>
      </c>
      <c r="D18" s="649">
        <v>1340.4286998159068</v>
      </c>
    </row>
    <row r="19" spans="1:4" ht="30" customHeight="1" thickTop="1" thickBot="1">
      <c r="A19" s="200" t="s">
        <v>1235</v>
      </c>
      <c r="B19" s="100" t="s">
        <v>339</v>
      </c>
      <c r="C19" s="102" t="s">
        <v>1236</v>
      </c>
      <c r="D19" s="649">
        <v>1340.4286998159068</v>
      </c>
    </row>
    <row r="20" spans="1:4" ht="30" customHeight="1" thickTop="1" thickBot="1">
      <c r="A20" s="200" t="s">
        <v>1407</v>
      </c>
      <c r="B20" s="100" t="s">
        <v>339</v>
      </c>
      <c r="C20" s="102" t="s">
        <v>1869</v>
      </c>
      <c r="D20" s="649">
        <v>1340.4286998159068</v>
      </c>
    </row>
    <row r="21" spans="1:4" ht="30" customHeight="1" thickTop="1" thickBot="1">
      <c r="A21" s="200" t="s">
        <v>1239</v>
      </c>
      <c r="B21" s="100" t="s">
        <v>339</v>
      </c>
      <c r="C21" s="102" t="s">
        <v>1240</v>
      </c>
      <c r="D21" s="649">
        <v>1340.4286998159068</v>
      </c>
    </row>
    <row r="22" spans="1:4" ht="30" customHeight="1" thickTop="1" thickBot="1">
      <c r="A22" s="200" t="s">
        <v>1390</v>
      </c>
      <c r="B22" s="100" t="s">
        <v>339</v>
      </c>
      <c r="C22" s="102" t="s">
        <v>1391</v>
      </c>
      <c r="D22" s="649">
        <v>1340.4286998159068</v>
      </c>
    </row>
    <row r="23" spans="1:4" ht="30" customHeight="1" thickTop="1" thickBot="1">
      <c r="A23" s="200" t="s">
        <v>1247</v>
      </c>
      <c r="B23" s="100" t="s">
        <v>339</v>
      </c>
      <c r="C23" s="102" t="s">
        <v>1248</v>
      </c>
      <c r="D23" s="649">
        <v>1340.4286998159068</v>
      </c>
    </row>
    <row r="24" spans="1:4" ht="30" customHeight="1" thickTop="1" thickBot="1">
      <c r="A24" s="200" t="s">
        <v>1269</v>
      </c>
      <c r="B24" s="100" t="s">
        <v>339</v>
      </c>
      <c r="C24" s="102" t="s">
        <v>1270</v>
      </c>
      <c r="D24" s="649">
        <v>1340.4286998159068</v>
      </c>
    </row>
    <row r="25" spans="1:4" ht="30" customHeight="1" thickTop="1" thickBot="1">
      <c r="A25" s="200" t="s">
        <v>1241</v>
      </c>
      <c r="B25" s="100" t="s">
        <v>339</v>
      </c>
      <c r="C25" s="102" t="s">
        <v>1242</v>
      </c>
      <c r="D25" s="649">
        <v>1340.4286998159068</v>
      </c>
    </row>
    <row r="26" spans="1:4" ht="30" customHeight="1" thickTop="1" thickBot="1">
      <c r="A26" s="200" t="s">
        <v>1246</v>
      </c>
      <c r="B26" s="100" t="s">
        <v>339</v>
      </c>
      <c r="C26" s="102" t="s">
        <v>1242</v>
      </c>
      <c r="D26" s="649">
        <v>1340.4286998159068</v>
      </c>
    </row>
    <row r="27" spans="1:4" ht="30" customHeight="1" thickTop="1" thickBot="1">
      <c r="A27" s="200" t="s">
        <v>1303</v>
      </c>
      <c r="B27" s="100" t="s">
        <v>339</v>
      </c>
      <c r="C27" s="102" t="s">
        <v>1304</v>
      </c>
      <c r="D27" s="649">
        <v>1340.4286998159068</v>
      </c>
    </row>
    <row r="28" spans="1:4" ht="30" customHeight="1" thickTop="1" thickBot="1">
      <c r="A28" s="200" t="s">
        <v>1249</v>
      </c>
      <c r="B28" s="100" t="s">
        <v>339</v>
      </c>
      <c r="C28" s="102" t="s">
        <v>1250</v>
      </c>
      <c r="D28" s="649">
        <v>1340.4286998159068</v>
      </c>
    </row>
    <row r="29" spans="1:4" ht="30" customHeight="1" thickTop="1" thickBot="1">
      <c r="A29" s="200" t="s">
        <v>1254</v>
      </c>
      <c r="B29" s="100" t="s">
        <v>339</v>
      </c>
      <c r="C29" s="102" t="s">
        <v>1255</v>
      </c>
      <c r="D29" s="649">
        <v>1340.4286998159068</v>
      </c>
    </row>
    <row r="30" spans="1:4" ht="30" customHeight="1" thickTop="1" thickBot="1">
      <c r="A30" s="200" t="s">
        <v>1252</v>
      </c>
      <c r="B30" s="100" t="s">
        <v>339</v>
      </c>
      <c r="C30" s="102" t="s">
        <v>1253</v>
      </c>
      <c r="D30" s="649">
        <v>1340.4286998159068</v>
      </c>
    </row>
    <row r="31" spans="1:4" ht="30" customHeight="1" thickTop="1" thickBot="1">
      <c r="A31" s="200" t="s">
        <v>1267</v>
      </c>
      <c r="B31" s="100" t="s">
        <v>339</v>
      </c>
      <c r="C31" s="102" t="s">
        <v>1268</v>
      </c>
      <c r="D31" s="649">
        <v>1340.4286998159068</v>
      </c>
    </row>
    <row r="32" spans="1:4" ht="30" customHeight="1" thickTop="1" thickBot="1">
      <c r="A32" s="200" t="s">
        <v>1256</v>
      </c>
      <c r="B32" s="100" t="s">
        <v>339</v>
      </c>
      <c r="C32" s="102" t="s">
        <v>1257</v>
      </c>
      <c r="D32" s="649">
        <v>1340.4286998159068</v>
      </c>
    </row>
    <row r="33" spans="1:4" ht="30" customHeight="1" thickTop="1" thickBot="1">
      <c r="A33" s="200" t="s">
        <v>1272</v>
      </c>
      <c r="B33" s="100" t="s">
        <v>339</v>
      </c>
      <c r="C33" s="102" t="s">
        <v>1257</v>
      </c>
      <c r="D33" s="649">
        <v>1340.4286998159068</v>
      </c>
    </row>
    <row r="34" spans="1:4" ht="30" customHeight="1" thickTop="1" thickBot="1">
      <c r="A34" s="200" t="s">
        <v>1273</v>
      </c>
      <c r="B34" s="100" t="s">
        <v>339</v>
      </c>
      <c r="C34" s="102" t="s">
        <v>1274</v>
      </c>
      <c r="D34" s="649">
        <v>1340.4286998159068</v>
      </c>
    </row>
    <row r="35" spans="1:4" ht="30" customHeight="1" thickTop="1" thickBot="1">
      <c r="A35" s="200" t="s">
        <v>1323</v>
      </c>
      <c r="B35" s="100" t="s">
        <v>339</v>
      </c>
      <c r="C35" s="102" t="s">
        <v>1864</v>
      </c>
      <c r="D35" s="649">
        <v>1340.4286998159068</v>
      </c>
    </row>
    <row r="36" spans="1:4" ht="30" customHeight="1" thickTop="1" thickBot="1">
      <c r="A36" s="200" t="s">
        <v>1404</v>
      </c>
      <c r="B36" s="100" t="s">
        <v>339</v>
      </c>
      <c r="C36" s="102" t="s">
        <v>1405</v>
      </c>
      <c r="D36" s="649">
        <v>1340.4286998159068</v>
      </c>
    </row>
    <row r="37" spans="1:4" ht="30" customHeight="1" thickTop="1" thickBot="1">
      <c r="A37" s="200" t="s">
        <v>1385</v>
      </c>
      <c r="B37" s="100" t="s">
        <v>339</v>
      </c>
      <c r="C37" s="102" t="s">
        <v>1386</v>
      </c>
      <c r="D37" s="649">
        <v>1340.4286998159068</v>
      </c>
    </row>
    <row r="38" spans="1:4" ht="30" customHeight="1" thickTop="1" thickBot="1">
      <c r="A38" s="200" t="s">
        <v>1264</v>
      </c>
      <c r="B38" s="100" t="s">
        <v>339</v>
      </c>
      <c r="C38" s="102" t="s">
        <v>1265</v>
      </c>
      <c r="D38" s="649">
        <v>1340.4286998159068</v>
      </c>
    </row>
    <row r="39" spans="1:4" ht="30" customHeight="1" thickTop="1" thickBot="1">
      <c r="A39" s="200" t="s">
        <v>1221</v>
      </c>
      <c r="B39" s="100" t="s">
        <v>1223</v>
      </c>
      <c r="C39" s="102" t="s">
        <v>1280</v>
      </c>
      <c r="D39" s="649">
        <v>1340.4286998159068</v>
      </c>
    </row>
    <row r="40" spans="1:4" ht="30" customHeight="1" thickTop="1" thickBot="1">
      <c r="A40" s="200" t="s">
        <v>1261</v>
      </c>
      <c r="B40" s="100" t="s">
        <v>339</v>
      </c>
      <c r="C40" s="102" t="s">
        <v>1262</v>
      </c>
      <c r="D40" s="649">
        <v>1340.4286998159068</v>
      </c>
    </row>
    <row r="41" spans="1:4" ht="30" customHeight="1" thickTop="1" thickBot="1">
      <c r="A41" s="200" t="s">
        <v>1259</v>
      </c>
      <c r="B41" s="100" t="s">
        <v>339</v>
      </c>
      <c r="C41" s="102" t="s">
        <v>1260</v>
      </c>
      <c r="D41" s="649">
        <v>1340.4286998159068</v>
      </c>
    </row>
    <row r="42" spans="1:4" ht="30" customHeight="1" thickTop="1" thickBot="1">
      <c r="A42" s="200" t="s">
        <v>1392</v>
      </c>
      <c r="B42" s="100" t="s">
        <v>339</v>
      </c>
      <c r="C42" s="102" t="s">
        <v>1260</v>
      </c>
      <c r="D42" s="649">
        <v>1340.4286998159068</v>
      </c>
    </row>
    <row r="43" spans="1:4" ht="30" customHeight="1" thickTop="1" thickBot="1">
      <c r="A43" s="200" t="s">
        <v>1233</v>
      </c>
      <c r="B43" s="100" t="s">
        <v>339</v>
      </c>
      <c r="C43" s="102" t="s">
        <v>1234</v>
      </c>
      <c r="D43" s="649">
        <v>1340.4286998159068</v>
      </c>
    </row>
    <row r="44" spans="1:4" ht="30" customHeight="1" thickTop="1" thickBot="1">
      <c r="A44" s="200" t="s">
        <v>1387</v>
      </c>
      <c r="B44" s="100" t="s">
        <v>339</v>
      </c>
      <c r="C44" s="102" t="s">
        <v>1234</v>
      </c>
      <c r="D44" s="649">
        <v>1340.4286998159068</v>
      </c>
    </row>
    <row r="45" spans="1:4" ht="30" customHeight="1" thickTop="1" thickBot="1">
      <c r="A45" s="200" t="s">
        <v>1278</v>
      </c>
      <c r="B45" s="100" t="s">
        <v>339</v>
      </c>
      <c r="C45" s="102" t="s">
        <v>1279</v>
      </c>
      <c r="D45" s="649">
        <v>1340.4286998159068</v>
      </c>
    </row>
    <row r="46" spans="1:4" ht="30" customHeight="1" thickTop="1" thickBot="1">
      <c r="A46" s="200" t="s">
        <v>1287</v>
      </c>
      <c r="B46" s="100" t="s">
        <v>339</v>
      </c>
      <c r="C46" s="102" t="s">
        <v>1288</v>
      </c>
      <c r="D46" s="649">
        <v>1340.4286998159068</v>
      </c>
    </row>
    <row r="47" spans="1:4" ht="30" customHeight="1" thickTop="1" thickBot="1">
      <c r="A47" s="200" t="s">
        <v>1291</v>
      </c>
      <c r="B47" s="100" t="s">
        <v>339</v>
      </c>
      <c r="C47" s="102" t="s">
        <v>1292</v>
      </c>
      <c r="D47" s="649">
        <v>1340.4286998159068</v>
      </c>
    </row>
    <row r="48" spans="1:4" ht="30" customHeight="1" thickTop="1" thickBot="1">
      <c r="A48" s="200" t="s">
        <v>1283</v>
      </c>
      <c r="B48" s="100" t="s">
        <v>1223</v>
      </c>
      <c r="C48" s="102" t="s">
        <v>1284</v>
      </c>
      <c r="D48" s="649">
        <v>1340.4286998159068</v>
      </c>
    </row>
    <row r="49" spans="1:4" ht="30" customHeight="1" thickTop="1" thickBot="1">
      <c r="A49" s="200" t="s">
        <v>1281</v>
      </c>
      <c r="B49" s="100" t="s">
        <v>339</v>
      </c>
      <c r="C49" s="102" t="s">
        <v>1282</v>
      </c>
      <c r="D49" s="649">
        <v>1340.4286998159068</v>
      </c>
    </row>
    <row r="50" spans="1:4" ht="30" customHeight="1" thickTop="1" thickBot="1">
      <c r="A50" s="200" t="s">
        <v>1285</v>
      </c>
      <c r="B50" s="100" t="s">
        <v>339</v>
      </c>
      <c r="C50" s="102" t="s">
        <v>1286</v>
      </c>
      <c r="D50" s="649">
        <v>1340.4286998159068</v>
      </c>
    </row>
    <row r="51" spans="1:4" ht="30" customHeight="1" thickTop="1" thickBot="1">
      <c r="A51" s="200" t="s">
        <v>1314</v>
      </c>
      <c r="B51" s="100" t="s">
        <v>1306</v>
      </c>
      <c r="C51" s="102" t="s">
        <v>1315</v>
      </c>
      <c r="D51" s="649">
        <v>1340.4286998159068</v>
      </c>
    </row>
    <row r="52" spans="1:4" ht="30" customHeight="1" thickTop="1" thickBot="1">
      <c r="A52" s="200" t="s">
        <v>1316</v>
      </c>
      <c r="B52" s="100" t="s">
        <v>1306</v>
      </c>
      <c r="C52" s="102" t="s">
        <v>1315</v>
      </c>
      <c r="D52" s="649">
        <v>1340.4286998159068</v>
      </c>
    </row>
    <row r="53" spans="1:4" ht="30" customHeight="1" thickTop="1" thickBot="1">
      <c r="A53" s="200" t="s">
        <v>1289</v>
      </c>
      <c r="B53" s="100" t="s">
        <v>339</v>
      </c>
      <c r="C53" s="102" t="s">
        <v>1290</v>
      </c>
      <c r="D53" s="649">
        <v>1340.4286998159068</v>
      </c>
    </row>
    <row r="54" spans="1:4" ht="30" customHeight="1" thickTop="1" thickBot="1">
      <c r="A54" s="200" t="s">
        <v>1293</v>
      </c>
      <c r="B54" s="100" t="s">
        <v>339</v>
      </c>
      <c r="C54" s="102" t="s">
        <v>1294</v>
      </c>
      <c r="D54" s="649">
        <v>1340.4286998159068</v>
      </c>
    </row>
    <row r="55" spans="1:4" ht="30" customHeight="1" thickTop="1" thickBot="1">
      <c r="A55" s="200" t="s">
        <v>1378</v>
      </c>
      <c r="B55" s="100" t="s">
        <v>339</v>
      </c>
      <c r="C55" s="102" t="s">
        <v>2029</v>
      </c>
      <c r="D55" s="649">
        <v>1340.4286998159068</v>
      </c>
    </row>
    <row r="56" spans="1:4" ht="30" customHeight="1" thickTop="1" thickBot="1">
      <c r="A56" s="200" t="s">
        <v>1379</v>
      </c>
      <c r="B56" s="100" t="s">
        <v>339</v>
      </c>
      <c r="C56" s="102" t="s">
        <v>2030</v>
      </c>
      <c r="D56" s="649">
        <v>1340.4286998159068</v>
      </c>
    </row>
    <row r="57" spans="1:4" ht="30" customHeight="1" thickTop="1" thickBot="1">
      <c r="A57" s="200" t="s">
        <v>1380</v>
      </c>
      <c r="B57" s="100" t="s">
        <v>339</v>
      </c>
      <c r="C57" s="102" t="s">
        <v>2031</v>
      </c>
      <c r="D57" s="649">
        <v>1340.4286998159068</v>
      </c>
    </row>
    <row r="58" spans="1:4" ht="30" customHeight="1" thickTop="1" thickBot="1">
      <c r="A58" s="200" t="s">
        <v>1357</v>
      </c>
      <c r="B58" s="100" t="s">
        <v>339</v>
      </c>
      <c r="C58" s="102" t="s">
        <v>1867</v>
      </c>
      <c r="D58" s="649">
        <v>1340.4286998159068</v>
      </c>
    </row>
    <row r="59" spans="1:4" ht="30" customHeight="1" thickTop="1" thickBot="1">
      <c r="A59" s="200" t="s">
        <v>1295</v>
      </c>
      <c r="B59" s="100" t="s">
        <v>339</v>
      </c>
      <c r="C59" s="102" t="s">
        <v>1296</v>
      </c>
      <c r="D59" s="649">
        <v>1340.4286998159068</v>
      </c>
    </row>
    <row r="60" spans="1:4" ht="30" customHeight="1" thickTop="1" thickBot="1">
      <c r="A60" s="200" t="s">
        <v>1376</v>
      </c>
      <c r="B60" s="100" t="s">
        <v>339</v>
      </c>
      <c r="C60" s="102" t="s">
        <v>1377</v>
      </c>
      <c r="D60" s="649">
        <v>1340.4286998159068</v>
      </c>
    </row>
    <row r="61" spans="1:4" ht="30" customHeight="1" thickTop="1" thickBot="1">
      <c r="A61" s="200" t="s">
        <v>1362</v>
      </c>
      <c r="B61" s="100" t="s">
        <v>339</v>
      </c>
      <c r="C61" s="102" t="s">
        <v>1363</v>
      </c>
      <c r="D61" s="649">
        <v>1340.4286998159068</v>
      </c>
    </row>
    <row r="62" spans="1:4" ht="30" customHeight="1" thickTop="1" thickBot="1">
      <c r="A62" s="200" t="s">
        <v>1369</v>
      </c>
      <c r="B62" s="100" t="s">
        <v>339</v>
      </c>
      <c r="C62" s="102" t="s">
        <v>1370</v>
      </c>
      <c r="D62" s="649">
        <v>1340.4286998159068</v>
      </c>
    </row>
    <row r="63" spans="1:4" ht="30" customHeight="1" thickTop="1" thickBot="1">
      <c r="A63" s="200" t="s">
        <v>1373</v>
      </c>
      <c r="B63" s="100" t="s">
        <v>339</v>
      </c>
      <c r="C63" s="102" t="s">
        <v>1374</v>
      </c>
      <c r="D63" s="649">
        <v>1340.4286998159068</v>
      </c>
    </row>
    <row r="64" spans="1:4" ht="30" customHeight="1" thickTop="1" thickBot="1">
      <c r="A64" s="200" t="s">
        <v>1360</v>
      </c>
      <c r="B64" s="100" t="s">
        <v>339</v>
      </c>
      <c r="C64" s="102" t="s">
        <v>1361</v>
      </c>
      <c r="D64" s="649">
        <v>1340.4286998159068</v>
      </c>
    </row>
    <row r="65" spans="1:4" ht="30" customHeight="1" thickTop="1" thickBot="1">
      <c r="A65" s="200" t="s">
        <v>1297</v>
      </c>
      <c r="B65" s="100" t="s">
        <v>339</v>
      </c>
      <c r="C65" s="102" t="s">
        <v>1298</v>
      </c>
      <c r="D65" s="649">
        <v>1340.4286998159068</v>
      </c>
    </row>
    <row r="66" spans="1:4" ht="30" customHeight="1" thickTop="1" thickBot="1">
      <c r="A66" s="200" t="s">
        <v>1367</v>
      </c>
      <c r="B66" s="100" t="s">
        <v>339</v>
      </c>
      <c r="C66" s="102" t="s">
        <v>1368</v>
      </c>
      <c r="D66" s="649">
        <v>1340.4286998159068</v>
      </c>
    </row>
    <row r="67" spans="1:4" ht="30" customHeight="1" thickTop="1" thickBot="1">
      <c r="A67" s="200" t="s">
        <v>1371</v>
      </c>
      <c r="B67" s="100" t="s">
        <v>339</v>
      </c>
      <c r="C67" s="102" t="s">
        <v>1372</v>
      </c>
      <c r="D67" s="649">
        <v>1340.4286998159068</v>
      </c>
    </row>
    <row r="68" spans="1:4" ht="30" customHeight="1" thickTop="1" thickBot="1">
      <c r="A68" s="200" t="s">
        <v>1343</v>
      </c>
      <c r="B68" s="100" t="s">
        <v>339</v>
      </c>
      <c r="C68" s="102" t="s">
        <v>1344</v>
      </c>
      <c r="D68" s="649">
        <v>1340.4286998159068</v>
      </c>
    </row>
    <row r="69" spans="1:4" ht="30" customHeight="1" thickTop="1" thickBot="1">
      <c r="A69" s="200" t="s">
        <v>1383</v>
      </c>
      <c r="B69" s="100" t="s">
        <v>339</v>
      </c>
      <c r="C69" s="102" t="s">
        <v>2033</v>
      </c>
      <c r="D69" s="649">
        <v>1340.4286998159068</v>
      </c>
    </row>
    <row r="70" spans="1:4" ht="30" customHeight="1" thickTop="1" thickBot="1">
      <c r="A70" s="200" t="s">
        <v>1384</v>
      </c>
      <c r="B70" s="100" t="s">
        <v>339</v>
      </c>
      <c r="C70" s="102" t="s">
        <v>2034</v>
      </c>
      <c r="D70" s="649">
        <v>1340.4286998159068</v>
      </c>
    </row>
    <row r="71" spans="1:4" ht="30" customHeight="1" thickTop="1" thickBot="1">
      <c r="A71" s="200" t="s">
        <v>1381</v>
      </c>
      <c r="B71" s="100" t="s">
        <v>339</v>
      </c>
      <c r="C71" s="102" t="s">
        <v>2035</v>
      </c>
      <c r="D71" s="649">
        <v>1340.4286998159068</v>
      </c>
    </row>
    <row r="72" spans="1:4" ht="30" customHeight="1" thickTop="1" thickBot="1">
      <c r="A72" s="200" t="s">
        <v>1382</v>
      </c>
      <c r="B72" s="100" t="s">
        <v>339</v>
      </c>
      <c r="C72" s="102" t="s">
        <v>2036</v>
      </c>
      <c r="D72" s="649">
        <v>1340.4286998159068</v>
      </c>
    </row>
    <row r="73" spans="1:4" ht="30" customHeight="1" thickTop="1" thickBot="1">
      <c r="A73" s="200" t="s">
        <v>1350</v>
      </c>
      <c r="B73" s="100" t="s">
        <v>339</v>
      </c>
      <c r="C73" s="102" t="s">
        <v>1351</v>
      </c>
      <c r="D73" s="649">
        <v>1340.4286998159068</v>
      </c>
    </row>
    <row r="74" spans="1:4" ht="30" customHeight="1" thickTop="1" thickBot="1">
      <c r="A74" s="200" t="s">
        <v>1349</v>
      </c>
      <c r="B74" s="100" t="s">
        <v>339</v>
      </c>
      <c r="C74" s="102" t="s">
        <v>1866</v>
      </c>
      <c r="D74" s="649">
        <v>1340.4286998159068</v>
      </c>
    </row>
    <row r="75" spans="1:4" ht="30" customHeight="1" thickTop="1" thickBot="1">
      <c r="A75" s="200" t="s">
        <v>1347</v>
      </c>
      <c r="B75" s="100" t="s">
        <v>339</v>
      </c>
      <c r="C75" s="102" t="s">
        <v>1348</v>
      </c>
      <c r="D75" s="649">
        <v>1340.4286998159068</v>
      </c>
    </row>
    <row r="76" spans="1:4" ht="30" customHeight="1" thickTop="1" thickBot="1">
      <c r="A76" s="200" t="s">
        <v>1375</v>
      </c>
      <c r="B76" s="100" t="s">
        <v>339</v>
      </c>
      <c r="C76" s="102" t="s">
        <v>2028</v>
      </c>
      <c r="D76" s="649">
        <v>1340.4286998159068</v>
      </c>
    </row>
    <row r="77" spans="1:4" ht="30" customHeight="1" thickTop="1" thickBot="1">
      <c r="A77" s="200" t="s">
        <v>1353</v>
      </c>
      <c r="B77" s="100" t="s">
        <v>339</v>
      </c>
      <c r="C77" s="102" t="s">
        <v>1354</v>
      </c>
      <c r="D77" s="649">
        <v>1340.4286998159068</v>
      </c>
    </row>
    <row r="78" spans="1:4" ht="30" customHeight="1" thickTop="1" thickBot="1">
      <c r="A78" s="200" t="s">
        <v>1355</v>
      </c>
      <c r="B78" s="100" t="s">
        <v>339</v>
      </c>
      <c r="C78" s="102" t="s">
        <v>1356</v>
      </c>
      <c r="D78" s="649">
        <v>1340.4286998159068</v>
      </c>
    </row>
    <row r="79" spans="1:4" ht="30" customHeight="1" thickTop="1" thickBot="1">
      <c r="A79" s="200" t="s">
        <v>1358</v>
      </c>
      <c r="B79" s="100" t="s">
        <v>339</v>
      </c>
      <c r="C79" s="102" t="s">
        <v>1359</v>
      </c>
      <c r="D79" s="649">
        <v>1340.4286998159068</v>
      </c>
    </row>
    <row r="80" spans="1:4" ht="30" customHeight="1" thickTop="1" thickBot="1">
      <c r="A80" s="200" t="s">
        <v>1337</v>
      </c>
      <c r="B80" s="100" t="s">
        <v>339</v>
      </c>
      <c r="C80" s="102" t="s">
        <v>1338</v>
      </c>
      <c r="D80" s="649">
        <v>1340.4286998159068</v>
      </c>
    </row>
    <row r="81" spans="1:4" ht="30" customHeight="1" thickTop="1" thickBot="1">
      <c r="A81" s="200" t="s">
        <v>1341</v>
      </c>
      <c r="B81" s="100" t="s">
        <v>339</v>
      </c>
      <c r="C81" s="102" t="s">
        <v>1342</v>
      </c>
      <c r="D81" s="649">
        <v>1340.4286998159068</v>
      </c>
    </row>
    <row r="82" spans="1:4" ht="30" customHeight="1" thickTop="1" thickBot="1">
      <c r="A82" s="200" t="s">
        <v>1345</v>
      </c>
      <c r="B82" s="100" t="s">
        <v>339</v>
      </c>
      <c r="C82" s="102" t="s">
        <v>1346</v>
      </c>
      <c r="D82" s="649">
        <v>1340.4286998159068</v>
      </c>
    </row>
    <row r="83" spans="1:4" ht="30" customHeight="1" thickTop="1" thickBot="1">
      <c r="A83" s="200" t="s">
        <v>1339</v>
      </c>
      <c r="B83" s="100" t="s">
        <v>339</v>
      </c>
      <c r="C83" s="102" t="s">
        <v>1340</v>
      </c>
      <c r="D83" s="649">
        <v>1340.4286998159068</v>
      </c>
    </row>
    <row r="84" spans="1:4" ht="30" customHeight="1" thickTop="1" thickBot="1">
      <c r="A84" s="200" t="s">
        <v>1305</v>
      </c>
      <c r="B84" s="100" t="s">
        <v>339</v>
      </c>
      <c r="C84" s="102" t="s">
        <v>1307</v>
      </c>
      <c r="D84" s="649">
        <v>1340.4286998159068</v>
      </c>
    </row>
    <row r="85" spans="1:4" ht="30" customHeight="1" thickTop="1" thickBot="1">
      <c r="A85" s="200" t="s">
        <v>1308</v>
      </c>
      <c r="B85" s="100" t="s">
        <v>339</v>
      </c>
      <c r="C85" s="102" t="s">
        <v>1859</v>
      </c>
      <c r="D85" s="649">
        <v>1340.4286998159068</v>
      </c>
    </row>
    <row r="86" spans="1:4" ht="30" customHeight="1" thickTop="1" thickBot="1">
      <c r="A86" s="200" t="s">
        <v>1309</v>
      </c>
      <c r="B86" s="100" t="s">
        <v>1306</v>
      </c>
      <c r="C86" s="102" t="s">
        <v>1310</v>
      </c>
      <c r="D86" s="649">
        <v>1340.4286998159068</v>
      </c>
    </row>
    <row r="87" spans="1:4" ht="30" customHeight="1" thickTop="1" thickBot="1">
      <c r="A87" s="200" t="s">
        <v>1311</v>
      </c>
      <c r="B87" s="100" t="s">
        <v>339</v>
      </c>
      <c r="C87" s="102" t="s">
        <v>1312</v>
      </c>
      <c r="D87" s="649">
        <v>1340.4286998159068</v>
      </c>
    </row>
    <row r="88" spans="1:4" ht="30" customHeight="1" thickTop="1" thickBot="1">
      <c r="A88" s="200" t="s">
        <v>1313</v>
      </c>
      <c r="B88" s="100" t="s">
        <v>339</v>
      </c>
      <c r="C88" s="102" t="s">
        <v>1312</v>
      </c>
      <c r="D88" s="649">
        <v>1340.4286998159068</v>
      </c>
    </row>
    <row r="89" spans="1:4" ht="30" customHeight="1" thickTop="1" thickBot="1">
      <c r="A89" s="200" t="s">
        <v>1243</v>
      </c>
      <c r="B89" s="100" t="s">
        <v>339</v>
      </c>
      <c r="C89" s="102" t="s">
        <v>1852</v>
      </c>
      <c r="D89" s="649">
        <v>1340.4286998159068</v>
      </c>
    </row>
    <row r="90" spans="1:4" ht="30" customHeight="1" thickTop="1" thickBot="1">
      <c r="A90" s="200" t="s">
        <v>1365</v>
      </c>
      <c r="B90" s="100" t="s">
        <v>339</v>
      </c>
      <c r="C90" s="102" t="s">
        <v>1366</v>
      </c>
      <c r="D90" s="649">
        <v>1340.4286998159068</v>
      </c>
    </row>
    <row r="91" spans="1:4" ht="30" customHeight="1" thickTop="1" thickBot="1">
      <c r="A91" s="200" t="s">
        <v>1244</v>
      </c>
      <c r="B91" s="100" t="s">
        <v>339</v>
      </c>
      <c r="C91" s="102" t="s">
        <v>1245</v>
      </c>
      <c r="D91" s="649">
        <v>1340.4286998159068</v>
      </c>
    </row>
    <row r="92" spans="1:4" ht="30" customHeight="1" thickTop="1" thickBot="1">
      <c r="A92" s="200" t="s">
        <v>1277</v>
      </c>
      <c r="B92" s="100" t="s">
        <v>339</v>
      </c>
      <c r="C92" s="102" t="s">
        <v>1858</v>
      </c>
      <c r="D92" s="649">
        <v>1340.4286998159068</v>
      </c>
    </row>
    <row r="93" spans="1:4" ht="30" customHeight="1" thickTop="1" thickBot="1">
      <c r="A93" s="200" t="s">
        <v>1408</v>
      </c>
      <c r="B93" s="100" t="s">
        <v>1406</v>
      </c>
      <c r="C93" s="102" t="s">
        <v>1870</v>
      </c>
      <c r="D93" s="649">
        <v>58.496596669814402</v>
      </c>
    </row>
    <row r="94" spans="1:4" ht="30" customHeight="1" thickTop="1" thickBot="1">
      <c r="A94" s="200" t="s">
        <v>1399</v>
      </c>
      <c r="B94" s="100" t="s">
        <v>92</v>
      </c>
      <c r="C94" s="102" t="s">
        <v>1868</v>
      </c>
      <c r="D94" s="649">
        <v>406329.38878218923</v>
      </c>
    </row>
    <row r="95" spans="1:4" ht="30" customHeight="1" thickTop="1" thickBot="1">
      <c r="A95" s="200" t="s">
        <v>1222</v>
      </c>
      <c r="B95" s="100" t="s">
        <v>1223</v>
      </c>
      <c r="C95" s="102" t="s">
        <v>1224</v>
      </c>
      <c r="D95" s="649">
        <v>0.45868207611158285</v>
      </c>
    </row>
    <row r="96" spans="1:4" ht="30" customHeight="1" thickTop="1" thickBot="1">
      <c r="A96" s="200" t="s">
        <v>1631</v>
      </c>
      <c r="B96" s="100" t="s">
        <v>339</v>
      </c>
      <c r="C96" s="102" t="s">
        <v>1851</v>
      </c>
      <c r="D96" s="649">
        <v>1320.9386327777418</v>
      </c>
    </row>
    <row r="97" spans="1:4" ht="30" customHeight="1" thickTop="1" thickBot="1">
      <c r="A97" s="200" t="s">
        <v>1412</v>
      </c>
      <c r="B97" s="100" t="s">
        <v>339</v>
      </c>
      <c r="C97" s="102" t="s">
        <v>1411</v>
      </c>
      <c r="D97" s="649">
        <v>1341.260765589707</v>
      </c>
    </row>
    <row r="98" spans="1:4" ht="30" customHeight="1" thickTop="1" thickBot="1">
      <c r="A98" s="200" t="s">
        <v>1237</v>
      </c>
      <c r="B98" s="100" t="s">
        <v>92</v>
      </c>
      <c r="C98" s="102" t="s">
        <v>1238</v>
      </c>
      <c r="D98" s="649">
        <v>24748.118234710837</v>
      </c>
    </row>
    <row r="99" spans="1:4" ht="30" customHeight="1" thickTop="1" thickBot="1">
      <c r="A99" s="200" t="s">
        <v>1251</v>
      </c>
      <c r="B99" s="100" t="s">
        <v>339</v>
      </c>
      <c r="C99" s="102" t="s">
        <v>1853</v>
      </c>
      <c r="D99" s="649">
        <v>1480.6447366683235</v>
      </c>
    </row>
    <row r="100" spans="1:4" ht="30" customHeight="1" thickTop="1" thickBot="1">
      <c r="A100" s="200" t="s">
        <v>1320</v>
      </c>
      <c r="B100" s="100" t="s">
        <v>1306</v>
      </c>
      <c r="C100" s="102" t="s">
        <v>1863</v>
      </c>
      <c r="D100" s="649">
        <v>1316.53360886272</v>
      </c>
    </row>
    <row r="101" spans="1:4" ht="30" customHeight="1" thickTop="1" thickBot="1">
      <c r="A101" s="200" t="s">
        <v>1393</v>
      </c>
      <c r="B101" s="100" t="s">
        <v>339</v>
      </c>
      <c r="C101" s="102" t="s">
        <v>1394</v>
      </c>
      <c r="D101" s="649">
        <v>3926.4494686909065</v>
      </c>
    </row>
    <row r="102" spans="1:4" ht="30" customHeight="1" thickTop="1" thickBot="1">
      <c r="A102" s="200" t="s">
        <v>1395</v>
      </c>
      <c r="B102" s="100" t="s">
        <v>141</v>
      </c>
      <c r="C102" s="102" t="s">
        <v>1396</v>
      </c>
      <c r="D102" s="649">
        <v>147511.4731190817</v>
      </c>
    </row>
    <row r="103" spans="1:4" ht="30" customHeight="1" thickTop="1" thickBot="1">
      <c r="A103" s="200" t="s">
        <v>1327</v>
      </c>
      <c r="B103" s="100" t="s">
        <v>344</v>
      </c>
      <c r="C103" s="102" t="s">
        <v>1328</v>
      </c>
      <c r="D103" s="649">
        <v>0.69202019458094688</v>
      </c>
    </row>
    <row r="104" spans="1:4" ht="30" customHeight="1" thickTop="1" thickBot="1">
      <c r="A104" s="200" t="s">
        <v>1325</v>
      </c>
      <c r="B104" s="100" t="s">
        <v>344</v>
      </c>
      <c r="C104" s="102" t="s">
        <v>1326</v>
      </c>
      <c r="D104" s="649">
        <v>0.45868207611158285</v>
      </c>
    </row>
    <row r="105" spans="1:4" ht="30" customHeight="1" thickTop="1" thickBot="1">
      <c r="A105" s="200" t="s">
        <v>1275</v>
      </c>
      <c r="B105" s="100" t="s">
        <v>339</v>
      </c>
      <c r="C105" s="102" t="s">
        <v>1276</v>
      </c>
      <c r="D105" s="649">
        <v>2786.8498703719761</v>
      </c>
    </row>
    <row r="106" spans="1:4" ht="30" customHeight="1" thickTop="1" thickBot="1">
      <c r="A106" s="200" t="s">
        <v>1402</v>
      </c>
      <c r="B106" s="100" t="s">
        <v>92</v>
      </c>
      <c r="C106" s="102" t="s">
        <v>1403</v>
      </c>
      <c r="D106" s="649">
        <v>138651.65239206285</v>
      </c>
    </row>
    <row r="107" spans="1:4" ht="30" customHeight="1" thickTop="1" thickBot="1">
      <c r="A107" s="200" t="s">
        <v>1301</v>
      </c>
      <c r="B107" s="100" t="s">
        <v>339</v>
      </c>
      <c r="C107" s="102" t="s">
        <v>1302</v>
      </c>
      <c r="D107" s="649">
        <v>1278.9174499253045</v>
      </c>
    </row>
    <row r="108" spans="1:4" ht="30" customHeight="1" thickTop="1" thickBot="1">
      <c r="A108" s="200" t="s">
        <v>1263</v>
      </c>
      <c r="B108" s="100" t="s">
        <v>339</v>
      </c>
      <c r="C108" s="102" t="s">
        <v>1855</v>
      </c>
      <c r="D108" s="649">
        <v>1363.9776161588334</v>
      </c>
    </row>
    <row r="109" spans="1:4" ht="30" customHeight="1" thickTop="1" thickBot="1">
      <c r="A109" s="200" t="s">
        <v>1258</v>
      </c>
      <c r="B109" s="100" t="s">
        <v>339</v>
      </c>
      <c r="C109" s="102" t="s">
        <v>1854</v>
      </c>
      <c r="D109" s="649">
        <v>900.70753450926361</v>
      </c>
    </row>
    <row r="110" spans="1:4" ht="30" customHeight="1" thickTop="1" thickBot="1">
      <c r="A110" s="200" t="s">
        <v>1397</v>
      </c>
      <c r="B110" s="100" t="s">
        <v>339</v>
      </c>
      <c r="C110" s="102" t="s">
        <v>1398</v>
      </c>
      <c r="D110" s="649">
        <v>1430.3660385850026</v>
      </c>
    </row>
    <row r="111" spans="1:4" ht="30" customHeight="1" thickTop="1" thickBot="1">
      <c r="A111" s="200" t="s">
        <v>1318</v>
      </c>
      <c r="B111" s="100" t="s">
        <v>1306</v>
      </c>
      <c r="C111" s="102" t="s">
        <v>1861</v>
      </c>
      <c r="D111" s="649">
        <v>1089.1657341842192</v>
      </c>
    </row>
    <row r="112" spans="1:4" ht="30" customHeight="1" thickTop="1" thickBot="1">
      <c r="A112" s="200" t="s">
        <v>1319</v>
      </c>
      <c r="B112" s="100" t="s">
        <v>344</v>
      </c>
      <c r="C112" s="102" t="s">
        <v>1862</v>
      </c>
      <c r="D112" s="649">
        <v>2.7032038850818232</v>
      </c>
    </row>
    <row r="113" spans="1:4" ht="30" customHeight="1" thickTop="1" thickBot="1">
      <c r="A113" s="200" t="s">
        <v>1324</v>
      </c>
      <c r="B113" s="100" t="s">
        <v>1306</v>
      </c>
      <c r="C113" s="102" t="s">
        <v>1865</v>
      </c>
      <c r="D113" s="649">
        <v>1018.5154013254961</v>
      </c>
    </row>
    <row r="114" spans="1:4" ht="30" customHeight="1" thickTop="1" thickBot="1">
      <c r="A114" s="200" t="s">
        <v>1400</v>
      </c>
      <c r="B114" s="100" t="s">
        <v>92</v>
      </c>
      <c r="C114" s="102" t="s">
        <v>1401</v>
      </c>
      <c r="D114" s="649">
        <v>835873.28470945987</v>
      </c>
    </row>
    <row r="115" spans="1:4" ht="30" customHeight="1" thickTop="1" thickBot="1">
      <c r="A115" s="200" t="s">
        <v>1321</v>
      </c>
      <c r="B115" s="100" t="s">
        <v>92</v>
      </c>
      <c r="C115" s="102" t="s">
        <v>1322</v>
      </c>
      <c r="D115" s="649">
        <v>1065.9229677314659</v>
      </c>
    </row>
    <row r="116" spans="1:4" ht="30" customHeight="1" thickTop="1" thickBot="1">
      <c r="A116" s="200" t="s">
        <v>1271</v>
      </c>
      <c r="B116" s="100" t="s">
        <v>339</v>
      </c>
      <c r="C116" s="102" t="s">
        <v>1857</v>
      </c>
      <c r="D116" s="649">
        <v>15.062061871327641</v>
      </c>
    </row>
    <row r="117" spans="1:4" ht="30" customHeight="1" thickTop="1" thickBot="1">
      <c r="A117" s="200" t="s">
        <v>1299</v>
      </c>
      <c r="B117" s="100" t="s">
        <v>92</v>
      </c>
      <c r="C117" s="102" t="s">
        <v>1300</v>
      </c>
      <c r="D117" s="649">
        <v>626396.79377425625</v>
      </c>
    </row>
    <row r="118" spans="1:4" ht="15.75" thickTop="1">
      <c r="D118" s="650"/>
    </row>
    <row r="119" spans="1:4">
      <c r="D119" s="650"/>
    </row>
    <row r="120" spans="1:4">
      <c r="D120" s="650"/>
    </row>
    <row r="121" spans="1:4">
      <c r="D121" s="650"/>
    </row>
    <row r="122" spans="1:4">
      <c r="D122" s="650"/>
    </row>
    <row r="123" spans="1:4">
      <c r="D123" s="650"/>
    </row>
    <row r="124" spans="1:4">
      <c r="D124" s="650"/>
    </row>
    <row r="125" spans="1:4">
      <c r="D125" s="650"/>
    </row>
    <row r="126" spans="1:4">
      <c r="D126" s="650"/>
    </row>
    <row r="127" spans="1:4">
      <c r="D127" s="650"/>
    </row>
    <row r="128" spans="1:4">
      <c r="D128" s="650"/>
    </row>
    <row r="129" spans="4:4">
      <c r="D129" s="650"/>
    </row>
    <row r="130" spans="4:4">
      <c r="D130" s="650"/>
    </row>
    <row r="131" spans="4:4">
      <c r="D131" s="650"/>
    </row>
    <row r="132" spans="4:4">
      <c r="D132" s="650"/>
    </row>
    <row r="133" spans="4:4">
      <c r="D133" s="650"/>
    </row>
    <row r="134" spans="4:4">
      <c r="D134" s="650"/>
    </row>
    <row r="135" spans="4:4">
      <c r="D135" s="650"/>
    </row>
    <row r="136" spans="4:4">
      <c r="D136" s="650"/>
    </row>
    <row r="137" spans="4:4">
      <c r="D137" s="650"/>
    </row>
    <row r="138" spans="4:4">
      <c r="D138" s="650"/>
    </row>
    <row r="139" spans="4:4">
      <c r="D139" s="650"/>
    </row>
    <row r="140" spans="4:4">
      <c r="D140" s="650"/>
    </row>
    <row r="141" spans="4:4">
      <c r="D141" s="650"/>
    </row>
    <row r="142" spans="4:4">
      <c r="D142" s="650"/>
    </row>
    <row r="143" spans="4:4">
      <c r="D143" s="650"/>
    </row>
    <row r="144" spans="4:4">
      <c r="D144" s="650"/>
    </row>
    <row r="145" spans="4:4">
      <c r="D145" s="650"/>
    </row>
    <row r="146" spans="4:4">
      <c r="D146" s="650"/>
    </row>
    <row r="147" spans="4:4">
      <c r="D147" s="650"/>
    </row>
    <row r="148" spans="4:4">
      <c r="D148" s="650"/>
    </row>
    <row r="149" spans="4:4">
      <c r="D149" s="650"/>
    </row>
    <row r="150" spans="4:4">
      <c r="D150" s="650"/>
    </row>
    <row r="151" spans="4:4">
      <c r="D151" s="650"/>
    </row>
    <row r="152" spans="4:4">
      <c r="D152" s="650"/>
    </row>
    <row r="153" spans="4:4">
      <c r="D153" s="650"/>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80" zoomScaleNormal="75" zoomScaleSheetLayoutView="80" workbookViewId="0">
      <selection activeCell="M58" sqref="M58"/>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6"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705"/>
      <c r="B1" s="708"/>
      <c r="C1" s="709"/>
      <c r="D1" s="709"/>
      <c r="E1" s="709"/>
      <c r="F1" s="709"/>
      <c r="G1" s="709"/>
      <c r="H1" s="709"/>
      <c r="I1" s="710"/>
      <c r="J1" s="717" t="s">
        <v>933</v>
      </c>
      <c r="K1" s="724" t="s">
        <v>2198</v>
      </c>
      <c r="L1" s="725"/>
      <c r="M1" s="726"/>
    </row>
    <row r="2" spans="1:13" s="488" customFormat="1">
      <c r="A2" s="706"/>
      <c r="B2" s="730" t="s">
        <v>934</v>
      </c>
      <c r="C2" s="731"/>
      <c r="D2" s="731"/>
      <c r="E2" s="731"/>
      <c r="F2" s="731"/>
      <c r="G2" s="731"/>
      <c r="H2" s="731"/>
      <c r="I2" s="732"/>
      <c r="J2" s="718"/>
      <c r="K2" s="727"/>
      <c r="L2" s="728"/>
      <c r="M2" s="729"/>
    </row>
    <row r="3" spans="1:13" s="488" customFormat="1">
      <c r="A3" s="706"/>
      <c r="B3" s="711" t="s">
        <v>2199</v>
      </c>
      <c r="C3" s="712"/>
      <c r="D3" s="712"/>
      <c r="E3" s="712"/>
      <c r="F3" s="712"/>
      <c r="G3" s="712"/>
      <c r="H3" s="712"/>
      <c r="I3" s="713"/>
      <c r="J3" s="722" t="s">
        <v>935</v>
      </c>
      <c r="K3" s="734">
        <v>1</v>
      </c>
      <c r="L3" s="735"/>
      <c r="M3" s="736"/>
    </row>
    <row r="4" spans="1:13" s="488" customFormat="1">
      <c r="A4" s="706"/>
      <c r="B4" s="711" t="s">
        <v>2200</v>
      </c>
      <c r="C4" s="712"/>
      <c r="D4" s="712"/>
      <c r="E4" s="712"/>
      <c r="F4" s="712"/>
      <c r="G4" s="712"/>
      <c r="H4" s="712"/>
      <c r="I4" s="713"/>
      <c r="J4" s="733"/>
      <c r="K4" s="737"/>
      <c r="L4" s="738"/>
      <c r="M4" s="739"/>
    </row>
    <row r="5" spans="1:13" s="488" customFormat="1">
      <c r="A5" s="706"/>
      <c r="B5" s="719" t="s">
        <v>2201</v>
      </c>
      <c r="C5" s="720"/>
      <c r="D5" s="720"/>
      <c r="E5" s="720"/>
      <c r="F5" s="720"/>
      <c r="G5" s="720"/>
      <c r="H5" s="720"/>
      <c r="I5" s="721"/>
      <c r="J5" s="722" t="s">
        <v>936</v>
      </c>
      <c r="K5" s="740"/>
      <c r="L5" s="740" t="s">
        <v>937</v>
      </c>
      <c r="M5" s="742"/>
    </row>
    <row r="6" spans="1:13" s="488" customFormat="1" ht="13.5" customHeight="1" thickBot="1">
      <c r="A6" s="707"/>
      <c r="B6" s="714"/>
      <c r="C6" s="715"/>
      <c r="D6" s="715"/>
      <c r="E6" s="715"/>
      <c r="F6" s="715"/>
      <c r="G6" s="715"/>
      <c r="H6" s="715"/>
      <c r="I6" s="716"/>
      <c r="J6" s="723"/>
      <c r="K6" s="741"/>
      <c r="L6" s="741"/>
      <c r="M6" s="743"/>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702" t="s">
        <v>2205</v>
      </c>
      <c r="B10" s="703"/>
      <c r="C10" s="703"/>
      <c r="D10" s="703"/>
      <c r="E10" s="507" t="s">
        <v>2206</v>
      </c>
      <c r="F10" s="508"/>
      <c r="H10" s="704" t="s">
        <v>2207</v>
      </c>
      <c r="I10" s="704"/>
      <c r="J10" s="509" t="s">
        <v>2206</v>
      </c>
      <c r="K10" s="510"/>
      <c r="L10" s="510"/>
      <c r="M10" s="511"/>
    </row>
    <row r="11" spans="1:13" s="488" customFormat="1" ht="24" customHeight="1">
      <c r="A11" s="512" t="s">
        <v>939</v>
      </c>
      <c r="B11" s="513"/>
      <c r="C11" s="701"/>
      <c r="D11" s="701"/>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44"/>
      <c r="L12" s="744"/>
      <c r="M12" s="745"/>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46" t="s">
        <v>2202</v>
      </c>
      <c r="F25" s="746"/>
      <c r="G25" s="746"/>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47" t="s">
        <v>942</v>
      </c>
      <c r="B27" s="748"/>
      <c r="C27" s="748"/>
      <c r="D27" s="748"/>
      <c r="E27" s="748"/>
      <c r="F27" s="748"/>
      <c r="G27" s="748"/>
      <c r="H27" s="748"/>
      <c r="I27" s="748"/>
      <c r="J27" s="748"/>
      <c r="K27" s="748"/>
      <c r="L27" s="748"/>
      <c r="M27" s="749"/>
    </row>
    <row r="28" spans="1:13" ht="13.5" thickBot="1">
      <c r="A28" s="554"/>
      <c r="B28" s="555"/>
      <c r="C28" s="555"/>
      <c r="D28" s="555"/>
      <c r="E28" s="555"/>
      <c r="F28" s="555"/>
      <c r="G28" s="555"/>
      <c r="H28" s="555"/>
      <c r="I28" s="555"/>
      <c r="J28" s="555"/>
      <c r="K28" s="555"/>
      <c r="L28" s="555"/>
      <c r="M28" s="556"/>
    </row>
    <row r="29" spans="1:13" ht="25.5">
      <c r="A29" s="557" t="s">
        <v>943</v>
      </c>
      <c r="B29" s="750" t="s">
        <v>944</v>
      </c>
      <c r="C29" s="751"/>
      <c r="D29" s="751"/>
      <c r="E29" s="751"/>
      <c r="F29" s="751"/>
      <c r="G29" s="751"/>
      <c r="H29" s="751"/>
      <c r="I29" s="752"/>
      <c r="J29" s="558" t="s">
        <v>2215</v>
      </c>
      <c r="K29" s="753" t="s">
        <v>945</v>
      </c>
      <c r="L29" s="754"/>
      <c r="M29" s="557" t="s">
        <v>946</v>
      </c>
    </row>
    <row r="30" spans="1:13" ht="13.5" thickBot="1">
      <c r="A30" s="559"/>
      <c r="B30" s="560"/>
      <c r="C30" s="561"/>
      <c r="D30" s="561"/>
      <c r="E30" s="561"/>
      <c r="F30" s="561"/>
      <c r="G30" s="561"/>
      <c r="H30" s="561"/>
      <c r="I30" s="561"/>
      <c r="J30" s="562"/>
      <c r="K30" s="755"/>
      <c r="L30" s="756"/>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57" t="s">
        <v>944</v>
      </c>
      <c r="B34" s="758"/>
      <c r="C34" s="758"/>
      <c r="D34" s="758"/>
      <c r="E34" s="758"/>
      <c r="F34" s="758"/>
      <c r="G34" s="759"/>
      <c r="H34" s="760" t="s">
        <v>948</v>
      </c>
      <c r="I34" s="761"/>
      <c r="J34" s="570" t="s">
        <v>949</v>
      </c>
      <c r="K34" s="762" t="s">
        <v>950</v>
      </c>
      <c r="L34" s="759"/>
      <c r="M34" s="571" t="s">
        <v>951</v>
      </c>
    </row>
    <row r="35" spans="1:13" s="572" customFormat="1" ht="12">
      <c r="A35" s="763"/>
      <c r="B35" s="764"/>
      <c r="C35" s="764"/>
      <c r="D35" s="764"/>
      <c r="E35" s="764"/>
      <c r="F35" s="764"/>
      <c r="G35" s="765"/>
      <c r="H35" s="766"/>
      <c r="I35" s="767"/>
      <c r="J35" s="573"/>
      <c r="K35" s="768"/>
      <c r="L35" s="765"/>
      <c r="M35" s="574"/>
    </row>
    <row r="36" spans="1:13" s="572" customFormat="1" thickBot="1">
      <c r="A36" s="769"/>
      <c r="B36" s="770"/>
      <c r="C36" s="770"/>
      <c r="D36" s="770"/>
      <c r="E36" s="770"/>
      <c r="F36" s="770"/>
      <c r="G36" s="771"/>
      <c r="H36" s="772"/>
      <c r="I36" s="773"/>
      <c r="J36" s="575"/>
      <c r="K36" s="774"/>
      <c r="L36" s="771"/>
      <c r="M36" s="576"/>
    </row>
    <row r="37" spans="1:13" s="572" customFormat="1" thickBot="1">
      <c r="A37" s="775" t="s">
        <v>953</v>
      </c>
      <c r="B37" s="776"/>
      <c r="C37" s="776"/>
      <c r="D37" s="776"/>
      <c r="E37" s="776"/>
      <c r="F37" s="776"/>
      <c r="G37" s="776"/>
      <c r="H37" s="776"/>
      <c r="I37" s="776"/>
      <c r="J37" s="776"/>
      <c r="K37" s="776"/>
      <c r="L37" s="777"/>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57" t="s">
        <v>944</v>
      </c>
      <c r="B41" s="758"/>
      <c r="C41" s="758"/>
      <c r="D41" s="758"/>
      <c r="E41" s="758"/>
      <c r="F41" s="758"/>
      <c r="G41" s="758"/>
      <c r="H41" s="759"/>
      <c r="I41" s="586" t="s">
        <v>945</v>
      </c>
      <c r="J41" s="570" t="s">
        <v>946</v>
      </c>
      <c r="K41" s="762" t="s">
        <v>955</v>
      </c>
      <c r="L41" s="759"/>
      <c r="M41" s="571" t="s">
        <v>951</v>
      </c>
    </row>
    <row r="42" spans="1:13" s="572" customFormat="1" ht="12">
      <c r="A42" s="778"/>
      <c r="B42" s="779"/>
      <c r="C42" s="779"/>
      <c r="D42" s="779"/>
      <c r="E42" s="779"/>
      <c r="F42" s="779"/>
      <c r="G42" s="779"/>
      <c r="H42" s="767"/>
      <c r="I42" s="587"/>
      <c r="J42" s="573"/>
      <c r="K42" s="768"/>
      <c r="L42" s="765"/>
      <c r="M42" s="574"/>
    </row>
    <row r="43" spans="1:13" s="572" customFormat="1" thickBot="1">
      <c r="A43" s="780"/>
      <c r="B43" s="781"/>
      <c r="C43" s="781"/>
      <c r="D43" s="781"/>
      <c r="E43" s="781"/>
      <c r="F43" s="781"/>
      <c r="G43" s="781"/>
      <c r="H43" s="773"/>
      <c r="I43" s="588"/>
      <c r="J43" s="589"/>
      <c r="K43" s="774"/>
      <c r="L43" s="771"/>
      <c r="M43" s="590"/>
    </row>
    <row r="44" spans="1:13" s="572" customFormat="1" thickBot="1">
      <c r="A44" s="775" t="s">
        <v>953</v>
      </c>
      <c r="B44" s="776"/>
      <c r="C44" s="776"/>
      <c r="D44" s="776"/>
      <c r="E44" s="776"/>
      <c r="F44" s="776"/>
      <c r="G44" s="776"/>
      <c r="H44" s="776"/>
      <c r="I44" s="776"/>
      <c r="J44" s="776"/>
      <c r="K44" s="776"/>
      <c r="L44" s="777"/>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82" t="s">
        <v>957</v>
      </c>
      <c r="B48" s="783"/>
      <c r="C48" s="783"/>
      <c r="D48" s="783"/>
      <c r="E48" s="784"/>
      <c r="F48" s="593"/>
      <c r="G48" s="594" t="s">
        <v>945</v>
      </c>
      <c r="H48" s="595" t="s">
        <v>958</v>
      </c>
      <c r="I48" s="596" t="s">
        <v>2233</v>
      </c>
      <c r="J48" s="595" t="s">
        <v>2234</v>
      </c>
      <c r="K48" s="785" t="s">
        <v>961</v>
      </c>
      <c r="L48" s="784"/>
      <c r="M48" s="597" t="s">
        <v>951</v>
      </c>
    </row>
    <row r="49" spans="1:13" s="572" customFormat="1" ht="12">
      <c r="A49" s="598"/>
      <c r="B49" s="599"/>
      <c r="C49" s="599"/>
      <c r="D49" s="599"/>
      <c r="E49" s="599"/>
      <c r="F49" s="599"/>
      <c r="G49" s="600"/>
      <c r="H49" s="573"/>
      <c r="I49" s="587"/>
      <c r="J49" s="573"/>
      <c r="K49" s="768"/>
      <c r="L49" s="765"/>
      <c r="M49" s="574"/>
    </row>
    <row r="50" spans="1:13" s="572" customFormat="1" thickBot="1">
      <c r="A50" s="601"/>
      <c r="B50" s="602"/>
      <c r="C50" s="602"/>
      <c r="D50" s="602"/>
      <c r="E50" s="602"/>
      <c r="F50" s="602"/>
      <c r="G50" s="603"/>
      <c r="H50" s="575"/>
      <c r="I50" s="585"/>
      <c r="J50" s="575"/>
      <c r="K50" s="774"/>
      <c r="L50" s="771"/>
      <c r="M50" s="576"/>
    </row>
    <row r="51" spans="1:13" s="572" customFormat="1" thickBot="1">
      <c r="A51" s="786" t="s">
        <v>953</v>
      </c>
      <c r="B51" s="787"/>
      <c r="C51" s="787"/>
      <c r="D51" s="787"/>
      <c r="E51" s="787"/>
      <c r="F51" s="787"/>
      <c r="G51" s="787"/>
      <c r="H51" s="787"/>
      <c r="I51" s="787"/>
      <c r="J51" s="787"/>
      <c r="K51" s="787"/>
      <c r="L51" s="788"/>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82" t="s">
        <v>944</v>
      </c>
      <c r="B55" s="783"/>
      <c r="C55" s="783"/>
      <c r="D55" s="783"/>
      <c r="E55" s="783"/>
      <c r="F55" s="783"/>
      <c r="G55" s="784"/>
      <c r="H55" s="594" t="s">
        <v>964</v>
      </c>
      <c r="I55" s="596" t="s">
        <v>965</v>
      </c>
      <c r="J55" s="595" t="s">
        <v>966</v>
      </c>
      <c r="K55" s="789" t="s">
        <v>950</v>
      </c>
      <c r="L55" s="790"/>
      <c r="M55" s="605" t="s">
        <v>951</v>
      </c>
    </row>
    <row r="56" spans="1:13" s="572" customFormat="1" ht="12">
      <c r="A56" s="778"/>
      <c r="B56" s="779"/>
      <c r="C56" s="779"/>
      <c r="D56" s="779"/>
      <c r="E56" s="779"/>
      <c r="F56" s="779"/>
      <c r="G56" s="779"/>
      <c r="H56" s="573"/>
      <c r="I56" s="587"/>
      <c r="J56" s="573"/>
      <c r="K56" s="768"/>
      <c r="L56" s="765"/>
      <c r="M56" s="574"/>
    </row>
    <row r="57" spans="1:13" s="572" customFormat="1" thickBot="1">
      <c r="A57" s="780"/>
      <c r="B57" s="781"/>
      <c r="C57" s="781"/>
      <c r="D57" s="781"/>
      <c r="E57" s="781"/>
      <c r="F57" s="781"/>
      <c r="G57" s="781"/>
      <c r="H57" s="575"/>
      <c r="I57" s="585"/>
      <c r="J57" s="575"/>
      <c r="K57" s="774"/>
      <c r="L57" s="771"/>
      <c r="M57" s="576"/>
    </row>
    <row r="58" spans="1:13" s="572" customFormat="1" thickBot="1">
      <c r="A58" s="775" t="s">
        <v>953</v>
      </c>
      <c r="B58" s="776"/>
      <c r="C58" s="776"/>
      <c r="D58" s="776"/>
      <c r="E58" s="776"/>
      <c r="F58" s="776"/>
      <c r="G58" s="776"/>
      <c r="H58" s="776"/>
      <c r="I58" s="776"/>
      <c r="J58" s="776"/>
      <c r="K58" s="776"/>
      <c r="L58" s="777"/>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75" t="s">
        <v>967</v>
      </c>
      <c r="B60" s="776"/>
      <c r="C60" s="776"/>
      <c r="D60" s="776"/>
      <c r="E60" s="776"/>
      <c r="F60" s="776"/>
      <c r="G60" s="776"/>
      <c r="H60" s="776"/>
      <c r="I60" s="776"/>
      <c r="J60" s="776"/>
      <c r="K60" s="776"/>
      <c r="L60" s="777"/>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57" t="s">
        <v>944</v>
      </c>
      <c r="B64" s="758"/>
      <c r="C64" s="758"/>
      <c r="D64" s="758"/>
      <c r="E64" s="758"/>
      <c r="F64" s="758"/>
      <c r="G64" s="758"/>
      <c r="H64" s="606"/>
      <c r="I64" s="607"/>
      <c r="J64" s="608" t="s">
        <v>970</v>
      </c>
      <c r="K64" s="791" t="s">
        <v>971</v>
      </c>
      <c r="L64" s="792"/>
      <c r="M64" s="609"/>
    </row>
    <row r="65" spans="1:13" s="572" customFormat="1" ht="12">
      <c r="A65" s="778" t="s">
        <v>2235</v>
      </c>
      <c r="B65" s="779"/>
      <c r="C65" s="779"/>
      <c r="D65" s="779"/>
      <c r="E65" s="779"/>
      <c r="F65" s="779"/>
      <c r="G65" s="779"/>
      <c r="H65" s="610"/>
      <c r="I65" s="611"/>
      <c r="J65" s="612"/>
      <c r="K65" s="803"/>
      <c r="L65" s="804"/>
      <c r="M65" s="613"/>
    </row>
    <row r="66" spans="1:13" s="572" customFormat="1" ht="12">
      <c r="A66" s="614" t="s">
        <v>973</v>
      </c>
      <c r="B66" s="615"/>
      <c r="C66" s="615"/>
      <c r="D66" s="615"/>
      <c r="E66" s="615"/>
      <c r="F66" s="615"/>
      <c r="G66" s="615"/>
      <c r="H66" s="610"/>
      <c r="I66" s="611"/>
      <c r="J66" s="612"/>
      <c r="K66" s="803"/>
      <c r="L66" s="804"/>
      <c r="M66" s="613"/>
    </row>
    <row r="67" spans="1:13" s="572" customFormat="1" thickBot="1">
      <c r="A67" s="601" t="s">
        <v>974</v>
      </c>
      <c r="B67" s="602"/>
      <c r="C67" s="602"/>
      <c r="D67" s="602"/>
      <c r="E67" s="602"/>
      <c r="F67" s="602"/>
      <c r="G67" s="602"/>
      <c r="H67" s="616"/>
      <c r="I67" s="617"/>
      <c r="J67" s="612"/>
      <c r="K67" s="805"/>
      <c r="L67" s="806"/>
      <c r="M67" s="613"/>
    </row>
    <row r="68" spans="1:13" s="572" customFormat="1" thickBot="1">
      <c r="A68" s="775" t="s">
        <v>953</v>
      </c>
      <c r="B68" s="776"/>
      <c r="C68" s="776"/>
      <c r="D68" s="776"/>
      <c r="E68" s="776"/>
      <c r="F68" s="776"/>
      <c r="G68" s="776"/>
      <c r="H68" s="776"/>
      <c r="I68" s="776"/>
      <c r="J68" s="776"/>
      <c r="K68" s="776"/>
      <c r="L68" s="777"/>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75" t="s">
        <v>2236</v>
      </c>
      <c r="B70" s="776"/>
      <c r="C70" s="776"/>
      <c r="D70" s="776"/>
      <c r="E70" s="776"/>
      <c r="F70" s="776"/>
      <c r="G70" s="776"/>
      <c r="H70" s="776"/>
      <c r="I70" s="776"/>
      <c r="J70" s="776"/>
      <c r="K70" s="776"/>
      <c r="L70" s="777"/>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793" t="s">
        <v>2218</v>
      </c>
      <c r="B87" s="794"/>
      <c r="C87" s="794"/>
      <c r="D87" s="794"/>
      <c r="E87" s="794"/>
      <c r="F87" s="794"/>
      <c r="G87" s="794"/>
      <c r="H87" s="794"/>
      <c r="I87" s="794"/>
      <c r="J87" s="794"/>
      <c r="K87" s="794"/>
      <c r="L87" s="794"/>
      <c r="M87" s="795"/>
    </row>
    <row r="88" spans="1:13" ht="17.25" customHeight="1">
      <c r="A88" s="793"/>
      <c r="B88" s="794"/>
      <c r="C88" s="794"/>
      <c r="D88" s="794"/>
      <c r="E88" s="794"/>
      <c r="F88" s="794"/>
      <c r="G88" s="794"/>
      <c r="H88" s="794"/>
      <c r="I88" s="794"/>
      <c r="J88" s="794"/>
      <c r="K88" s="794"/>
      <c r="L88" s="794"/>
      <c r="M88" s="795"/>
    </row>
    <row r="89" spans="1:13" ht="18.75" customHeight="1">
      <c r="A89" s="796" t="s">
        <v>2219</v>
      </c>
      <c r="B89" s="797"/>
      <c r="C89" s="797"/>
      <c r="D89" s="797"/>
      <c r="E89" s="797"/>
      <c r="F89" s="797"/>
      <c r="G89" s="797"/>
      <c r="H89" s="797"/>
      <c r="I89" s="797"/>
      <c r="J89" s="797"/>
      <c r="K89" s="797"/>
      <c r="L89" s="797"/>
      <c r="M89" s="798"/>
    </row>
    <row r="90" spans="1:13" ht="21.75" customHeight="1">
      <c r="A90" s="796"/>
      <c r="B90" s="797"/>
      <c r="C90" s="797"/>
      <c r="D90" s="797"/>
      <c r="E90" s="797"/>
      <c r="F90" s="797"/>
      <c r="G90" s="797"/>
      <c r="H90" s="797"/>
      <c r="I90" s="797"/>
      <c r="J90" s="797"/>
      <c r="K90" s="797"/>
      <c r="L90" s="797"/>
      <c r="M90" s="798"/>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799"/>
      <c r="J100" s="799"/>
      <c r="K100" s="799"/>
      <c r="L100" s="799"/>
      <c r="M100" s="800"/>
    </row>
    <row r="101" spans="1:13" ht="13.5" thickBot="1">
      <c r="A101" s="642" t="s">
        <v>2221</v>
      </c>
      <c r="B101" s="643"/>
      <c r="C101" s="643"/>
      <c r="D101" s="644"/>
      <c r="E101" s="644"/>
      <c r="F101" s="644"/>
      <c r="G101" s="644"/>
      <c r="H101" s="644"/>
      <c r="I101" s="801"/>
      <c r="J101" s="801"/>
      <c r="K101" s="801"/>
      <c r="L101" s="801"/>
      <c r="M101" s="802"/>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1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0"/>
      <c r="C1" s="852"/>
      <c r="D1" s="853"/>
      <c r="E1" s="853"/>
      <c r="F1" s="853"/>
      <c r="G1" s="853"/>
      <c r="H1" s="853"/>
      <c r="I1" s="853"/>
      <c r="J1" s="854"/>
      <c r="K1" s="855" t="s">
        <v>933</v>
      </c>
      <c r="L1" s="857" t="s">
        <v>2198</v>
      </c>
      <c r="M1" s="858"/>
      <c r="N1" s="859"/>
    </row>
    <row r="2" spans="2:14">
      <c r="B2" s="841"/>
      <c r="C2" s="818" t="s">
        <v>934</v>
      </c>
      <c r="D2" s="819"/>
      <c r="E2" s="819"/>
      <c r="F2" s="819"/>
      <c r="G2" s="819"/>
      <c r="H2" s="819"/>
      <c r="I2" s="819"/>
      <c r="J2" s="820"/>
      <c r="K2" s="856"/>
      <c r="L2" s="860"/>
      <c r="M2" s="861"/>
      <c r="N2" s="862"/>
    </row>
    <row r="3" spans="2:14">
      <c r="B3" s="841"/>
      <c r="C3" s="818" t="s">
        <v>2199</v>
      </c>
      <c r="D3" s="819"/>
      <c r="E3" s="819"/>
      <c r="F3" s="819"/>
      <c r="G3" s="819"/>
      <c r="H3" s="819"/>
      <c r="I3" s="819"/>
      <c r="J3" s="820"/>
      <c r="K3" s="843" t="s">
        <v>935</v>
      </c>
      <c r="L3" s="812">
        <v>1</v>
      </c>
      <c r="M3" s="813"/>
      <c r="N3" s="814"/>
    </row>
    <row r="4" spans="2:14">
      <c r="B4" s="841"/>
      <c r="C4" s="818" t="s">
        <v>2200</v>
      </c>
      <c r="D4" s="819"/>
      <c r="E4" s="819"/>
      <c r="F4" s="819"/>
      <c r="G4" s="819"/>
      <c r="H4" s="819"/>
      <c r="I4" s="819"/>
      <c r="J4" s="820"/>
      <c r="K4" s="863"/>
      <c r="L4" s="815"/>
      <c r="M4" s="816"/>
      <c r="N4" s="817"/>
    </row>
    <row r="5" spans="2:14">
      <c r="B5" s="841"/>
      <c r="C5" s="818" t="s">
        <v>2201</v>
      </c>
      <c r="D5" s="819"/>
      <c r="E5" s="819"/>
      <c r="F5" s="819"/>
      <c r="G5" s="819"/>
      <c r="H5" s="819"/>
      <c r="I5" s="819"/>
      <c r="J5" s="820"/>
      <c r="K5" s="843" t="s">
        <v>936</v>
      </c>
      <c r="L5" s="845"/>
      <c r="M5" s="845" t="s">
        <v>937</v>
      </c>
      <c r="N5" s="847"/>
    </row>
    <row r="6" spans="2:14" ht="15.75" thickBot="1">
      <c r="B6" s="842"/>
      <c r="C6" s="849"/>
      <c r="D6" s="850"/>
      <c r="E6" s="850"/>
      <c r="F6" s="850"/>
      <c r="G6" s="850"/>
      <c r="H6" s="850"/>
      <c r="I6" s="850"/>
      <c r="J6" s="851"/>
      <c r="K6" s="844"/>
      <c r="L6" s="846"/>
      <c r="M6" s="846"/>
      <c r="N6" s="848"/>
    </row>
    <row r="7" spans="2:14" ht="15.75" thickBot="1">
      <c r="B7" s="344"/>
      <c r="C7" s="345"/>
      <c r="D7" s="345"/>
      <c r="E7" s="345"/>
      <c r="F7" s="345"/>
      <c r="G7" s="345"/>
      <c r="H7" s="345"/>
      <c r="I7" s="345"/>
      <c r="J7" s="345"/>
      <c r="K7" s="345"/>
      <c r="L7" s="346"/>
      <c r="M7" s="346"/>
      <c r="N7" s="347"/>
    </row>
    <row r="8" spans="2:14" ht="17.2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5.25">
      <c r="B10" s="821" t="s">
        <v>2205</v>
      </c>
      <c r="C10" s="822"/>
      <c r="D10" s="822"/>
      <c r="E10" s="822"/>
      <c r="F10" s="357" t="s">
        <v>2206</v>
      </c>
      <c r="G10" s="79"/>
      <c r="H10" s="358"/>
      <c r="I10" s="823" t="s">
        <v>2207</v>
      </c>
      <c r="J10" s="823"/>
      <c r="K10" s="359" t="s">
        <v>2206</v>
      </c>
      <c r="L10" s="355"/>
      <c r="M10" s="355"/>
      <c r="N10" s="356"/>
    </row>
    <row r="11" spans="2:14">
      <c r="B11" s="360" t="s">
        <v>939</v>
      </c>
      <c r="C11" s="361"/>
      <c r="D11" s="809"/>
      <c r="E11" s="809"/>
      <c r="F11" s="362"/>
      <c r="G11" s="363"/>
      <c r="H11" s="361"/>
      <c r="I11" s="358"/>
      <c r="J11" s="364" t="s">
        <v>940</v>
      </c>
      <c r="K11" s="365"/>
      <c r="L11" s="362"/>
      <c r="M11" s="362"/>
      <c r="N11" s="366"/>
    </row>
    <row r="12" spans="2:14" ht="15.75" thickBot="1">
      <c r="B12" s="367"/>
      <c r="C12" s="368"/>
      <c r="D12" s="369"/>
      <c r="E12" s="369"/>
      <c r="F12" s="369"/>
      <c r="G12" s="369"/>
      <c r="H12" s="368"/>
      <c r="I12" s="369"/>
      <c r="J12" s="368"/>
      <c r="K12" s="369"/>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25"/>
      <c r="E25" s="325"/>
      <c r="F25" s="824" t="s">
        <v>2222</v>
      </c>
      <c r="G25" s="825"/>
      <c r="H25" s="825"/>
      <c r="I25" s="325" t="s">
        <v>2203</v>
      </c>
      <c r="J25" s="325" t="s">
        <v>2204</v>
      </c>
      <c r="K25" s="263"/>
      <c r="L25" s="325"/>
      <c r="M25" s="325"/>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176" t="s">
        <v>983</v>
      </c>
      <c r="C31" s="81" t="s">
        <v>1220</v>
      </c>
      <c r="D31" s="82"/>
      <c r="E31" s="82"/>
      <c r="F31" s="82"/>
      <c r="G31" s="82"/>
      <c r="H31" s="82"/>
      <c r="I31" s="82"/>
      <c r="J31" s="83"/>
      <c r="K31" s="307"/>
      <c r="L31" s="305" t="s">
        <v>984</v>
      </c>
      <c r="M31" s="202"/>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129</v>
      </c>
      <c r="B36" s="880" t="str">
        <f>VLOOKUP(A36,EQUIPOS!A6:D154,3,FALSE)</f>
        <v xml:space="preserve">Buldozer, Potencia al volante de 140 HP, motor de 2200 RPM, longitud de hoja 4,80m. </v>
      </c>
      <c r="C36" s="881"/>
      <c r="D36" s="881"/>
      <c r="E36" s="881"/>
      <c r="F36" s="881"/>
      <c r="G36" s="881"/>
      <c r="H36" s="882"/>
      <c r="I36" s="266"/>
      <c r="J36" s="267"/>
      <c r="K36" s="268">
        <f>VLOOKUP(A36,EQUIPOS!A6:D161,4,FALSE)</f>
        <v>214698.92064588409</v>
      </c>
      <c r="L36" s="269"/>
      <c r="M36" s="270">
        <v>0.15</v>
      </c>
      <c r="N36" s="271">
        <f>K36/M36</f>
        <v>1431326.1376392273</v>
      </c>
    </row>
    <row r="37" spans="1:14">
      <c r="A37" t="s">
        <v>150</v>
      </c>
      <c r="B37" s="880" t="str">
        <f>VLOOKUP(A37,EQUIPOS!A7:D154,3,FALSE)</f>
        <v>Cargador : Potencia en el volante 125 hp, Clasificación de RPM del motor 2300.</v>
      </c>
      <c r="C37" s="881"/>
      <c r="D37" s="881"/>
      <c r="E37" s="881"/>
      <c r="F37" s="881"/>
      <c r="G37" s="881"/>
      <c r="H37" s="882"/>
      <c r="I37" s="266"/>
      <c r="J37" s="267"/>
      <c r="K37" s="268">
        <f>VLOOKUP(A37,EQUIPOS!A7:D162,4,FALSE)</f>
        <v>161718.69966043669</v>
      </c>
      <c r="L37" s="269"/>
      <c r="M37" s="270">
        <v>0.15</v>
      </c>
      <c r="N37" s="271">
        <f>K37/M37</f>
        <v>1078124.6644029112</v>
      </c>
    </row>
    <row r="38" spans="1:14">
      <c r="A38" t="s">
        <v>273</v>
      </c>
      <c r="B38" s="880" t="str">
        <f>VLOOKUP(A38,EQUIPOS!A8:D154,3,FALSE)</f>
        <v>Motosierra, 93.6 cm3 - 7.1 HP, 45-90 cm - 7.9 kg</v>
      </c>
      <c r="C38" s="881"/>
      <c r="D38" s="881"/>
      <c r="E38" s="881"/>
      <c r="F38" s="881"/>
      <c r="G38" s="881"/>
      <c r="H38" s="882"/>
      <c r="I38" s="266"/>
      <c r="J38" s="267"/>
      <c r="K38" s="268">
        <f>VLOOKUP(A38,EQUIPOS!A8:D163,4,FALSE)</f>
        <v>5528.1701008335813</v>
      </c>
      <c r="L38" s="269"/>
      <c r="M38" s="270">
        <v>0.15</v>
      </c>
      <c r="N38" s="272">
        <f>K38/M38</f>
        <v>36854.467338890543</v>
      </c>
    </row>
    <row r="39" spans="1:14">
      <c r="B39" s="880"/>
      <c r="C39" s="881"/>
      <c r="D39" s="881"/>
      <c r="E39" s="881"/>
      <c r="F39" s="881"/>
      <c r="G39" s="881"/>
      <c r="H39" s="882"/>
      <c r="I39" s="883"/>
      <c r="J39" s="884"/>
      <c r="K39" s="273"/>
      <c r="L39" s="885"/>
      <c r="M39" s="886"/>
      <c r="N39" s="274"/>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9021.8333333333339</v>
      </c>
    </row>
    <row r="43" spans="1:14" ht="15.75" thickBot="1">
      <c r="B43" s="831" t="s">
        <v>953</v>
      </c>
      <c r="C43" s="832"/>
      <c r="D43" s="832"/>
      <c r="E43" s="832"/>
      <c r="F43" s="832"/>
      <c r="G43" s="832"/>
      <c r="H43" s="832"/>
      <c r="I43" s="832"/>
      <c r="J43" s="832"/>
      <c r="K43" s="832"/>
      <c r="L43" s="832"/>
      <c r="M43" s="833"/>
      <c r="N43" s="99">
        <f>SUM(N36:N42)</f>
        <v>2555327.102714363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94" t="s">
        <v>957</v>
      </c>
      <c r="C58" s="895"/>
      <c r="D58" s="895"/>
      <c r="E58" s="895"/>
      <c r="F58" s="895"/>
      <c r="G58" s="896"/>
      <c r="H58" s="73" t="s">
        <v>945</v>
      </c>
      <c r="I58" s="74" t="s">
        <v>958</v>
      </c>
      <c r="J58" s="75" t="s">
        <v>959</v>
      </c>
      <c r="K58" s="73" t="s">
        <v>960</v>
      </c>
      <c r="L58" s="917" t="s">
        <v>961</v>
      </c>
      <c r="M58" s="896"/>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35</v>
      </c>
      <c r="J59" s="285">
        <v>1</v>
      </c>
      <c r="K59" s="278">
        <f>I59*J59</f>
        <v>35</v>
      </c>
      <c r="L59" s="918">
        <f>'900.2'!N78</f>
        <v>1355.5266671218417</v>
      </c>
      <c r="M59" s="919"/>
      <c r="N59" s="286">
        <f>K59*L59</f>
        <v>47443.433349264458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48"/>
      <c r="J64" s="48"/>
      <c r="K64" s="48"/>
      <c r="L64" s="909"/>
      <c r="M64" s="910"/>
      <c r="N64" s="295"/>
    </row>
    <row r="65" spans="1:15" ht="15.75" thickBot="1">
      <c r="B65" s="920" t="s">
        <v>953</v>
      </c>
      <c r="C65" s="874"/>
      <c r="D65" s="874"/>
      <c r="E65" s="874"/>
      <c r="F65" s="874"/>
      <c r="G65" s="874"/>
      <c r="H65" s="874"/>
      <c r="I65" s="874"/>
      <c r="J65" s="874"/>
      <c r="K65" s="874"/>
      <c r="L65" s="874"/>
      <c r="M65" s="875"/>
      <c r="N65" s="300">
        <f>N59+N60+N61+N62+N63</f>
        <v>47443.433349264458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295">
        <f>K70/M70</f>
        <v>180436.66666666669</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48"/>
      <c r="J75" s="48"/>
      <c r="K75" s="48"/>
      <c r="L75" s="909"/>
      <c r="M75" s="910"/>
      <c r="N75" s="295"/>
    </row>
    <row r="76" spans="1:15" ht="15.75" thickBot="1">
      <c r="B76" s="831" t="s">
        <v>953</v>
      </c>
      <c r="C76" s="832"/>
      <c r="D76" s="832"/>
      <c r="E76" s="832"/>
      <c r="F76" s="832"/>
      <c r="G76" s="832"/>
      <c r="H76" s="832"/>
      <c r="I76" s="874"/>
      <c r="J76" s="874"/>
      <c r="K76" s="874"/>
      <c r="L76" s="874"/>
      <c r="M76" s="875"/>
      <c r="N76" s="300">
        <f>N70+N71+N72+N73+N74</f>
        <v>180436.66666666669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2783207.2027302939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556641.44054605882</v>
      </c>
      <c r="M83" s="867"/>
      <c r="N83" s="51"/>
    </row>
    <row r="84" spans="1:14">
      <c r="B84" s="89" t="s">
        <v>973</v>
      </c>
      <c r="C84" s="90"/>
      <c r="D84" s="90"/>
      <c r="E84" s="90"/>
      <c r="F84" s="90"/>
      <c r="G84" s="90"/>
      <c r="H84" s="90"/>
      <c r="I84" s="87"/>
      <c r="J84" s="88"/>
      <c r="K84" s="303">
        <v>0.05</v>
      </c>
      <c r="L84" s="866">
        <f>N78*K84</f>
        <v>139160.3601365147</v>
      </c>
      <c r="M84" s="867"/>
      <c r="N84" s="51"/>
    </row>
    <row r="85" spans="1:14" ht="15.75" thickBot="1">
      <c r="B85" s="91" t="s">
        <v>974</v>
      </c>
      <c r="C85" s="92"/>
      <c r="D85" s="92"/>
      <c r="E85" s="92"/>
      <c r="F85" s="92"/>
      <c r="G85" s="92"/>
      <c r="H85" s="92"/>
      <c r="I85" s="93"/>
      <c r="J85" s="94"/>
      <c r="K85" s="304">
        <v>0.05</v>
      </c>
      <c r="L85" s="868">
        <f>N78*K85</f>
        <v>139160.3601365147</v>
      </c>
      <c r="M85" s="869"/>
      <c r="N85" s="51"/>
    </row>
    <row r="86" spans="1:14" ht="15.75" thickBot="1">
      <c r="B86" s="831" t="s">
        <v>953</v>
      </c>
      <c r="C86" s="832"/>
      <c r="D86" s="832"/>
      <c r="E86" s="832"/>
      <c r="F86" s="832"/>
      <c r="G86" s="832"/>
      <c r="H86" s="832"/>
      <c r="I86" s="832"/>
      <c r="J86" s="832"/>
      <c r="K86" s="832"/>
      <c r="L86" s="832"/>
      <c r="M86" s="833"/>
      <c r="N86" s="52">
        <f>L83+L84+L85</f>
        <v>834962.16081908834</v>
      </c>
    </row>
    <row r="87" spans="1:14" ht="15.75" thickBot="1">
      <c r="B87" s="33"/>
      <c r="C87" s="34"/>
      <c r="D87" s="34"/>
      <c r="E87" s="34"/>
      <c r="F87" s="34"/>
      <c r="G87" s="34"/>
      <c r="H87" s="34"/>
      <c r="I87" s="34"/>
      <c r="J87" s="34"/>
      <c r="K87" s="34"/>
      <c r="L87" s="34"/>
      <c r="M87" s="34"/>
      <c r="N87" s="35"/>
    </row>
    <row r="88" spans="1:14" ht="15.75" thickBot="1">
      <c r="A88" t="s">
        <v>2015</v>
      </c>
      <c r="B88" s="831" t="s">
        <v>975</v>
      </c>
      <c r="C88" s="832"/>
      <c r="D88" s="832"/>
      <c r="E88" s="832"/>
      <c r="F88" s="832"/>
      <c r="G88" s="832"/>
      <c r="H88" s="832"/>
      <c r="I88" s="832"/>
      <c r="J88" s="832"/>
      <c r="K88" s="832"/>
      <c r="L88" s="832"/>
      <c r="M88" s="833"/>
      <c r="N88" s="188">
        <f>N78+N86</f>
        <v>3618169.3635493824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24"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49" zoomScale="78" zoomScaleNormal="78" workbookViewId="0">
      <selection activeCell="L59" sqref="L59:M5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0"/>
      <c r="C1" s="852"/>
      <c r="D1" s="853"/>
      <c r="E1" s="853"/>
      <c r="F1" s="853"/>
      <c r="G1" s="853"/>
      <c r="H1" s="853"/>
      <c r="I1" s="853"/>
      <c r="J1" s="854"/>
      <c r="K1" s="855" t="s">
        <v>933</v>
      </c>
      <c r="L1" s="857" t="s">
        <v>2198</v>
      </c>
      <c r="M1" s="858"/>
      <c r="N1" s="859"/>
    </row>
    <row r="2" spans="2:14">
      <c r="B2" s="841"/>
      <c r="C2" s="818" t="s">
        <v>934</v>
      </c>
      <c r="D2" s="819"/>
      <c r="E2" s="819"/>
      <c r="F2" s="819"/>
      <c r="G2" s="819"/>
      <c r="H2" s="819"/>
      <c r="I2" s="819"/>
      <c r="J2" s="820"/>
      <c r="K2" s="856"/>
      <c r="L2" s="860"/>
      <c r="M2" s="861"/>
      <c r="N2" s="862"/>
    </row>
    <row r="3" spans="2:14">
      <c r="B3" s="841"/>
      <c r="C3" s="818" t="s">
        <v>2199</v>
      </c>
      <c r="D3" s="819"/>
      <c r="E3" s="819"/>
      <c r="F3" s="819"/>
      <c r="G3" s="819"/>
      <c r="H3" s="819"/>
      <c r="I3" s="819"/>
      <c r="J3" s="820"/>
      <c r="K3" s="843" t="s">
        <v>935</v>
      </c>
      <c r="L3" s="812">
        <v>1</v>
      </c>
      <c r="M3" s="813"/>
      <c r="N3" s="814"/>
    </row>
    <row r="4" spans="2:14">
      <c r="B4" s="841"/>
      <c r="C4" s="818" t="s">
        <v>2200</v>
      </c>
      <c r="D4" s="819"/>
      <c r="E4" s="819"/>
      <c r="F4" s="819"/>
      <c r="G4" s="819"/>
      <c r="H4" s="819"/>
      <c r="I4" s="819"/>
      <c r="J4" s="820"/>
      <c r="K4" s="863"/>
      <c r="L4" s="815"/>
      <c r="M4" s="816"/>
      <c r="N4" s="817"/>
    </row>
    <row r="5" spans="2:14">
      <c r="B5" s="841"/>
      <c r="C5" s="818" t="s">
        <v>2201</v>
      </c>
      <c r="D5" s="819"/>
      <c r="E5" s="819"/>
      <c r="F5" s="819"/>
      <c r="G5" s="819"/>
      <c r="H5" s="819"/>
      <c r="I5" s="819"/>
      <c r="J5" s="820"/>
      <c r="K5" s="843" t="s">
        <v>936</v>
      </c>
      <c r="L5" s="845"/>
      <c r="M5" s="845" t="s">
        <v>937</v>
      </c>
      <c r="N5" s="847"/>
    </row>
    <row r="6" spans="2:14" ht="15.75" thickBot="1">
      <c r="B6" s="842"/>
      <c r="C6" s="849"/>
      <c r="D6" s="850"/>
      <c r="E6" s="850"/>
      <c r="F6" s="850"/>
      <c r="G6" s="850"/>
      <c r="H6" s="850"/>
      <c r="I6" s="850"/>
      <c r="J6" s="851"/>
      <c r="K6" s="844"/>
      <c r="L6" s="846"/>
      <c r="M6" s="846"/>
      <c r="N6" s="848"/>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821" t="s">
        <v>2205</v>
      </c>
      <c r="C10" s="822"/>
      <c r="D10" s="822"/>
      <c r="E10" s="822"/>
      <c r="F10" s="390" t="s">
        <v>2206</v>
      </c>
      <c r="G10" s="79"/>
      <c r="H10" s="358"/>
      <c r="I10" s="823" t="s">
        <v>2207</v>
      </c>
      <c r="J10" s="823"/>
      <c r="K10" s="391" t="s">
        <v>2206</v>
      </c>
      <c r="L10" s="355"/>
      <c r="M10" s="355"/>
      <c r="N10" s="35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985</v>
      </c>
      <c r="C31" s="81" t="s">
        <v>1169</v>
      </c>
      <c r="D31" s="82"/>
      <c r="E31" s="82"/>
      <c r="F31" s="82"/>
      <c r="G31" s="82"/>
      <c r="H31" s="82"/>
      <c r="I31" s="82"/>
      <c r="J31" s="83"/>
      <c r="K31" s="307"/>
      <c r="L31" s="305" t="s">
        <v>984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249</v>
      </c>
      <c r="B36" s="880" t="str">
        <f>VLOOKUP(A36,EQUIPOS!A6:D154,3,FALSE)</f>
        <v>Guadañadora, Cilindraje 41.5 cm3, Longitud del mango 1450 mm, Peso 7.4 kg</v>
      </c>
      <c r="C36" s="881"/>
      <c r="D36" s="881"/>
      <c r="E36" s="881"/>
      <c r="F36" s="881"/>
      <c r="G36" s="881"/>
      <c r="H36" s="882"/>
      <c r="I36" s="266"/>
      <c r="J36" s="267"/>
      <c r="K36" s="268">
        <f>VLOOKUP(A36,EQUIPOS!A6:D161,4,FALSE)</f>
        <v>5161.2711858010862</v>
      </c>
      <c r="L36" s="269"/>
      <c r="M36" s="270">
        <v>0.36</v>
      </c>
      <c r="N36" s="271">
        <f>K36/M36</f>
        <v>14336.864405003018</v>
      </c>
    </row>
    <row r="37" spans="1:14">
      <c r="A37" t="s">
        <v>273</v>
      </c>
      <c r="B37" s="880" t="str">
        <f>VLOOKUP(A37,EQUIPOS!A7:D154,3,FALSE)</f>
        <v>Motosierra, 93.6 cm3 - 7.1 HP, 45-90 cm - 7.9 kg</v>
      </c>
      <c r="C37" s="881"/>
      <c r="D37" s="881"/>
      <c r="E37" s="881"/>
      <c r="F37" s="881"/>
      <c r="G37" s="881"/>
      <c r="H37" s="882"/>
      <c r="I37" s="266"/>
      <c r="J37" s="267"/>
      <c r="K37" s="268">
        <f>VLOOKUP(A37,EQUIPOS!A7:D162,4,FALSE)</f>
        <v>5528.1701008335813</v>
      </c>
      <c r="L37" s="269"/>
      <c r="M37" s="270">
        <v>0.10299999999999999</v>
      </c>
      <c r="N37" s="271">
        <f>K37/M37</f>
        <v>53671.554377025066</v>
      </c>
    </row>
    <row r="38" spans="1:14">
      <c r="B38" s="880"/>
      <c r="C38" s="881"/>
      <c r="D38" s="881"/>
      <c r="E38" s="881"/>
      <c r="F38" s="881"/>
      <c r="G38" s="881"/>
      <c r="H38" s="882"/>
      <c r="I38" s="266"/>
      <c r="J38" s="267"/>
      <c r="K38" s="268"/>
      <c r="L38" s="269"/>
      <c r="M38" s="270"/>
      <c r="N38" s="272"/>
    </row>
    <row r="39" spans="1:14">
      <c r="B39" s="880"/>
      <c r="C39" s="881"/>
      <c r="D39" s="881"/>
      <c r="E39" s="881"/>
      <c r="F39" s="881"/>
      <c r="G39" s="881"/>
      <c r="H39" s="882"/>
      <c r="I39" s="883"/>
      <c r="J39" s="884"/>
      <c r="K39" s="273"/>
      <c r="L39" s="885"/>
      <c r="M39" s="886"/>
      <c r="N39" s="274"/>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1879.5486111111113</v>
      </c>
    </row>
    <row r="43" spans="1:14" ht="15.75" thickBot="1">
      <c r="B43" s="831" t="s">
        <v>953</v>
      </c>
      <c r="C43" s="832"/>
      <c r="D43" s="832"/>
      <c r="E43" s="832"/>
      <c r="F43" s="832"/>
      <c r="G43" s="832"/>
      <c r="H43" s="832"/>
      <c r="I43" s="832"/>
      <c r="J43" s="832"/>
      <c r="K43" s="832"/>
      <c r="L43" s="832"/>
      <c r="M43" s="833"/>
      <c r="N43" s="99">
        <f>SUM(N36:N42)</f>
        <v>69887.967393139188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50</v>
      </c>
      <c r="J59" s="285">
        <v>1</v>
      </c>
      <c r="K59" s="278">
        <f>I59*J59</f>
        <v>50</v>
      </c>
      <c r="L59" s="918">
        <f>'900.2'!N78</f>
        <v>1355.5266671218417</v>
      </c>
      <c r="M59" s="919"/>
      <c r="N59" s="286">
        <f>K59*L59</f>
        <v>67776.333356092087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45"/>
    </row>
    <row r="65" spans="1:15" ht="15.75" thickBot="1">
      <c r="B65" s="920" t="s">
        <v>953</v>
      </c>
      <c r="C65" s="874"/>
      <c r="D65" s="874"/>
      <c r="E65" s="874"/>
      <c r="F65" s="874"/>
      <c r="G65" s="874"/>
      <c r="H65" s="874"/>
      <c r="I65" s="874"/>
      <c r="J65" s="874"/>
      <c r="K65" s="874"/>
      <c r="L65" s="874"/>
      <c r="M65" s="875"/>
      <c r="N65" s="104">
        <f>N59+N60+N61+N62+N63</f>
        <v>67776.333356092087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2.88</v>
      </c>
      <c r="N70" s="295">
        <f>K70/M70</f>
        <v>37590.972222222226</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N70+N71+N72+N73+N74</f>
        <v>37590.972222222226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175255.27297145349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35051.054594290697</v>
      </c>
      <c r="M83" s="867"/>
      <c r="N83" s="51"/>
    </row>
    <row r="84" spans="1:14">
      <c r="B84" s="89" t="s">
        <v>973</v>
      </c>
      <c r="C84" s="90"/>
      <c r="D84" s="90"/>
      <c r="E84" s="90"/>
      <c r="F84" s="90"/>
      <c r="G84" s="90"/>
      <c r="H84" s="90"/>
      <c r="I84" s="87"/>
      <c r="J84" s="88"/>
      <c r="K84" s="303">
        <v>0.05</v>
      </c>
      <c r="L84" s="866">
        <f>N78*K84</f>
        <v>8762.7636485726744</v>
      </c>
      <c r="M84" s="867"/>
      <c r="N84" s="51"/>
    </row>
    <row r="85" spans="1:14" ht="15.75" thickBot="1">
      <c r="B85" s="91" t="s">
        <v>974</v>
      </c>
      <c r="C85" s="92"/>
      <c r="D85" s="92"/>
      <c r="E85" s="92"/>
      <c r="F85" s="92"/>
      <c r="G85" s="92"/>
      <c r="H85" s="92"/>
      <c r="I85" s="93"/>
      <c r="J85" s="94"/>
      <c r="K85" s="304">
        <v>0.05</v>
      </c>
      <c r="L85" s="868">
        <f>N78*K85</f>
        <v>8762.7636485726744</v>
      </c>
      <c r="M85" s="869"/>
      <c r="N85" s="51"/>
    </row>
    <row r="86" spans="1:14" ht="15.75" thickBot="1">
      <c r="B86" s="831" t="s">
        <v>953</v>
      </c>
      <c r="C86" s="832"/>
      <c r="D86" s="832"/>
      <c r="E86" s="832"/>
      <c r="F86" s="832"/>
      <c r="G86" s="832"/>
      <c r="H86" s="832"/>
      <c r="I86" s="832"/>
      <c r="J86" s="832"/>
      <c r="K86" s="832"/>
      <c r="L86" s="832"/>
      <c r="M86" s="833"/>
      <c r="N86" s="52">
        <f>L83+L84+L85</f>
        <v>52576.58189143605</v>
      </c>
    </row>
    <row r="87" spans="1:14" ht="15.75" thickBot="1">
      <c r="B87" s="33"/>
      <c r="C87" s="34"/>
      <c r="D87" s="34"/>
      <c r="E87" s="34"/>
      <c r="F87" s="34"/>
      <c r="G87" s="34"/>
      <c r="H87" s="34"/>
      <c r="I87" s="34"/>
      <c r="J87" s="34"/>
      <c r="K87" s="34"/>
      <c r="L87" s="34"/>
      <c r="M87" s="34"/>
      <c r="N87" s="35"/>
    </row>
    <row r="88" spans="1:14" ht="15.75" thickBot="1">
      <c r="A88" t="s">
        <v>2015</v>
      </c>
      <c r="B88" s="831" t="s">
        <v>975</v>
      </c>
      <c r="C88" s="832"/>
      <c r="D88" s="832"/>
      <c r="E88" s="832"/>
      <c r="F88" s="832"/>
      <c r="G88" s="832"/>
      <c r="H88" s="832"/>
      <c r="I88" s="832"/>
      <c r="J88" s="832"/>
      <c r="K88" s="832"/>
      <c r="L88" s="832"/>
      <c r="M88" s="833"/>
      <c r="N88" s="188">
        <f>N78+N86</f>
        <v>227831.85486288954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28.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5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9.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986</v>
      </c>
      <c r="C31" s="81" t="s">
        <v>1170</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150</v>
      </c>
      <c r="B36" s="880" t="str">
        <f>VLOOKUP(A36,EQUIPOS!A6:D154,3,FALSE)</f>
        <v>Cargador : Potencia en el volante 125 hp, Clasificación de RPM del motor 2300.</v>
      </c>
      <c r="C36" s="881"/>
      <c r="D36" s="881"/>
      <c r="E36" s="881"/>
      <c r="F36" s="881"/>
      <c r="G36" s="881"/>
      <c r="H36" s="882"/>
      <c r="I36" s="266"/>
      <c r="J36" s="267"/>
      <c r="K36" s="268">
        <f>VLOOKUP(A36,EQUIPOS!A6:D161,4,FALSE)</f>
        <v>161718.69966043669</v>
      </c>
      <c r="L36" s="269"/>
      <c r="M36" s="270">
        <v>2.375</v>
      </c>
      <c r="N36" s="271">
        <f>K36/M36</f>
        <v>68092.084067552292</v>
      </c>
    </row>
    <row r="37" spans="1:14">
      <c r="A37" t="s">
        <v>180</v>
      </c>
      <c r="B37" s="880" t="str">
        <f>VLOOKUP(A37,EQUIPOS!A7:D154,3,FALSE)</f>
        <v>Compresor 120 HP, con martillo.</v>
      </c>
      <c r="C37" s="881"/>
      <c r="D37" s="881"/>
      <c r="E37" s="881"/>
      <c r="F37" s="881"/>
      <c r="G37" s="881"/>
      <c r="H37" s="882"/>
      <c r="I37" s="266"/>
      <c r="J37" s="267"/>
      <c r="K37" s="268">
        <f>VLOOKUP(A37,EQUIPOS!A7:D162,4,FALSE)</f>
        <v>105416.33569090531</v>
      </c>
      <c r="L37" s="269"/>
      <c r="M37" s="270">
        <v>2.375</v>
      </c>
      <c r="N37" s="271">
        <f>K37/M37</f>
        <v>44385.825554065392</v>
      </c>
    </row>
    <row r="38" spans="1:14">
      <c r="A38" t="s">
        <v>195</v>
      </c>
      <c r="B38" s="880" t="str">
        <f>VLOOKUP(A38,EQUIPOS!A7:D154,3,FALSE)</f>
        <v xml:space="preserve">Equipo de oxicorte, Capacidad de corte: hasta 6´´ (152mm) </v>
      </c>
      <c r="C38" s="881"/>
      <c r="D38" s="881"/>
      <c r="E38" s="881"/>
      <c r="F38" s="881"/>
      <c r="G38" s="881"/>
      <c r="H38" s="882"/>
      <c r="I38" s="266"/>
      <c r="J38" s="267"/>
      <c r="K38" s="268">
        <f>VLOOKUP(A38,EQUIPOS!A7:D162,4,FALSE)</f>
        <v>10776.504617432201</v>
      </c>
      <c r="L38" s="269"/>
      <c r="M38" s="270">
        <v>2.375</v>
      </c>
      <c r="N38" s="272">
        <f>K38/M38</f>
        <v>4537.4756283925062</v>
      </c>
    </row>
    <row r="39" spans="1:14">
      <c r="B39" s="880"/>
      <c r="C39" s="881"/>
      <c r="D39" s="881"/>
      <c r="E39" s="881"/>
      <c r="F39" s="881"/>
      <c r="G39" s="881"/>
      <c r="H39" s="882"/>
      <c r="I39" s="883"/>
      <c r="J39" s="884"/>
      <c r="K39" s="273"/>
      <c r="L39" s="885"/>
      <c r="M39" s="886"/>
      <c r="N39" s="274"/>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0.1</v>
      </c>
      <c r="M42" s="893"/>
      <c r="N42" s="105">
        <f>N76*L42</f>
        <v>1416.2065453389896</v>
      </c>
    </row>
    <row r="43" spans="1:14" ht="15.75" thickBot="1">
      <c r="B43" s="831" t="s">
        <v>953</v>
      </c>
      <c r="C43" s="832"/>
      <c r="D43" s="832"/>
      <c r="E43" s="832"/>
      <c r="F43" s="832"/>
      <c r="G43" s="832"/>
      <c r="H43" s="832"/>
      <c r="I43" s="832"/>
      <c r="J43" s="832"/>
      <c r="K43" s="832"/>
      <c r="L43" s="832"/>
      <c r="M43" s="833"/>
      <c r="N43" s="99">
        <f>SUM(N36:N42)</f>
        <v>118431.59179534919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8">
        <f>'900.2'!N78</f>
        <v>1355.5266671218417</v>
      </c>
      <c r="M59" s="919"/>
      <c r="N59" s="286">
        <f>K59*L59</f>
        <v>1355.5266671218417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45"/>
    </row>
    <row r="65" spans="1:15" ht="15.75" thickBot="1">
      <c r="B65" s="920" t="s">
        <v>953</v>
      </c>
      <c r="C65" s="874"/>
      <c r="D65" s="874"/>
      <c r="E65" s="874"/>
      <c r="F65" s="874"/>
      <c r="G65" s="874"/>
      <c r="H65" s="874"/>
      <c r="I65" s="874"/>
      <c r="J65" s="874"/>
      <c r="K65" s="874"/>
      <c r="L65" s="874"/>
      <c r="M65" s="875"/>
      <c r="N65" s="104">
        <f>N59+N60+N61+N62+N63</f>
        <v>1355.5266671218417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OBRA'!A8:D68,3,FALSE)</f>
        <v>Oficial</v>
      </c>
      <c r="C71" s="47"/>
      <c r="D71" s="47"/>
      <c r="E71" s="47"/>
      <c r="F71" s="47"/>
      <c r="G71" s="47"/>
      <c r="H71" s="47"/>
      <c r="I71" s="291">
        <f>K71/J71*100</f>
        <v>57668.23979157189</v>
      </c>
      <c r="J71" s="292">
        <v>185</v>
      </c>
      <c r="K71" s="297">
        <f>VLOOKUP(A71,'MANO DE OBRA'!A8:D99,4,FALSE)</f>
        <v>106686.24361440798</v>
      </c>
      <c r="L71" s="50"/>
      <c r="M71" s="294">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182">
        <f>N43+N54+N65+N76</f>
        <v>133949.18391586092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26789.836783172184</v>
      </c>
      <c r="M83" s="867"/>
      <c r="N83" s="51"/>
    </row>
    <row r="84" spans="1:14">
      <c r="B84" s="89" t="s">
        <v>973</v>
      </c>
      <c r="C84" s="90"/>
      <c r="D84" s="90"/>
      <c r="E84" s="90"/>
      <c r="F84" s="90"/>
      <c r="G84" s="90"/>
      <c r="H84" s="90"/>
      <c r="I84" s="87"/>
      <c r="J84" s="88"/>
      <c r="K84" s="303">
        <v>0.05</v>
      </c>
      <c r="L84" s="866">
        <f>N78*K84</f>
        <v>6697.4591957930461</v>
      </c>
      <c r="M84" s="867"/>
      <c r="N84" s="51"/>
    </row>
    <row r="85" spans="1:14" ht="15.75" thickBot="1">
      <c r="B85" s="91" t="s">
        <v>974</v>
      </c>
      <c r="C85" s="92"/>
      <c r="D85" s="92"/>
      <c r="E85" s="92"/>
      <c r="F85" s="92"/>
      <c r="G85" s="92"/>
      <c r="H85" s="92"/>
      <c r="I85" s="93"/>
      <c r="J85" s="94"/>
      <c r="K85" s="304">
        <v>0.05</v>
      </c>
      <c r="L85" s="868">
        <f>N78*K85</f>
        <v>6697.4591957930461</v>
      </c>
      <c r="M85" s="869"/>
      <c r="N85" s="51"/>
    </row>
    <row r="86" spans="1:14" ht="15.75" thickBot="1">
      <c r="B86" s="831" t="s">
        <v>953</v>
      </c>
      <c r="C86" s="832"/>
      <c r="D86" s="832"/>
      <c r="E86" s="832"/>
      <c r="F86" s="832"/>
      <c r="G86" s="832"/>
      <c r="H86" s="832"/>
      <c r="I86" s="832"/>
      <c r="J86" s="832"/>
      <c r="K86" s="832"/>
      <c r="L86" s="832"/>
      <c r="M86" s="833"/>
      <c r="N86" s="52">
        <f>L83+L84+L85</f>
        <v>40184.755174758277</v>
      </c>
    </row>
    <row r="87" spans="1:14" ht="15.75" thickBot="1">
      <c r="B87" s="33"/>
      <c r="C87" s="34"/>
      <c r="D87" s="34"/>
      <c r="E87" s="34"/>
      <c r="F87" s="34"/>
      <c r="G87" s="34"/>
      <c r="H87" s="34"/>
      <c r="I87" s="34"/>
      <c r="J87" s="34"/>
      <c r="K87" s="34"/>
      <c r="L87" s="34"/>
      <c r="M87" s="34"/>
      <c r="N87" s="35"/>
    </row>
    <row r="88" spans="1:14" ht="15.75" thickBot="1">
      <c r="A88" t="s">
        <v>2015</v>
      </c>
      <c r="B88" s="831" t="s">
        <v>975</v>
      </c>
      <c r="C88" s="832"/>
      <c r="D88" s="832"/>
      <c r="E88" s="832"/>
      <c r="F88" s="832"/>
      <c r="G88" s="832"/>
      <c r="H88" s="832"/>
      <c r="I88" s="832"/>
      <c r="J88" s="832"/>
      <c r="K88" s="832"/>
      <c r="L88" s="832"/>
      <c r="M88" s="833"/>
      <c r="N88" s="52">
        <f>N78+N86</f>
        <v>174133.93909061921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c r="B106" s="834"/>
      <c r="C106" s="835"/>
      <c r="D106" s="835"/>
      <c r="E106" s="835"/>
      <c r="F106" s="835"/>
      <c r="G106" s="835"/>
      <c r="H106" s="835"/>
      <c r="I106" s="835"/>
      <c r="J106" s="835"/>
      <c r="K106" s="835"/>
      <c r="L106" s="835"/>
      <c r="M106" s="835"/>
      <c r="N106" s="836"/>
    </row>
    <row r="107" spans="2:14" ht="27.7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5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0"/>
      <c r="C1" s="852"/>
      <c r="D1" s="853"/>
      <c r="E1" s="853"/>
      <c r="F1" s="853"/>
      <c r="G1" s="853"/>
      <c r="H1" s="853"/>
      <c r="I1" s="853"/>
      <c r="J1" s="854"/>
      <c r="K1" s="855" t="s">
        <v>933</v>
      </c>
      <c r="L1" s="857" t="s">
        <v>2198</v>
      </c>
      <c r="M1" s="858"/>
      <c r="N1" s="859"/>
    </row>
    <row r="2" spans="2:14">
      <c r="B2" s="841"/>
      <c r="C2" s="818" t="s">
        <v>934</v>
      </c>
      <c r="D2" s="819"/>
      <c r="E2" s="819"/>
      <c r="F2" s="819"/>
      <c r="G2" s="819"/>
      <c r="H2" s="819"/>
      <c r="I2" s="819"/>
      <c r="J2" s="820"/>
      <c r="K2" s="856"/>
      <c r="L2" s="860"/>
      <c r="M2" s="861"/>
      <c r="N2" s="862"/>
    </row>
    <row r="3" spans="2:14">
      <c r="B3" s="841"/>
      <c r="C3" s="818" t="s">
        <v>2199</v>
      </c>
      <c r="D3" s="819"/>
      <c r="E3" s="819"/>
      <c r="F3" s="819"/>
      <c r="G3" s="819"/>
      <c r="H3" s="819"/>
      <c r="I3" s="819"/>
      <c r="J3" s="820"/>
      <c r="K3" s="843" t="s">
        <v>935</v>
      </c>
      <c r="L3" s="812">
        <v>1</v>
      </c>
      <c r="M3" s="813"/>
      <c r="N3" s="814"/>
    </row>
    <row r="4" spans="2:14">
      <c r="B4" s="841"/>
      <c r="C4" s="818" t="s">
        <v>2200</v>
      </c>
      <c r="D4" s="819"/>
      <c r="E4" s="819"/>
      <c r="F4" s="819"/>
      <c r="G4" s="819"/>
      <c r="H4" s="819"/>
      <c r="I4" s="819"/>
      <c r="J4" s="820"/>
      <c r="K4" s="863"/>
      <c r="L4" s="815"/>
      <c r="M4" s="816"/>
      <c r="N4" s="817"/>
    </row>
    <row r="5" spans="2:14">
      <c r="B5" s="841"/>
      <c r="C5" s="818" t="s">
        <v>2201</v>
      </c>
      <c r="D5" s="819"/>
      <c r="E5" s="819"/>
      <c r="F5" s="819"/>
      <c r="G5" s="819"/>
      <c r="H5" s="819"/>
      <c r="I5" s="819"/>
      <c r="J5" s="820"/>
      <c r="K5" s="843" t="s">
        <v>936</v>
      </c>
      <c r="L5" s="845"/>
      <c r="M5" s="845" t="s">
        <v>937</v>
      </c>
      <c r="N5" s="847"/>
    </row>
    <row r="6" spans="2:14" ht="15.75" thickBot="1">
      <c r="B6" s="842"/>
      <c r="C6" s="849"/>
      <c r="D6" s="850"/>
      <c r="E6" s="850"/>
      <c r="F6" s="850"/>
      <c r="G6" s="850"/>
      <c r="H6" s="850"/>
      <c r="I6" s="850"/>
      <c r="J6" s="851"/>
      <c r="K6" s="844"/>
      <c r="L6" s="846"/>
      <c r="M6" s="846"/>
      <c r="N6" s="848"/>
    </row>
    <row r="7" spans="2:14" ht="15.75" thickBot="1">
      <c r="B7" s="344"/>
      <c r="C7" s="345"/>
      <c r="D7" s="345"/>
      <c r="E7" s="345"/>
      <c r="F7" s="345"/>
      <c r="G7" s="345"/>
      <c r="H7" s="345"/>
      <c r="I7" s="345"/>
      <c r="J7" s="345"/>
      <c r="K7" s="345"/>
      <c r="L7" s="346"/>
      <c r="M7" s="346"/>
      <c r="N7" s="347"/>
    </row>
    <row r="8" spans="2:14" ht="19.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821" t="s">
        <v>2205</v>
      </c>
      <c r="C10" s="822"/>
      <c r="D10" s="822"/>
      <c r="E10" s="822"/>
      <c r="F10" s="390" t="s">
        <v>2206</v>
      </c>
      <c r="G10" s="79"/>
      <c r="H10" s="358"/>
      <c r="I10" s="823" t="s">
        <v>2207</v>
      </c>
      <c r="J10" s="823"/>
      <c r="K10" s="391" t="s">
        <v>2206</v>
      </c>
      <c r="L10" s="355"/>
      <c r="M10" s="355"/>
      <c r="N10" s="35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988</v>
      </c>
      <c r="C31" s="81" t="s">
        <v>1171</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312</v>
      </c>
      <c r="B36" s="880" t="str">
        <f>VLOOKUP(A36,EQUIPOS!A6:D154,3,FALSE)</f>
        <v>Retroexcavadora sobre oruga, potencia 138 HP, balde de 1,5 m3.</v>
      </c>
      <c r="C36" s="881"/>
      <c r="D36" s="881"/>
      <c r="E36" s="881"/>
      <c r="F36" s="881"/>
      <c r="G36" s="881"/>
      <c r="H36" s="882"/>
      <c r="I36" s="266"/>
      <c r="J36" s="267"/>
      <c r="K36" s="268">
        <f>VLOOKUP(A36,EQUIPOS!A6:D161,4,FALSE)</f>
        <v>223710.21229769697</v>
      </c>
      <c r="L36" s="269"/>
      <c r="M36" s="270">
        <v>2.5</v>
      </c>
      <c r="N36" s="271">
        <f>K36/M36</f>
        <v>89484.084919078785</v>
      </c>
    </row>
    <row r="37" spans="1:14">
      <c r="A37" t="s">
        <v>180</v>
      </c>
      <c r="B37" s="880" t="str">
        <f>VLOOKUP(A37,EQUIPOS!A7:D154,3,FALSE)</f>
        <v>Compresor 120 HP, con martillo.</v>
      </c>
      <c r="C37" s="881"/>
      <c r="D37" s="881"/>
      <c r="E37" s="881"/>
      <c r="F37" s="881"/>
      <c r="G37" s="881"/>
      <c r="H37" s="882"/>
      <c r="I37" s="266"/>
      <c r="J37" s="267"/>
      <c r="K37" s="268">
        <f>VLOOKUP(A37,EQUIPOS!A7:D162,4,FALSE)</f>
        <v>105416.33569090531</v>
      </c>
      <c r="L37" s="269"/>
      <c r="M37" s="270">
        <v>2.5</v>
      </c>
      <c r="N37" s="271">
        <f>K37/M37</f>
        <v>42166.534276362123</v>
      </c>
    </row>
    <row r="38" spans="1:14">
      <c r="A38" t="s">
        <v>195</v>
      </c>
      <c r="B38" s="880" t="str">
        <f>VLOOKUP(A38,EQUIPOS!A8:D154,3,FALSE)</f>
        <v xml:space="preserve">Equipo de oxicorte, Capacidad de corte: hasta 6´´ (152mm) </v>
      </c>
      <c r="C38" s="881"/>
      <c r="D38" s="881"/>
      <c r="E38" s="881"/>
      <c r="F38" s="881"/>
      <c r="G38" s="881"/>
      <c r="H38" s="882"/>
      <c r="I38" s="266"/>
      <c r="J38" s="267"/>
      <c r="K38" s="268">
        <f>VLOOKUP(A38,EQUIPOS!A8:D163,4,FALSE)</f>
        <v>10776.504617432201</v>
      </c>
      <c r="L38" s="269"/>
      <c r="M38" s="270">
        <v>2.5</v>
      </c>
      <c r="N38" s="271">
        <f>K38/M38</f>
        <v>4310.6018469728806</v>
      </c>
    </row>
    <row r="39" spans="1:14">
      <c r="B39" s="880"/>
      <c r="C39" s="881"/>
      <c r="D39" s="881"/>
      <c r="E39" s="881"/>
      <c r="F39" s="881"/>
      <c r="G39" s="881"/>
      <c r="H39" s="882"/>
      <c r="I39" s="883"/>
      <c r="J39" s="884"/>
      <c r="K39" s="273"/>
      <c r="L39" s="885"/>
      <c r="M39" s="886"/>
      <c r="N39" s="274"/>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0.02</v>
      </c>
      <c r="M42" s="893"/>
      <c r="N42" s="105">
        <f>N76*L42</f>
        <v>269.07924361440797</v>
      </c>
    </row>
    <row r="43" spans="1:14" ht="15.75" thickBot="1">
      <c r="B43" s="831" t="s">
        <v>953</v>
      </c>
      <c r="C43" s="832"/>
      <c r="D43" s="832"/>
      <c r="E43" s="832"/>
      <c r="F43" s="832"/>
      <c r="G43" s="832"/>
      <c r="H43" s="832"/>
      <c r="I43" s="832"/>
      <c r="J43" s="832"/>
      <c r="K43" s="832"/>
      <c r="L43" s="832"/>
      <c r="M43" s="833"/>
      <c r="N43" s="99">
        <f>SUM(N36:N42)</f>
        <v>136230.30028602818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8">
        <f>'900.2'!N78</f>
        <v>1355.5266671218417</v>
      </c>
      <c r="M59" s="919"/>
      <c r="N59" s="286">
        <f>K59*L59</f>
        <v>1355.5266671218417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45"/>
    </row>
    <row r="65" spans="1:15" ht="15.75" thickBot="1">
      <c r="B65" s="920" t="s">
        <v>953</v>
      </c>
      <c r="C65" s="874"/>
      <c r="D65" s="874"/>
      <c r="E65" s="874"/>
      <c r="F65" s="874"/>
      <c r="G65" s="874"/>
      <c r="H65" s="874"/>
      <c r="I65" s="874"/>
      <c r="J65" s="874"/>
      <c r="K65" s="874"/>
      <c r="L65" s="874"/>
      <c r="M65" s="875"/>
      <c r="N65" s="104">
        <f>N59+N60+N61+N62+N63</f>
        <v>1355.5266671218417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N70+N71+N72+N73+N74</f>
        <v>13453.962180720398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151039.78913387045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30207.957826774091</v>
      </c>
      <c r="M83" s="867"/>
      <c r="N83" s="51"/>
    </row>
    <row r="84" spans="1:14">
      <c r="B84" s="89" t="s">
        <v>973</v>
      </c>
      <c r="C84" s="90"/>
      <c r="D84" s="90"/>
      <c r="E84" s="90"/>
      <c r="F84" s="90"/>
      <c r="G84" s="90"/>
      <c r="H84" s="90"/>
      <c r="I84" s="87"/>
      <c r="J84" s="88"/>
      <c r="K84" s="303">
        <v>0.05</v>
      </c>
      <c r="L84" s="866">
        <f>N78*K84</f>
        <v>7551.9894566935227</v>
      </c>
      <c r="M84" s="867"/>
      <c r="N84" s="51"/>
    </row>
    <row r="85" spans="1:14" ht="15.75" thickBot="1">
      <c r="B85" s="91" t="s">
        <v>974</v>
      </c>
      <c r="C85" s="92"/>
      <c r="D85" s="92"/>
      <c r="E85" s="92"/>
      <c r="F85" s="92"/>
      <c r="G85" s="92"/>
      <c r="H85" s="92"/>
      <c r="I85" s="93"/>
      <c r="J85" s="94"/>
      <c r="K85" s="304">
        <v>0.05</v>
      </c>
      <c r="L85" s="868">
        <f>N78*K85</f>
        <v>7551.9894566935227</v>
      </c>
      <c r="M85" s="869"/>
      <c r="N85" s="51"/>
    </row>
    <row r="86" spans="1:14" ht="15.75" thickBot="1">
      <c r="B86" s="831" t="s">
        <v>953</v>
      </c>
      <c r="C86" s="832"/>
      <c r="D86" s="832"/>
      <c r="E86" s="832"/>
      <c r="F86" s="832"/>
      <c r="G86" s="832"/>
      <c r="H86" s="832"/>
      <c r="I86" s="832"/>
      <c r="J86" s="832"/>
      <c r="K86" s="832"/>
      <c r="L86" s="832"/>
      <c r="M86" s="833"/>
      <c r="N86" s="52">
        <f>L83+L84+L85</f>
        <v>45311.936740161138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196351.7258740316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28.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7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0"/>
      <c r="C1" s="852"/>
      <c r="D1" s="853"/>
      <c r="E1" s="853"/>
      <c r="F1" s="853"/>
      <c r="G1" s="853"/>
      <c r="H1" s="853"/>
      <c r="I1" s="853"/>
      <c r="J1" s="854"/>
      <c r="K1" s="855" t="s">
        <v>933</v>
      </c>
      <c r="L1" s="857" t="s">
        <v>2198</v>
      </c>
      <c r="M1" s="858"/>
      <c r="N1" s="859"/>
    </row>
    <row r="2" spans="2:14">
      <c r="B2" s="841"/>
      <c r="C2" s="818" t="s">
        <v>934</v>
      </c>
      <c r="D2" s="819"/>
      <c r="E2" s="819"/>
      <c r="F2" s="819"/>
      <c r="G2" s="819"/>
      <c r="H2" s="819"/>
      <c r="I2" s="819"/>
      <c r="J2" s="820"/>
      <c r="K2" s="856"/>
      <c r="L2" s="860"/>
      <c r="M2" s="861"/>
      <c r="N2" s="862"/>
    </row>
    <row r="3" spans="2:14">
      <c r="B3" s="841"/>
      <c r="C3" s="818" t="s">
        <v>2199</v>
      </c>
      <c r="D3" s="819"/>
      <c r="E3" s="819"/>
      <c r="F3" s="819"/>
      <c r="G3" s="819"/>
      <c r="H3" s="819"/>
      <c r="I3" s="819"/>
      <c r="J3" s="820"/>
      <c r="K3" s="843" t="s">
        <v>935</v>
      </c>
      <c r="L3" s="812">
        <v>1</v>
      </c>
      <c r="M3" s="813"/>
      <c r="N3" s="814"/>
    </row>
    <row r="4" spans="2:14">
      <c r="B4" s="841"/>
      <c r="C4" s="818" t="s">
        <v>2200</v>
      </c>
      <c r="D4" s="819"/>
      <c r="E4" s="819"/>
      <c r="F4" s="819"/>
      <c r="G4" s="819"/>
      <c r="H4" s="819"/>
      <c r="I4" s="819"/>
      <c r="J4" s="820"/>
      <c r="K4" s="863"/>
      <c r="L4" s="815"/>
      <c r="M4" s="816"/>
      <c r="N4" s="817"/>
    </row>
    <row r="5" spans="2:14">
      <c r="B5" s="841"/>
      <c r="C5" s="818" t="s">
        <v>2201</v>
      </c>
      <c r="D5" s="819"/>
      <c r="E5" s="819"/>
      <c r="F5" s="819"/>
      <c r="G5" s="819"/>
      <c r="H5" s="819"/>
      <c r="I5" s="819"/>
      <c r="J5" s="820"/>
      <c r="K5" s="843" t="s">
        <v>936</v>
      </c>
      <c r="L5" s="845"/>
      <c r="M5" s="845" t="s">
        <v>937</v>
      </c>
      <c r="N5" s="847"/>
    </row>
    <row r="6" spans="2:14" ht="15.75" thickBot="1">
      <c r="B6" s="842"/>
      <c r="C6" s="849"/>
      <c r="D6" s="850"/>
      <c r="E6" s="850"/>
      <c r="F6" s="850"/>
      <c r="G6" s="850"/>
      <c r="H6" s="850"/>
      <c r="I6" s="850"/>
      <c r="J6" s="851"/>
      <c r="K6" s="844"/>
      <c r="L6" s="846"/>
      <c r="M6" s="846"/>
      <c r="N6" s="848"/>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821" t="s">
        <v>2205</v>
      </c>
      <c r="C10" s="822"/>
      <c r="D10" s="822"/>
      <c r="E10" s="822"/>
      <c r="F10" s="390" t="s">
        <v>2206</v>
      </c>
      <c r="G10" s="79"/>
      <c r="H10" s="358"/>
      <c r="I10" s="823" t="s">
        <v>2207</v>
      </c>
      <c r="J10" s="823"/>
      <c r="K10" s="391" t="s">
        <v>2206</v>
      </c>
      <c r="L10" s="355"/>
      <c r="M10" s="355"/>
      <c r="N10" s="35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989</v>
      </c>
      <c r="C31" s="81" t="s">
        <v>1172</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150</v>
      </c>
      <c r="B36" s="880" t="str">
        <f>VLOOKUP(A36,EQUIPOS!A6:D154,3,FALSE)</f>
        <v>Cargador : Potencia en el volante 125 hp, Clasificación de RPM del motor 2300.</v>
      </c>
      <c r="C36" s="881"/>
      <c r="D36" s="881"/>
      <c r="E36" s="881"/>
      <c r="F36" s="881"/>
      <c r="G36" s="881"/>
      <c r="H36" s="882"/>
      <c r="I36" s="266"/>
      <c r="J36" s="267"/>
      <c r="K36" s="268">
        <f>VLOOKUP(A36,EQUIPOS!A6:D161,4,FALSE)</f>
        <v>161718.69966043669</v>
      </c>
      <c r="L36" s="269"/>
      <c r="M36" s="270">
        <v>9.25</v>
      </c>
      <c r="N36" s="271">
        <f>K36/M36</f>
        <v>17483.102665993156</v>
      </c>
    </row>
    <row r="37" spans="1:14">
      <c r="A37" t="s">
        <v>180</v>
      </c>
      <c r="B37" s="880" t="str">
        <f>VLOOKUP(A37,EQUIPOS!A7:D154,3,FALSE)</f>
        <v>Compresor 120 HP, con martillo.</v>
      </c>
      <c r="C37" s="881"/>
      <c r="D37" s="881"/>
      <c r="E37" s="881"/>
      <c r="F37" s="881"/>
      <c r="G37" s="881"/>
      <c r="H37" s="882"/>
      <c r="I37" s="266"/>
      <c r="J37" s="267"/>
      <c r="K37" s="268">
        <f>VLOOKUP(A37,EQUIPOS!A7:D162,4,FALSE)</f>
        <v>105416.33569090531</v>
      </c>
      <c r="L37" s="269"/>
      <c r="M37" s="270">
        <v>9.25</v>
      </c>
      <c r="N37" s="271">
        <f>K37/M37</f>
        <v>11396.360615233007</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4"/>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0.02</v>
      </c>
      <c r="M42" s="893"/>
      <c r="N42" s="105">
        <f>N76*L42</f>
        <v>58.094119895785944</v>
      </c>
    </row>
    <row r="43" spans="1:14" ht="15.75" thickBot="1">
      <c r="B43" s="831" t="s">
        <v>953</v>
      </c>
      <c r="C43" s="832"/>
      <c r="D43" s="832"/>
      <c r="E43" s="832"/>
      <c r="F43" s="832"/>
      <c r="G43" s="832"/>
      <c r="H43" s="832"/>
      <c r="I43" s="832"/>
      <c r="J43" s="832"/>
      <c r="K43" s="832"/>
      <c r="L43" s="832"/>
      <c r="M43" s="833"/>
      <c r="N43" s="99">
        <f>SUM(N36:N42)</f>
        <v>28937.557401121947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8">
        <f>'900.2'!N78</f>
        <v>1355.5266671218417</v>
      </c>
      <c r="M59" s="919"/>
      <c r="N59" s="286">
        <f>K59*L59</f>
        <v>1355.5266671218417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45"/>
    </row>
    <row r="65" spans="1:15" ht="15.75" thickBot="1">
      <c r="B65" s="920" t="s">
        <v>953</v>
      </c>
      <c r="C65" s="874"/>
      <c r="D65" s="874"/>
      <c r="E65" s="874"/>
      <c r="F65" s="874"/>
      <c r="G65" s="874"/>
      <c r="H65" s="874"/>
      <c r="I65" s="874"/>
      <c r="J65" s="874"/>
      <c r="K65" s="874"/>
      <c r="L65" s="874"/>
      <c r="M65" s="875"/>
      <c r="N65" s="104">
        <f>N59+N60+N61+N62+N63</f>
        <v>1355.5266671218417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74</v>
      </c>
      <c r="N70" s="295">
        <f>K70/M70</f>
        <v>1463</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74</v>
      </c>
      <c r="N71" s="295">
        <f>K71/M71</f>
        <v>1441.7059947892972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N70+N71+N72+N73+N74</f>
        <v>2904.7059947892972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33197.790063033084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6639.558012606617</v>
      </c>
      <c r="M83" s="867"/>
      <c r="N83" s="51"/>
    </row>
    <row r="84" spans="1:14">
      <c r="B84" s="89" t="s">
        <v>973</v>
      </c>
      <c r="C84" s="90"/>
      <c r="D84" s="90"/>
      <c r="E84" s="90"/>
      <c r="F84" s="90"/>
      <c r="G84" s="90"/>
      <c r="H84" s="90"/>
      <c r="I84" s="87"/>
      <c r="J84" s="88"/>
      <c r="K84" s="303">
        <v>0.05</v>
      </c>
      <c r="L84" s="866">
        <f>N78*K84</f>
        <v>1659.8895031516543</v>
      </c>
      <c r="M84" s="867"/>
      <c r="N84" s="51"/>
    </row>
    <row r="85" spans="1:14" ht="15.75" thickBot="1">
      <c r="B85" s="91" t="s">
        <v>974</v>
      </c>
      <c r="C85" s="92"/>
      <c r="D85" s="92"/>
      <c r="E85" s="92"/>
      <c r="F85" s="92"/>
      <c r="G85" s="92"/>
      <c r="H85" s="92"/>
      <c r="I85" s="93"/>
      <c r="J85" s="94"/>
      <c r="K85" s="304">
        <v>0.05</v>
      </c>
      <c r="L85" s="868">
        <f>N78*K85</f>
        <v>1659.8895031516543</v>
      </c>
      <c r="M85" s="869"/>
      <c r="N85" s="51"/>
    </row>
    <row r="86" spans="1:14" ht="15.75" thickBot="1">
      <c r="B86" s="831" t="s">
        <v>953</v>
      </c>
      <c r="C86" s="832"/>
      <c r="D86" s="832"/>
      <c r="E86" s="832"/>
      <c r="F86" s="832"/>
      <c r="G86" s="832"/>
      <c r="H86" s="832"/>
      <c r="I86" s="832"/>
      <c r="J86" s="832"/>
      <c r="K86" s="832"/>
      <c r="L86" s="832"/>
      <c r="M86" s="833"/>
      <c r="N86" s="52">
        <f>L83+L84+L85</f>
        <v>9959.337018909926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43157.127081943006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22.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990</v>
      </c>
      <c r="C31" s="81" t="s">
        <v>1173</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180</v>
      </c>
      <c r="B36" s="880" t="str">
        <f>VLOOKUP(A36,EQUIPOS!A6:D154,3,FALSE)</f>
        <v>Compresor 120 HP, con martillo.</v>
      </c>
      <c r="C36" s="881"/>
      <c r="D36" s="881"/>
      <c r="E36" s="881"/>
      <c r="F36" s="881"/>
      <c r="G36" s="881"/>
      <c r="H36" s="882"/>
      <c r="I36" s="266"/>
      <c r="J36" s="267"/>
      <c r="K36" s="268">
        <f>VLOOKUP(A36,EQUIPOS!A6:D161,4,FALSE)</f>
        <v>105416.33569090531</v>
      </c>
      <c r="L36" s="269"/>
      <c r="M36" s="270">
        <v>2.5</v>
      </c>
      <c r="N36" s="271">
        <f>K36/M36</f>
        <v>42166.534276362123</v>
      </c>
    </row>
    <row r="37" spans="1:14">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4"/>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0.1</v>
      </c>
      <c r="M42" s="893"/>
      <c r="N42" s="105">
        <f>N76*L42</f>
        <v>1082.6200000000001</v>
      </c>
    </row>
    <row r="43" spans="1:14" ht="15.75" thickBot="1">
      <c r="B43" s="831" t="s">
        <v>953</v>
      </c>
      <c r="C43" s="832"/>
      <c r="D43" s="832"/>
      <c r="E43" s="832"/>
      <c r="F43" s="832"/>
      <c r="G43" s="832"/>
      <c r="H43" s="832"/>
      <c r="I43" s="832"/>
      <c r="J43" s="832"/>
      <c r="K43" s="832"/>
      <c r="L43" s="832"/>
      <c r="M43" s="833"/>
      <c r="N43" s="99">
        <f>SUM(N36:N42)</f>
        <v>43249.154276362126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8">
        <f>'900.2'!N78</f>
        <v>1355.5266671218417</v>
      </c>
      <c r="M59" s="919"/>
      <c r="N59" s="286">
        <f>K59*L59</f>
        <v>1355.5266671218417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9"/>
      <c r="M64" s="910"/>
      <c r="N64" s="45"/>
    </row>
    <row r="65" spans="1:15" ht="15.75" thickBot="1">
      <c r="B65" s="920" t="s">
        <v>953</v>
      </c>
      <c r="C65" s="874"/>
      <c r="D65" s="874"/>
      <c r="E65" s="874"/>
      <c r="F65" s="874"/>
      <c r="G65" s="874"/>
      <c r="H65" s="874"/>
      <c r="I65" s="874"/>
      <c r="J65" s="874"/>
      <c r="K65" s="874"/>
      <c r="L65" s="874"/>
      <c r="M65" s="875"/>
      <c r="N65" s="104">
        <f>N59+N60+N61+N62+N63</f>
        <v>1355.5266671218417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20</v>
      </c>
      <c r="N70" s="295">
        <f>K70/M70</f>
        <v>10826.2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N70+N71+N72+N73+N74</f>
        <v>10826.2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55430.880943483964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11086.176188696794</v>
      </c>
      <c r="M83" s="867"/>
      <c r="N83" s="51"/>
    </row>
    <row r="84" spans="1:14">
      <c r="B84" s="89" t="s">
        <v>973</v>
      </c>
      <c r="C84" s="90"/>
      <c r="D84" s="90"/>
      <c r="E84" s="90"/>
      <c r="F84" s="90"/>
      <c r="G84" s="90"/>
      <c r="H84" s="90"/>
      <c r="I84" s="87"/>
      <c r="J84" s="88"/>
      <c r="K84" s="303">
        <v>0.05</v>
      </c>
      <c r="L84" s="866">
        <f>N78*K84</f>
        <v>2771.5440471741986</v>
      </c>
      <c r="M84" s="867"/>
      <c r="N84" s="51"/>
    </row>
    <row r="85" spans="1:14" ht="15.75" thickBot="1">
      <c r="B85" s="91" t="s">
        <v>974</v>
      </c>
      <c r="C85" s="92"/>
      <c r="D85" s="92"/>
      <c r="E85" s="92"/>
      <c r="F85" s="92"/>
      <c r="G85" s="92"/>
      <c r="H85" s="92"/>
      <c r="I85" s="93"/>
      <c r="J85" s="94"/>
      <c r="K85" s="304">
        <v>0.05</v>
      </c>
      <c r="L85" s="868">
        <f>N78*K85</f>
        <v>2771.5440471741986</v>
      </c>
      <c r="M85" s="869"/>
      <c r="N85" s="51"/>
    </row>
    <row r="86" spans="1:14" ht="15.75" thickBot="1">
      <c r="B86" s="831" t="s">
        <v>953</v>
      </c>
      <c r="C86" s="832"/>
      <c r="D86" s="832"/>
      <c r="E86" s="832"/>
      <c r="F86" s="832"/>
      <c r="G86" s="832"/>
      <c r="H86" s="832"/>
      <c r="I86" s="832"/>
      <c r="J86" s="832"/>
      <c r="K86" s="832"/>
      <c r="L86" s="832"/>
      <c r="M86" s="833"/>
      <c r="N86" s="52">
        <f>L83+L84+L85</f>
        <v>16629.264283045191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72060.145226529159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58" zoomScale="78" zoomScaleNormal="78" workbookViewId="0">
      <selection activeCell="K36" sqref="K3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991</v>
      </c>
      <c r="C31" s="81" t="s">
        <v>1170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150</v>
      </c>
      <c r="B36" s="880" t="str">
        <f>VLOOKUP(A36,EQUIPOS!A6:D154,3,FALSE)</f>
        <v>Cargador : Potencia en el volante 125 hp, Clasificación de RPM del motor 2300.</v>
      </c>
      <c r="C36" s="881"/>
      <c r="D36" s="881"/>
      <c r="E36" s="881"/>
      <c r="F36" s="881"/>
      <c r="G36" s="881"/>
      <c r="H36" s="882"/>
      <c r="I36" s="266"/>
      <c r="J36" s="267"/>
      <c r="K36" s="268">
        <f>VLOOKUP(A36,EQUIPOS!A6:D161,4,FALSE)</f>
        <v>161718.69966043669</v>
      </c>
      <c r="L36" s="269"/>
      <c r="M36" s="270">
        <v>2.375</v>
      </c>
      <c r="N36" s="271">
        <f>K36/M36</f>
        <v>68092.084067552292</v>
      </c>
    </row>
    <row r="37" spans="1:14">
      <c r="A37" t="s">
        <v>180</v>
      </c>
      <c r="B37" s="880" t="str">
        <f>VLOOKUP(A37,EQUIPOS!A7:D154,3,FALSE)</f>
        <v>Compresor 120 HP, con martillo.</v>
      </c>
      <c r="C37" s="881"/>
      <c r="D37" s="881"/>
      <c r="E37" s="881"/>
      <c r="F37" s="881"/>
      <c r="G37" s="881"/>
      <c r="H37" s="882"/>
      <c r="I37" s="266"/>
      <c r="J37" s="267"/>
      <c r="K37" s="268">
        <f>VLOOKUP(A37,EQUIPOS!A7:D162,4,FALSE)</f>
        <v>105416.33569090531</v>
      </c>
      <c r="L37" s="269"/>
      <c r="M37" s="270">
        <v>2.375</v>
      </c>
      <c r="N37" s="271">
        <f>K37/M37</f>
        <v>44385.825554065392</v>
      </c>
    </row>
    <row r="38" spans="1:14">
      <c r="A38" t="s">
        <v>195</v>
      </c>
      <c r="B38" s="880" t="str">
        <f>VLOOKUP(A38,EQUIPOS!A8:D154,3,FALSE)</f>
        <v xml:space="preserve">Equipo de oxicorte, Capacidad de corte: hasta 6´´ (152mm) </v>
      </c>
      <c r="C38" s="881"/>
      <c r="D38" s="881"/>
      <c r="E38" s="881"/>
      <c r="F38" s="881"/>
      <c r="G38" s="881"/>
      <c r="H38" s="882"/>
      <c r="I38" s="266"/>
      <c r="J38" s="267"/>
      <c r="K38" s="268">
        <f>VLOOKUP(A38,EQUIPOS!A8:D163,4,FALSE)</f>
        <v>10776.504617432201</v>
      </c>
      <c r="L38" s="269"/>
      <c r="M38" s="270">
        <v>2.375</v>
      </c>
      <c r="N38" s="271">
        <f>K38/M38</f>
        <v>4537.4756283925062</v>
      </c>
    </row>
    <row r="39" spans="1:14">
      <c r="B39" s="880"/>
      <c r="C39" s="881"/>
      <c r="D39" s="881"/>
      <c r="E39" s="881"/>
      <c r="F39" s="881"/>
      <c r="G39" s="881"/>
      <c r="H39" s="882"/>
      <c r="I39" s="883"/>
      <c r="J39" s="884"/>
      <c r="K39" s="273"/>
      <c r="L39" s="885"/>
      <c r="M39" s="886"/>
      <c r="N39" s="274"/>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0.1</v>
      </c>
      <c r="M42" s="893"/>
      <c r="N42" s="105">
        <f>N76*L42</f>
        <v>1416.2065453389896</v>
      </c>
    </row>
    <row r="43" spans="1:14" ht="15.75" thickBot="1">
      <c r="B43" s="831" t="s">
        <v>953</v>
      </c>
      <c r="C43" s="832"/>
      <c r="D43" s="832"/>
      <c r="E43" s="832"/>
      <c r="F43" s="832"/>
      <c r="G43" s="832"/>
      <c r="H43" s="832"/>
      <c r="I43" s="832"/>
      <c r="J43" s="832"/>
      <c r="K43" s="832"/>
      <c r="L43" s="832"/>
      <c r="M43" s="833"/>
      <c r="N43" s="99">
        <f>SUM(N36:N42)</f>
        <v>118431.59179534919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8">
        <f>'900.2'!N78</f>
        <v>1355.5266671218417</v>
      </c>
      <c r="M59" s="919"/>
      <c r="N59" s="286">
        <f>K59*L59</f>
        <v>1355.5266671218417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45"/>
    </row>
    <row r="65" spans="1:15" ht="15.75" thickBot="1">
      <c r="B65" s="920" t="s">
        <v>953</v>
      </c>
      <c r="C65" s="874"/>
      <c r="D65" s="874"/>
      <c r="E65" s="874"/>
      <c r="F65" s="874"/>
      <c r="G65" s="874"/>
      <c r="H65" s="874"/>
      <c r="I65" s="874"/>
      <c r="J65" s="874"/>
      <c r="K65" s="874"/>
      <c r="L65" s="874"/>
      <c r="M65" s="875"/>
      <c r="N65" s="104">
        <f>N59+N60+N61+N62+N63</f>
        <v>1355.5266671218417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133949.18391586092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26789.836783172184</v>
      </c>
      <c r="M83" s="867"/>
      <c r="N83" s="51"/>
    </row>
    <row r="84" spans="1:14">
      <c r="B84" s="89" t="s">
        <v>973</v>
      </c>
      <c r="C84" s="90"/>
      <c r="D84" s="90"/>
      <c r="E84" s="90"/>
      <c r="F84" s="90"/>
      <c r="G84" s="90"/>
      <c r="H84" s="90"/>
      <c r="I84" s="87"/>
      <c r="J84" s="88"/>
      <c r="K84" s="303">
        <v>0.05</v>
      </c>
      <c r="L84" s="866">
        <f>N78*K84</f>
        <v>6697.4591957930461</v>
      </c>
      <c r="M84" s="867"/>
      <c r="N84" s="51"/>
    </row>
    <row r="85" spans="1:14" ht="15.75" thickBot="1">
      <c r="B85" s="91" t="s">
        <v>974</v>
      </c>
      <c r="C85" s="92"/>
      <c r="D85" s="92"/>
      <c r="E85" s="92"/>
      <c r="F85" s="92"/>
      <c r="G85" s="92"/>
      <c r="H85" s="92"/>
      <c r="I85" s="93"/>
      <c r="J85" s="94"/>
      <c r="K85" s="304">
        <v>0.05</v>
      </c>
      <c r="L85" s="868">
        <f>N78*K85</f>
        <v>6697.4591957930461</v>
      </c>
      <c r="M85" s="869"/>
      <c r="N85" s="51"/>
    </row>
    <row r="86" spans="1:14" ht="15.75" thickBot="1">
      <c r="B86" s="831" t="s">
        <v>953</v>
      </c>
      <c r="C86" s="832"/>
      <c r="D86" s="832"/>
      <c r="E86" s="832"/>
      <c r="F86" s="832"/>
      <c r="G86" s="832"/>
      <c r="H86" s="832"/>
      <c r="I86" s="832"/>
      <c r="J86" s="832"/>
      <c r="K86" s="832"/>
      <c r="L86" s="832"/>
      <c r="M86" s="833"/>
      <c r="N86" s="52">
        <f>L83+L84+L85</f>
        <v>40184.755174758277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174133.93909061921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992</v>
      </c>
      <c r="C31" s="81" t="s">
        <v>1171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312</v>
      </c>
      <c r="B36" s="880" t="str">
        <f>VLOOKUP(A36,EQUIPOS!A6:D154,3,FALSE)</f>
        <v>Retroexcavadora sobre oruga, potencia 138 HP, balde de 1,5 m3.</v>
      </c>
      <c r="C36" s="881"/>
      <c r="D36" s="881"/>
      <c r="E36" s="881"/>
      <c r="F36" s="881"/>
      <c r="G36" s="881"/>
      <c r="H36" s="882"/>
      <c r="I36" s="266"/>
      <c r="J36" s="267"/>
      <c r="K36" s="268">
        <f>VLOOKUP(A36,EQUIPOS!A6:D161,4,FALSE)</f>
        <v>223710.21229769697</v>
      </c>
      <c r="L36" s="269"/>
      <c r="M36" s="270">
        <v>2.5</v>
      </c>
      <c r="N36" s="271">
        <f>K36/M36</f>
        <v>89484.084919078785</v>
      </c>
    </row>
    <row r="37" spans="1:14">
      <c r="A37" t="s">
        <v>180</v>
      </c>
      <c r="B37" s="880" t="str">
        <f>VLOOKUP(A37,EQUIPOS!A7:D154,3,FALSE)</f>
        <v>Compresor 120 HP, con martillo.</v>
      </c>
      <c r="C37" s="881"/>
      <c r="D37" s="881"/>
      <c r="E37" s="881"/>
      <c r="F37" s="881"/>
      <c r="G37" s="881"/>
      <c r="H37" s="882"/>
      <c r="I37" s="266"/>
      <c r="J37" s="267"/>
      <c r="K37" s="268">
        <f>VLOOKUP(A37,EQUIPOS!A7:D162,4,FALSE)</f>
        <v>105416.33569090531</v>
      </c>
      <c r="L37" s="269"/>
      <c r="M37" s="270">
        <v>2.5</v>
      </c>
      <c r="N37" s="271">
        <f>K37/M37</f>
        <v>42166.534276362123</v>
      </c>
    </row>
    <row r="38" spans="1:14">
      <c r="A38" t="s">
        <v>195</v>
      </c>
      <c r="B38" s="880" t="str">
        <f>VLOOKUP(A38,EQUIPOS!A8:D154,3,FALSE)</f>
        <v xml:space="preserve">Equipo de oxicorte, Capacidad de corte: hasta 6´´ (152mm) </v>
      </c>
      <c r="C38" s="881"/>
      <c r="D38" s="881"/>
      <c r="E38" s="881"/>
      <c r="F38" s="881"/>
      <c r="G38" s="881"/>
      <c r="H38" s="882"/>
      <c r="I38" s="266"/>
      <c r="J38" s="267"/>
      <c r="K38" s="268">
        <f>VLOOKUP(A38,EQUIPOS!A8:D163,4,FALSE)</f>
        <v>10776.504617432201</v>
      </c>
      <c r="L38" s="269"/>
      <c r="M38" s="270">
        <v>2.5</v>
      </c>
      <c r="N38" s="271">
        <f>K38/M38</f>
        <v>4310.6018469728806</v>
      </c>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0.02</v>
      </c>
      <c r="M42" s="893"/>
      <c r="N42" s="105">
        <f>N76*L42</f>
        <v>269.07924361440797</v>
      </c>
    </row>
    <row r="43" spans="1:14" ht="15.75" thickBot="1">
      <c r="B43" s="831" t="s">
        <v>953</v>
      </c>
      <c r="C43" s="832"/>
      <c r="D43" s="832"/>
      <c r="E43" s="832"/>
      <c r="F43" s="832"/>
      <c r="G43" s="832"/>
      <c r="H43" s="832"/>
      <c r="I43" s="832"/>
      <c r="J43" s="832"/>
      <c r="K43" s="832"/>
      <c r="L43" s="832"/>
      <c r="M43" s="833"/>
      <c r="N43" s="99">
        <f>SUM(N36:N42)</f>
        <v>136230.30028602818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8">
        <f>'900.2'!N78</f>
        <v>1355.5266671218417</v>
      </c>
      <c r="M59" s="919"/>
      <c r="N59" s="286">
        <f>K59*L59</f>
        <v>1355.5266671218417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45"/>
    </row>
    <row r="65" spans="1:15" ht="15.75" thickBot="1">
      <c r="B65" s="920" t="s">
        <v>953</v>
      </c>
      <c r="C65" s="874"/>
      <c r="D65" s="874"/>
      <c r="E65" s="874"/>
      <c r="F65" s="874"/>
      <c r="G65" s="874"/>
      <c r="H65" s="874"/>
      <c r="I65" s="874"/>
      <c r="J65" s="874"/>
      <c r="K65" s="874"/>
      <c r="L65" s="874"/>
      <c r="M65" s="875"/>
      <c r="N65" s="104">
        <f>N59+N60+N61+N62+N63</f>
        <v>1355.5266671218417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920" t="s">
        <v>953</v>
      </c>
      <c r="C76" s="874"/>
      <c r="D76" s="874"/>
      <c r="E76" s="874"/>
      <c r="F76" s="874"/>
      <c r="G76" s="874"/>
      <c r="H76" s="874"/>
      <c r="I76" s="874"/>
      <c r="J76" s="874"/>
      <c r="K76" s="874"/>
      <c r="L76" s="874"/>
      <c r="M76" s="875"/>
      <c r="N76" s="459">
        <f>SUM(N70:N75)</f>
        <v>13453.962180720398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151039.78913387045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30207.957826774091</v>
      </c>
      <c r="M83" s="867"/>
      <c r="N83" s="51"/>
    </row>
    <row r="84" spans="1:14">
      <c r="B84" s="89" t="s">
        <v>973</v>
      </c>
      <c r="C84" s="90"/>
      <c r="D84" s="90"/>
      <c r="E84" s="90"/>
      <c r="F84" s="90"/>
      <c r="G84" s="90"/>
      <c r="H84" s="90"/>
      <c r="I84" s="87"/>
      <c r="J84" s="88"/>
      <c r="K84" s="303">
        <v>0.05</v>
      </c>
      <c r="L84" s="866">
        <f>N78*K84</f>
        <v>7551.9894566935227</v>
      </c>
      <c r="M84" s="867"/>
      <c r="N84" s="51"/>
    </row>
    <row r="85" spans="1:14" ht="15.75" thickBot="1">
      <c r="B85" s="91" t="s">
        <v>974</v>
      </c>
      <c r="C85" s="92"/>
      <c r="D85" s="92"/>
      <c r="E85" s="92"/>
      <c r="F85" s="92"/>
      <c r="G85" s="92"/>
      <c r="H85" s="92"/>
      <c r="I85" s="93"/>
      <c r="J85" s="94"/>
      <c r="K85" s="304">
        <v>0.05</v>
      </c>
      <c r="L85" s="868">
        <f>N78*K85</f>
        <v>7551.9894566935227</v>
      </c>
      <c r="M85" s="869"/>
      <c r="N85" s="51"/>
    </row>
    <row r="86" spans="1:14" ht="15.75" thickBot="1">
      <c r="B86" s="831" t="s">
        <v>953</v>
      </c>
      <c r="C86" s="832"/>
      <c r="D86" s="832"/>
      <c r="E86" s="832"/>
      <c r="F86" s="832"/>
      <c r="G86" s="832"/>
      <c r="H86" s="832"/>
      <c r="I86" s="832"/>
      <c r="J86" s="832"/>
      <c r="K86" s="832"/>
      <c r="L86" s="832"/>
      <c r="M86" s="833"/>
      <c r="N86" s="52">
        <f>L83+L84+L85</f>
        <v>45311.936740161138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196351.7258740316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topLeftCell="A5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993</v>
      </c>
      <c r="C31" s="81" t="s">
        <v>1171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312</v>
      </c>
      <c r="B36" s="880" t="str">
        <f>VLOOKUP(A36,EQUIPOS!A6:D154,3,FALSE)</f>
        <v>Retroexcavadora sobre oruga, potencia 138 HP, balde de 1,5 m3.</v>
      </c>
      <c r="C36" s="881"/>
      <c r="D36" s="881"/>
      <c r="E36" s="881"/>
      <c r="F36" s="881"/>
      <c r="G36" s="881"/>
      <c r="H36" s="882"/>
      <c r="I36" s="266"/>
      <c r="J36" s="267"/>
      <c r="K36" s="268">
        <f>VLOOKUP(A36,EQUIPOS!A6:D161,4,FALSE)</f>
        <v>223710.21229769697</v>
      </c>
      <c r="L36" s="269"/>
      <c r="M36" s="270">
        <v>2.5</v>
      </c>
      <c r="N36" s="271">
        <f>K36/M36</f>
        <v>89484.084919078785</v>
      </c>
    </row>
    <row r="37" spans="1:14">
      <c r="A37" t="s">
        <v>180</v>
      </c>
      <c r="B37" s="880" t="str">
        <f>VLOOKUP(A37,EQUIPOS!A7:D154,3,FALSE)</f>
        <v>Compresor 120 HP, con martillo.</v>
      </c>
      <c r="C37" s="881"/>
      <c r="D37" s="881"/>
      <c r="E37" s="881"/>
      <c r="F37" s="881"/>
      <c r="G37" s="881"/>
      <c r="H37" s="882"/>
      <c r="I37" s="266"/>
      <c r="J37" s="267"/>
      <c r="K37" s="268">
        <f>VLOOKUP(A37,EQUIPOS!A7:D162,4,FALSE)</f>
        <v>105416.33569090531</v>
      </c>
      <c r="L37" s="269"/>
      <c r="M37" s="270">
        <v>2.5</v>
      </c>
      <c r="N37" s="271">
        <f>K37/M37</f>
        <v>42166.534276362123</v>
      </c>
    </row>
    <row r="38" spans="1:14">
      <c r="A38" t="s">
        <v>195</v>
      </c>
      <c r="B38" s="880" t="str">
        <f>VLOOKUP(A38,EQUIPOS!A8:D154,3,FALSE)</f>
        <v xml:space="preserve">Equipo de oxicorte, Capacidad de corte: hasta 6´´ (152mm) </v>
      </c>
      <c r="C38" s="881"/>
      <c r="D38" s="881"/>
      <c r="E38" s="881"/>
      <c r="F38" s="881"/>
      <c r="G38" s="881"/>
      <c r="H38" s="882"/>
      <c r="I38" s="266"/>
      <c r="J38" s="267"/>
      <c r="K38" s="268">
        <f>VLOOKUP(A38,EQUIPOS!A8:D163,4,FALSE)</f>
        <v>10776.504617432201</v>
      </c>
      <c r="L38" s="269"/>
      <c r="M38" s="270">
        <v>2.5</v>
      </c>
      <c r="N38" s="271">
        <f>K38/M38</f>
        <v>4310.6018469728806</v>
      </c>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0.02</v>
      </c>
      <c r="M42" s="893"/>
      <c r="N42" s="105">
        <f>N76*L42</f>
        <v>214.948243614408</v>
      </c>
    </row>
    <row r="43" spans="1:14" ht="15.75" thickBot="1">
      <c r="B43" s="831" t="s">
        <v>953</v>
      </c>
      <c r="C43" s="832"/>
      <c r="D43" s="832"/>
      <c r="E43" s="832"/>
      <c r="F43" s="832"/>
      <c r="G43" s="832"/>
      <c r="H43" s="832"/>
      <c r="I43" s="832"/>
      <c r="J43" s="832"/>
      <c r="K43" s="832"/>
      <c r="L43" s="832"/>
      <c r="M43" s="833"/>
      <c r="N43" s="99">
        <f>SUM(N36:N42)</f>
        <v>136176.16928602819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1.4</v>
      </c>
      <c r="J59" s="285">
        <v>1</v>
      </c>
      <c r="K59" s="278">
        <f>I59*J59</f>
        <v>1.4</v>
      </c>
      <c r="L59" s="918">
        <f>'900.2'!N78</f>
        <v>1355.5266671218417</v>
      </c>
      <c r="M59" s="919"/>
      <c r="N59" s="286">
        <f>K59*L59</f>
        <v>1897.7373339705782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45"/>
    </row>
    <row r="65" spans="1:15" ht="15.75" thickBot="1">
      <c r="B65" s="920" t="s">
        <v>953</v>
      </c>
      <c r="C65" s="874"/>
      <c r="D65" s="874"/>
      <c r="E65" s="874"/>
      <c r="F65" s="874"/>
      <c r="G65" s="874"/>
      <c r="H65" s="874"/>
      <c r="I65" s="874"/>
      <c r="J65" s="874"/>
      <c r="K65" s="874"/>
      <c r="L65" s="874"/>
      <c r="M65" s="875"/>
      <c r="N65" s="104">
        <f>N59+N60+N61+N62+N63</f>
        <v>1897.7373339705782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20</v>
      </c>
      <c r="N70" s="295">
        <f>K70/M70</f>
        <v>5413.1</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10747.412180720399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148821.31880071916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29764.263760143833</v>
      </c>
      <c r="M83" s="867"/>
      <c r="N83" s="51"/>
    </row>
    <row r="84" spans="1:14">
      <c r="B84" s="89" t="s">
        <v>973</v>
      </c>
      <c r="C84" s="90"/>
      <c r="D84" s="90"/>
      <c r="E84" s="90"/>
      <c r="F84" s="90"/>
      <c r="G84" s="90"/>
      <c r="H84" s="90"/>
      <c r="I84" s="87"/>
      <c r="J84" s="88"/>
      <c r="K84" s="303">
        <v>0.05</v>
      </c>
      <c r="L84" s="866">
        <f>N78*K84</f>
        <v>7441.0659400359582</v>
      </c>
      <c r="M84" s="867"/>
      <c r="N84" s="51"/>
    </row>
    <row r="85" spans="1:14" ht="15.75" thickBot="1">
      <c r="B85" s="91" t="s">
        <v>974</v>
      </c>
      <c r="C85" s="92"/>
      <c r="D85" s="92"/>
      <c r="E85" s="92"/>
      <c r="F85" s="92"/>
      <c r="G85" s="92"/>
      <c r="H85" s="92"/>
      <c r="I85" s="93"/>
      <c r="J85" s="94"/>
      <c r="K85" s="304">
        <v>0.05</v>
      </c>
      <c r="L85" s="868">
        <f>N78*K85</f>
        <v>7441.0659400359582</v>
      </c>
      <c r="M85" s="869"/>
      <c r="N85" s="51"/>
    </row>
    <row r="86" spans="1:14" ht="15.75" thickBot="1">
      <c r="B86" s="831" t="s">
        <v>953</v>
      </c>
      <c r="C86" s="832"/>
      <c r="D86" s="832"/>
      <c r="E86" s="832"/>
      <c r="F86" s="832"/>
      <c r="G86" s="832"/>
      <c r="H86" s="832"/>
      <c r="I86" s="832"/>
      <c r="J86" s="832"/>
      <c r="K86" s="832"/>
      <c r="L86" s="832"/>
      <c r="M86" s="833"/>
      <c r="N86" s="52">
        <f>L83+L84+L85</f>
        <v>44646.395640215749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193467.71444093491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4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994</v>
      </c>
      <c r="C31" s="81" t="s">
        <v>1174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150</v>
      </c>
      <c r="B36" s="880" t="str">
        <f>VLOOKUP(A36,EQUIPOS!A6:D154,3,FALSE)</f>
        <v>Cargador : Potencia en el volante 125 hp, Clasificación de RPM del motor 2300.</v>
      </c>
      <c r="C36" s="881"/>
      <c r="D36" s="881"/>
      <c r="E36" s="881"/>
      <c r="F36" s="881"/>
      <c r="G36" s="881"/>
      <c r="H36" s="882"/>
      <c r="I36" s="266"/>
      <c r="J36" s="267"/>
      <c r="K36" s="268">
        <f>VLOOKUP(A36,EQUIPOS!A6:D161,4,FALSE)</f>
        <v>161718.69966043669</v>
      </c>
      <c r="L36" s="269"/>
      <c r="M36" s="270">
        <v>22</v>
      </c>
      <c r="N36" s="271">
        <f>K36/M36</f>
        <v>7350.8499845653041</v>
      </c>
    </row>
    <row r="37" spans="1:14">
      <c r="A37" t="s">
        <v>180</v>
      </c>
      <c r="B37" s="880" t="str">
        <f>VLOOKUP(A37,EQUIPOS!A7:D154,3,FALSE)</f>
        <v>Compresor 120 HP, con martillo.</v>
      </c>
      <c r="C37" s="881"/>
      <c r="D37" s="881"/>
      <c r="E37" s="881"/>
      <c r="F37" s="881"/>
      <c r="G37" s="881"/>
      <c r="H37" s="882"/>
      <c r="I37" s="266"/>
      <c r="J37" s="267"/>
      <c r="K37" s="268">
        <f>VLOOKUP(A37,EQUIPOS!A7:D162,4,FALSE)</f>
        <v>105416.33569090531</v>
      </c>
      <c r="L37" s="269"/>
      <c r="M37" s="270">
        <v>22</v>
      </c>
      <c r="N37" s="271">
        <f>K37/M37</f>
        <v>4791.6516223138779</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0.02</v>
      </c>
      <c r="M42" s="893"/>
      <c r="N42" s="105">
        <f>N76*L42</f>
        <v>24.425936774364544</v>
      </c>
    </row>
    <row r="43" spans="1:14" ht="15.75" thickBot="1">
      <c r="B43" s="831" t="s">
        <v>953</v>
      </c>
      <c r="C43" s="832"/>
      <c r="D43" s="832"/>
      <c r="E43" s="832"/>
      <c r="F43" s="832"/>
      <c r="G43" s="832"/>
      <c r="H43" s="832"/>
      <c r="I43" s="832"/>
      <c r="J43" s="832"/>
      <c r="K43" s="832"/>
      <c r="L43" s="832"/>
      <c r="M43" s="833"/>
      <c r="N43" s="99">
        <f>SUM(N36:N42)</f>
        <v>12166.927543653546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0.42</v>
      </c>
      <c r="J59" s="285">
        <v>1</v>
      </c>
      <c r="K59" s="278">
        <f>I59*J59</f>
        <v>0.42</v>
      </c>
      <c r="L59" s="918">
        <f>'900.2'!N78</f>
        <v>1355.5266671218417</v>
      </c>
      <c r="M59" s="919"/>
      <c r="N59" s="286">
        <f>K59*L59</f>
        <v>569.32120019117349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45"/>
    </row>
    <row r="65" spans="1:15" ht="15.75" thickBot="1">
      <c r="B65" s="920" t="s">
        <v>953</v>
      </c>
      <c r="C65" s="874"/>
      <c r="D65" s="874"/>
      <c r="E65" s="874"/>
      <c r="F65" s="874"/>
      <c r="G65" s="874"/>
      <c r="H65" s="874"/>
      <c r="I65" s="874"/>
      <c r="J65" s="874"/>
      <c r="K65" s="874"/>
      <c r="L65" s="874"/>
      <c r="M65" s="875"/>
      <c r="N65" s="104">
        <f>N59+N60+N61+N62+N63</f>
        <v>569.32120019117349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1221.2968387182273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13957.545582562947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2791.5091165125896</v>
      </c>
      <c r="M83" s="867"/>
      <c r="N83" s="51"/>
    </row>
    <row r="84" spans="1:14">
      <c r="B84" s="89" t="s">
        <v>973</v>
      </c>
      <c r="C84" s="90"/>
      <c r="D84" s="90"/>
      <c r="E84" s="90"/>
      <c r="F84" s="90"/>
      <c r="G84" s="90"/>
      <c r="H84" s="90"/>
      <c r="I84" s="87"/>
      <c r="J84" s="88"/>
      <c r="K84" s="303">
        <v>0.05</v>
      </c>
      <c r="L84" s="866">
        <f>N78*K84</f>
        <v>697.87727912814739</v>
      </c>
      <c r="M84" s="867"/>
      <c r="N84" s="51"/>
    </row>
    <row r="85" spans="1:14" ht="15.75" thickBot="1">
      <c r="B85" s="91" t="s">
        <v>974</v>
      </c>
      <c r="C85" s="92"/>
      <c r="D85" s="92"/>
      <c r="E85" s="92"/>
      <c r="F85" s="92"/>
      <c r="G85" s="92"/>
      <c r="H85" s="92"/>
      <c r="I85" s="93"/>
      <c r="J85" s="94"/>
      <c r="K85" s="304">
        <v>0.05</v>
      </c>
      <c r="L85" s="868">
        <f>N78*K85</f>
        <v>697.87727912814739</v>
      </c>
      <c r="M85" s="869"/>
      <c r="N85" s="51"/>
    </row>
    <row r="86" spans="1:14" ht="15.75" thickBot="1">
      <c r="B86" s="831" t="s">
        <v>953</v>
      </c>
      <c r="C86" s="832"/>
      <c r="D86" s="832"/>
      <c r="E86" s="832"/>
      <c r="F86" s="832"/>
      <c r="G86" s="832"/>
      <c r="H86" s="832"/>
      <c r="I86" s="832"/>
      <c r="J86" s="832"/>
      <c r="K86" s="832"/>
      <c r="L86" s="832"/>
      <c r="M86" s="833"/>
      <c r="N86" s="52">
        <f>L83+L84+L85</f>
        <v>4187.2636747688839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18144.809257331832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995</v>
      </c>
      <c r="C31" s="81" t="s">
        <v>1175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150</v>
      </c>
      <c r="B36" s="880" t="str">
        <f>VLOOKUP(A36,EQUIPOS!A6:D154,3,FALSE)</f>
        <v>Cargador : Potencia en el volante 125 hp, Clasificación de RPM del motor 2300.</v>
      </c>
      <c r="C36" s="881"/>
      <c r="D36" s="881"/>
      <c r="E36" s="881"/>
      <c r="F36" s="881"/>
      <c r="G36" s="881"/>
      <c r="H36" s="882"/>
      <c r="I36" s="266"/>
      <c r="J36" s="267"/>
      <c r="K36" s="268">
        <f>VLOOKUP(A36,EQUIPOS!A6:D161,4,FALSE)</f>
        <v>161718.69966043669</v>
      </c>
      <c r="L36" s="269"/>
      <c r="M36" s="270">
        <v>22</v>
      </c>
      <c r="N36" s="271">
        <f>K36/M36</f>
        <v>7350.8499845653041</v>
      </c>
    </row>
    <row r="37" spans="1:14">
      <c r="A37" t="s">
        <v>180</v>
      </c>
      <c r="B37" s="880" t="str">
        <f>VLOOKUP(A37,EQUIPOS!A7:D154,3,FALSE)</f>
        <v>Compresor 120 HP, con martillo.</v>
      </c>
      <c r="C37" s="881"/>
      <c r="D37" s="881"/>
      <c r="E37" s="881"/>
      <c r="F37" s="881"/>
      <c r="G37" s="881"/>
      <c r="H37" s="882"/>
      <c r="I37" s="266"/>
      <c r="J37" s="267"/>
      <c r="K37" s="268">
        <f>VLOOKUP(A37,EQUIPOS!A7:D162,4,FALSE)</f>
        <v>105416.33569090531</v>
      </c>
      <c r="L37" s="269"/>
      <c r="M37" s="270">
        <v>22</v>
      </c>
      <c r="N37" s="271">
        <f>K37/M37</f>
        <v>4791.6516223138779</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0.02</v>
      </c>
      <c r="M42" s="893"/>
      <c r="N42" s="105">
        <f>N76*L42</f>
        <v>24.425936774364544</v>
      </c>
    </row>
    <row r="43" spans="1:14" ht="15.75" thickBot="1">
      <c r="B43" s="831" t="s">
        <v>953</v>
      </c>
      <c r="C43" s="832"/>
      <c r="D43" s="832"/>
      <c r="E43" s="832"/>
      <c r="F43" s="832"/>
      <c r="G43" s="832"/>
      <c r="H43" s="832"/>
      <c r="I43" s="832"/>
      <c r="J43" s="832"/>
      <c r="K43" s="832"/>
      <c r="L43" s="832"/>
      <c r="M43" s="833"/>
      <c r="N43" s="99">
        <f>SUM(N36:N42)</f>
        <v>12166.927543653546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0.21</v>
      </c>
      <c r="J59" s="285">
        <v>1</v>
      </c>
      <c r="K59" s="278">
        <f>I59*J59</f>
        <v>0.21</v>
      </c>
      <c r="L59" s="918">
        <f>'900.2'!N78</f>
        <v>1355.5266671218417</v>
      </c>
      <c r="M59" s="919"/>
      <c r="N59" s="286">
        <f>K59*L59</f>
        <v>284.66060009558674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45"/>
    </row>
    <row r="65" spans="1:15" ht="15.75" thickBot="1">
      <c r="B65" s="920" t="s">
        <v>953</v>
      </c>
      <c r="C65" s="874"/>
      <c r="D65" s="874"/>
      <c r="E65" s="874"/>
      <c r="F65" s="874"/>
      <c r="G65" s="874"/>
      <c r="H65" s="874"/>
      <c r="I65" s="874"/>
      <c r="J65" s="874"/>
      <c r="K65" s="874"/>
      <c r="L65" s="874"/>
      <c r="M65" s="875"/>
      <c r="N65" s="104">
        <f>N59+N60+N61+N62+N63</f>
        <v>284.66060009558674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1221.2968387182273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13672.88498246736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2734.5769964934721</v>
      </c>
      <c r="M83" s="867"/>
      <c r="N83" s="51"/>
    </row>
    <row r="84" spans="1:14">
      <c r="B84" s="89" t="s">
        <v>973</v>
      </c>
      <c r="C84" s="90"/>
      <c r="D84" s="90"/>
      <c r="E84" s="90"/>
      <c r="F84" s="90"/>
      <c r="G84" s="90"/>
      <c r="H84" s="90"/>
      <c r="I84" s="87"/>
      <c r="J84" s="88"/>
      <c r="K84" s="303">
        <v>0.05</v>
      </c>
      <c r="L84" s="866">
        <f>N78*K84</f>
        <v>683.64424912336801</v>
      </c>
      <c r="M84" s="867"/>
      <c r="N84" s="51"/>
    </row>
    <row r="85" spans="1:14" ht="15.75" thickBot="1">
      <c r="B85" s="91" t="s">
        <v>974</v>
      </c>
      <c r="C85" s="92"/>
      <c r="D85" s="92"/>
      <c r="E85" s="92"/>
      <c r="F85" s="92"/>
      <c r="G85" s="92"/>
      <c r="H85" s="92"/>
      <c r="I85" s="93"/>
      <c r="J85" s="94"/>
      <c r="K85" s="304">
        <v>0.05</v>
      </c>
      <c r="L85" s="868">
        <f>N78*K85</f>
        <v>683.64424912336801</v>
      </c>
      <c r="M85" s="869"/>
      <c r="N85" s="51"/>
    </row>
    <row r="86" spans="1:14" ht="15.75" thickBot="1">
      <c r="B86" s="831" t="s">
        <v>953</v>
      </c>
      <c r="C86" s="832"/>
      <c r="D86" s="832"/>
      <c r="E86" s="832"/>
      <c r="F86" s="832"/>
      <c r="G86" s="832"/>
      <c r="H86" s="832"/>
      <c r="I86" s="832"/>
      <c r="J86" s="832"/>
      <c r="K86" s="832"/>
      <c r="L86" s="832"/>
      <c r="M86" s="833"/>
      <c r="N86" s="52">
        <f>L83+L84+L85</f>
        <v>4101.8654947402083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17774.75047720757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52" zoomScale="78" zoomScaleNormal="78" workbookViewId="0">
      <selection activeCell="K59" sqref="K5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996</v>
      </c>
      <c r="C31" s="81" t="s">
        <v>1176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180</v>
      </c>
      <c r="B36" s="880" t="str">
        <f>VLOOKUP(A36,EQUIPOS!A6:D154,3,FALSE)</f>
        <v>Compresor 120 HP, con martillo.</v>
      </c>
      <c r="C36" s="881"/>
      <c r="D36" s="881"/>
      <c r="E36" s="881"/>
      <c r="F36" s="881"/>
      <c r="G36" s="881"/>
      <c r="H36" s="882"/>
      <c r="I36" s="266"/>
      <c r="J36" s="267"/>
      <c r="K36" s="268">
        <f>VLOOKUP(A36,EQUIPOS!A6:D161,4,FALSE)</f>
        <v>105416.33569090531</v>
      </c>
      <c r="L36" s="269"/>
      <c r="M36" s="270">
        <v>20</v>
      </c>
      <c r="N36" s="271">
        <f>K36/M36</f>
        <v>5270.8167845452654</v>
      </c>
    </row>
    <row r="37" spans="1:14">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0.1</v>
      </c>
      <c r="M42" s="893"/>
      <c r="N42" s="105">
        <f>N76*L42</f>
        <v>67.663750000000007</v>
      </c>
    </row>
    <row r="43" spans="1:14" ht="15.75" thickBot="1">
      <c r="B43" s="831" t="s">
        <v>953</v>
      </c>
      <c r="C43" s="832"/>
      <c r="D43" s="832"/>
      <c r="E43" s="832"/>
      <c r="F43" s="832"/>
      <c r="G43" s="832"/>
      <c r="H43" s="832"/>
      <c r="I43" s="832"/>
      <c r="J43" s="832"/>
      <c r="K43" s="832"/>
      <c r="L43" s="832"/>
      <c r="M43" s="833"/>
      <c r="N43" s="99">
        <f>SUM(N36:N42)</f>
        <v>5338.4805345452651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0.08</v>
      </c>
      <c r="J59" s="285">
        <v>1</v>
      </c>
      <c r="K59" s="278">
        <f>I59*J59</f>
        <v>0.08</v>
      </c>
      <c r="L59" s="918">
        <f>'900.2'!N78</f>
        <v>1355.5266671218417</v>
      </c>
      <c r="M59" s="919"/>
      <c r="N59" s="286">
        <f>K59*L59</f>
        <v>108.44213336974734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108.44213336974734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160</v>
      </c>
      <c r="N70" s="295">
        <f>K70/M70</f>
        <v>676.63750000000005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676.63750000000005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6123.5601679150122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1224.7120335830025</v>
      </c>
      <c r="M83" s="867"/>
      <c r="N83" s="51"/>
    </row>
    <row r="84" spans="1:14">
      <c r="B84" s="89" t="s">
        <v>973</v>
      </c>
      <c r="C84" s="90"/>
      <c r="D84" s="90"/>
      <c r="E84" s="90"/>
      <c r="F84" s="90"/>
      <c r="G84" s="90"/>
      <c r="H84" s="90"/>
      <c r="I84" s="87"/>
      <c r="J84" s="88"/>
      <c r="K84" s="303">
        <v>0.05</v>
      </c>
      <c r="L84" s="866">
        <f>N78*K84</f>
        <v>306.17800839575062</v>
      </c>
      <c r="M84" s="867"/>
      <c r="N84" s="51"/>
    </row>
    <row r="85" spans="1:14" ht="15.75" thickBot="1">
      <c r="B85" s="91" t="s">
        <v>974</v>
      </c>
      <c r="C85" s="92"/>
      <c r="D85" s="92"/>
      <c r="E85" s="92"/>
      <c r="F85" s="92"/>
      <c r="G85" s="92"/>
      <c r="H85" s="92"/>
      <c r="I85" s="93"/>
      <c r="J85" s="94"/>
      <c r="K85" s="304">
        <v>0.05</v>
      </c>
      <c r="L85" s="868">
        <f>N78*K85</f>
        <v>306.17800839575062</v>
      </c>
      <c r="M85" s="869"/>
      <c r="N85" s="51"/>
    </row>
    <row r="86" spans="1:14" ht="15.75" thickBot="1">
      <c r="B86" s="831" t="s">
        <v>953</v>
      </c>
      <c r="C86" s="832"/>
      <c r="D86" s="832"/>
      <c r="E86" s="832"/>
      <c r="F86" s="832"/>
      <c r="G86" s="832"/>
      <c r="H86" s="832"/>
      <c r="I86" s="832"/>
      <c r="J86" s="832"/>
      <c r="K86" s="832"/>
      <c r="L86" s="832"/>
      <c r="M86" s="833"/>
      <c r="N86" s="52">
        <f>L83+L84+L85</f>
        <v>1837.0680503745036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7960.6282182895156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997</v>
      </c>
      <c r="C31" s="81" t="s">
        <v>1177</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195</v>
      </c>
      <c r="B36" s="880" t="str">
        <f>VLOOKUP(A36,EQUIPOS!A6:D154,3,FALSE)</f>
        <v xml:space="preserve">Equipo de oxicorte, Capacidad de corte: hasta 6´´ (152mm) </v>
      </c>
      <c r="C36" s="881"/>
      <c r="D36" s="881"/>
      <c r="E36" s="881"/>
      <c r="F36" s="881"/>
      <c r="G36" s="881"/>
      <c r="H36" s="882"/>
      <c r="I36" s="266"/>
      <c r="J36" s="267"/>
      <c r="K36" s="268">
        <f>VLOOKUP(A36,EQUIPOS!A6:D161,4,FALSE)</f>
        <v>10776.504617432201</v>
      </c>
      <c r="L36" s="269"/>
      <c r="M36" s="270">
        <v>321</v>
      </c>
      <c r="N36" s="271">
        <f>K36/M36</f>
        <v>33.57166547486667</v>
      </c>
    </row>
    <row r="37" spans="1:14">
      <c r="A37" t="s">
        <v>248</v>
      </c>
      <c r="B37" s="880" t="str">
        <f>VLOOKUP(A37,EQUIPOS!A7:D154,3,FALSE)</f>
        <v>Grúa telescópica de 50 Ton.</v>
      </c>
      <c r="C37" s="881"/>
      <c r="D37" s="881"/>
      <c r="E37" s="881"/>
      <c r="F37" s="881"/>
      <c r="G37" s="881"/>
      <c r="H37" s="882"/>
      <c r="I37" s="266"/>
      <c r="J37" s="267"/>
      <c r="K37" s="268">
        <f>VLOOKUP(A37,EQUIPOS!A7:D162,4,FALSE)</f>
        <v>315559.95745831932</v>
      </c>
      <c r="L37" s="269"/>
      <c r="M37" s="270">
        <v>321</v>
      </c>
      <c r="N37" s="271">
        <f>K37/M37</f>
        <v>983.0528269729574</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0.1</v>
      </c>
      <c r="M42" s="893"/>
      <c r="N42" s="105">
        <f>N76*L42</f>
        <v>16.863239875389407</v>
      </c>
    </row>
    <row r="43" spans="1:14" ht="15.75" thickBot="1">
      <c r="B43" s="831" t="s">
        <v>953</v>
      </c>
      <c r="C43" s="832"/>
      <c r="D43" s="832"/>
      <c r="E43" s="832"/>
      <c r="F43" s="832"/>
      <c r="G43" s="832"/>
      <c r="H43" s="832"/>
      <c r="I43" s="832"/>
      <c r="J43" s="832"/>
      <c r="K43" s="832"/>
      <c r="L43" s="832"/>
      <c r="M43" s="833"/>
      <c r="N43" s="99">
        <f>SUM(N36:N42)</f>
        <v>1033.4877323232135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1222</v>
      </c>
      <c r="B59" s="46" t="str">
        <f>VLOOKUP(A59,TRANSPORTE!A5:D117,3,FALSE)</f>
        <v>Transporte de acero</v>
      </c>
      <c r="C59" s="316"/>
      <c r="D59" s="316"/>
      <c r="E59" s="316"/>
      <c r="F59" s="316"/>
      <c r="G59" s="316"/>
      <c r="H59" s="310" t="str">
        <f>VLOOKUP(A59,TRANSPORTE!A6:D120,2,FALSE)</f>
        <v>tkm</v>
      </c>
      <c r="I59" s="278">
        <v>1</v>
      </c>
      <c r="J59" s="285">
        <v>1</v>
      </c>
      <c r="K59" s="278">
        <f>I59*J59</f>
        <v>1</v>
      </c>
      <c r="L59" s="918">
        <f>VLOOKUP(A59,TRANSPORTE!A5:D120,4,FALSE)</f>
        <v>0.45868207611158285</v>
      </c>
      <c r="M59" s="919"/>
      <c r="N59" s="286">
        <f>K59*L59</f>
        <v>0.45868207611158285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0.45868207611158285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19</v>
      </c>
      <c r="B70" s="49" t="str">
        <f>VLOOKUP(A70,'MANO DE OBRA'!A8:D68,3,FALSE)</f>
        <v>Obrero (8)</v>
      </c>
      <c r="C70" s="47"/>
      <c r="D70" s="47"/>
      <c r="E70" s="47"/>
      <c r="F70" s="47"/>
      <c r="G70" s="47"/>
      <c r="H70" s="47"/>
      <c r="I70" s="291">
        <f>K70/J70*100</f>
        <v>234080.00000000003</v>
      </c>
      <c r="J70" s="292">
        <v>185</v>
      </c>
      <c r="K70" s="293">
        <f>VLOOKUP(A70,'MANO DE OBRA'!A8:D99,4,FALSE)</f>
        <v>433048</v>
      </c>
      <c r="L70" s="50"/>
      <c r="M70" s="294">
        <v>2568</v>
      </c>
      <c r="N70" s="295">
        <f>K70/M70</f>
        <v>168.63239875389408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168.63239875389408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1202.578813153219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240.51576263064382</v>
      </c>
      <c r="M83" s="867"/>
      <c r="N83" s="51"/>
    </row>
    <row r="84" spans="1:14">
      <c r="B84" s="89" t="s">
        <v>973</v>
      </c>
      <c r="C84" s="90"/>
      <c r="D84" s="90"/>
      <c r="E84" s="90"/>
      <c r="F84" s="90"/>
      <c r="G84" s="90"/>
      <c r="H84" s="90"/>
      <c r="I84" s="87"/>
      <c r="J84" s="88"/>
      <c r="K84" s="303">
        <v>0.05</v>
      </c>
      <c r="L84" s="866">
        <f>N78*K84</f>
        <v>60.128940657660955</v>
      </c>
      <c r="M84" s="867"/>
      <c r="N84" s="51"/>
    </row>
    <row r="85" spans="1:14" ht="15.75" thickBot="1">
      <c r="B85" s="91" t="s">
        <v>974</v>
      </c>
      <c r="C85" s="92"/>
      <c r="D85" s="92"/>
      <c r="E85" s="92"/>
      <c r="F85" s="92"/>
      <c r="G85" s="92"/>
      <c r="H85" s="92"/>
      <c r="I85" s="93"/>
      <c r="J85" s="94"/>
      <c r="K85" s="304">
        <v>0.05</v>
      </c>
      <c r="L85" s="868">
        <f>N78*K85</f>
        <v>60.128940657660955</v>
      </c>
      <c r="M85" s="869"/>
      <c r="N85" s="51"/>
    </row>
    <row r="86" spans="1:14" ht="15.75" thickBot="1">
      <c r="B86" s="831" t="s">
        <v>953</v>
      </c>
      <c r="C86" s="832"/>
      <c r="D86" s="832"/>
      <c r="E86" s="832"/>
      <c r="F86" s="832"/>
      <c r="G86" s="832"/>
      <c r="H86" s="832"/>
      <c r="I86" s="832"/>
      <c r="J86" s="832"/>
      <c r="K86" s="832"/>
      <c r="L86" s="832"/>
      <c r="M86" s="833"/>
      <c r="N86" s="52">
        <f>L83+L84+L85</f>
        <v>360.77364394596572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1563.3524570991847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999</v>
      </c>
      <c r="C31" s="81" t="s">
        <v>1178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273</v>
      </c>
      <c r="B36" s="880" t="str">
        <f>VLOOKUP(A36,EQUIPOS!A6:D154,3,FALSE)</f>
        <v>Motosierra, 93.6 cm3 - 7.1 HP, 45-90 cm - 7.9 kg</v>
      </c>
      <c r="C36" s="881"/>
      <c r="D36" s="881"/>
      <c r="E36" s="881"/>
      <c r="F36" s="881"/>
      <c r="G36" s="881"/>
      <c r="H36" s="882"/>
      <c r="I36" s="266"/>
      <c r="J36" s="267"/>
      <c r="K36" s="268">
        <f>VLOOKUP(A36,EQUIPOS!A6:D161,4,FALSE)</f>
        <v>5528.1701008335813</v>
      </c>
      <c r="L36" s="269"/>
      <c r="M36" s="270">
        <v>3</v>
      </c>
      <c r="N36" s="271">
        <f>K36/M36</f>
        <v>1842.723366944527</v>
      </c>
    </row>
    <row r="37" spans="1:14">
      <c r="A37" s="204" t="s">
        <v>312</v>
      </c>
      <c r="B37" s="880" t="str">
        <f>VLOOKUP(A37,EQUIPOS!A7:D154,3,FALSE)</f>
        <v>Retroexcavadora sobre oruga, potencia 138 HP, balde de 1,5 m3.</v>
      </c>
      <c r="C37" s="881"/>
      <c r="D37" s="881"/>
      <c r="E37" s="881"/>
      <c r="F37" s="881"/>
      <c r="G37" s="881"/>
      <c r="H37" s="882"/>
      <c r="I37" s="266"/>
      <c r="J37" s="267"/>
      <c r="K37" s="268">
        <f>VLOOKUP(A37,EQUIPOS!A7:D162,4,FALSE)</f>
        <v>223710.21229769697</v>
      </c>
      <c r="L37" s="269"/>
      <c r="M37" s="270">
        <v>3</v>
      </c>
      <c r="N37" s="271">
        <f>K37/M37</f>
        <v>74570.070765898985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673.35467419668339</v>
      </c>
    </row>
    <row r="43" spans="1:14" ht="15.75" thickBot="1">
      <c r="B43" s="831" t="s">
        <v>953</v>
      </c>
      <c r="C43" s="832"/>
      <c r="D43" s="832"/>
      <c r="E43" s="832"/>
      <c r="F43" s="832"/>
      <c r="G43" s="832"/>
      <c r="H43" s="832"/>
      <c r="I43" s="832"/>
      <c r="J43" s="832"/>
      <c r="K43" s="832"/>
      <c r="L43" s="832"/>
      <c r="M43" s="833"/>
      <c r="N43" s="99">
        <f>SUM(N36:N42)</f>
        <v>77086.148807040197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6</v>
      </c>
      <c r="J59" s="285">
        <v>1</v>
      </c>
      <c r="K59" s="278">
        <f>I59*J59</f>
        <v>6</v>
      </c>
      <c r="L59" s="918">
        <f>VLOOKUP(A59,TRANSPORTE!A5:D94,4,FALSE)</f>
        <v>1340.4286998159068</v>
      </c>
      <c r="M59" s="919"/>
      <c r="N59" s="286">
        <f>K59*L59</f>
        <v>8042.572198895441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8042.572198895441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v>
      </c>
      <c r="N70" s="295">
        <f>K70/M70</f>
        <v>4445.260150600333</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24</v>
      </c>
      <c r="N71" s="295">
        <f>K71/M71</f>
        <v>9021.8333333333339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13467.093483933666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98595.814489869314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19719.162897973863</v>
      </c>
      <c r="M83" s="867"/>
      <c r="N83" s="51"/>
    </row>
    <row r="84" spans="1:14">
      <c r="B84" s="89" t="s">
        <v>973</v>
      </c>
      <c r="C84" s="90"/>
      <c r="D84" s="90"/>
      <c r="E84" s="90"/>
      <c r="F84" s="90"/>
      <c r="G84" s="90"/>
      <c r="H84" s="90"/>
      <c r="I84" s="87"/>
      <c r="J84" s="88"/>
      <c r="K84" s="303">
        <v>0.05</v>
      </c>
      <c r="L84" s="866">
        <f>N78*K84</f>
        <v>4929.7907244934659</v>
      </c>
      <c r="M84" s="867"/>
      <c r="N84" s="51"/>
    </row>
    <row r="85" spans="1:14" ht="15.75" thickBot="1">
      <c r="B85" s="91" t="s">
        <v>974</v>
      </c>
      <c r="C85" s="92"/>
      <c r="D85" s="92"/>
      <c r="E85" s="92"/>
      <c r="F85" s="92"/>
      <c r="G85" s="92"/>
      <c r="H85" s="92"/>
      <c r="I85" s="93"/>
      <c r="J85" s="94"/>
      <c r="K85" s="304">
        <v>0.05</v>
      </c>
      <c r="L85" s="868">
        <f>N78*K85</f>
        <v>4929.7907244934659</v>
      </c>
      <c r="M85" s="869"/>
      <c r="N85" s="51"/>
    </row>
    <row r="86" spans="1:14" ht="15.75" thickBot="1">
      <c r="B86" s="831" t="s">
        <v>953</v>
      </c>
      <c r="C86" s="832"/>
      <c r="D86" s="832"/>
      <c r="E86" s="832"/>
      <c r="F86" s="832"/>
      <c r="G86" s="832"/>
      <c r="H86" s="832"/>
      <c r="I86" s="832"/>
      <c r="J86" s="832"/>
      <c r="K86" s="832"/>
      <c r="L86" s="832"/>
      <c r="M86" s="833"/>
      <c r="N86" s="52">
        <f>L83+L84+L85</f>
        <v>29578.744346960793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128174.55883683011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27.7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1000</v>
      </c>
      <c r="C31" s="81" t="s">
        <v>2229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195</v>
      </c>
      <c r="B36" s="880" t="str">
        <f>VLOOKUP(A36,EQUIPOS!A6:D154,3,FALSE)</f>
        <v xml:space="preserve">Equipo de oxicorte, Capacidad de corte: hasta 6´´ (152mm) </v>
      </c>
      <c r="C36" s="881"/>
      <c r="D36" s="881"/>
      <c r="E36" s="881"/>
      <c r="F36" s="881"/>
      <c r="G36" s="881"/>
      <c r="H36" s="882"/>
      <c r="I36" s="266"/>
      <c r="J36" s="267"/>
      <c r="K36" s="268">
        <f>VLOOKUP(A36,EQUIPOS!A6:D161,4,FALSE)</f>
        <v>10776.504617432201</v>
      </c>
      <c r="L36" s="269"/>
      <c r="M36" s="270">
        <v>4</v>
      </c>
      <c r="N36" s="271">
        <f>K36/M36</f>
        <v>2694.1261543580504</v>
      </c>
    </row>
    <row r="37" spans="1:14">
      <c r="A37" s="108" t="s">
        <v>248</v>
      </c>
      <c r="B37" s="880" t="str">
        <f>VLOOKUP(A37,EQUIPOS!A7:D154,3,FALSE)</f>
        <v>Grúa telescópica de 50 Ton.</v>
      </c>
      <c r="C37" s="881"/>
      <c r="D37" s="881"/>
      <c r="E37" s="881"/>
      <c r="F37" s="881"/>
      <c r="G37" s="881"/>
      <c r="H37" s="882"/>
      <c r="I37" s="266"/>
      <c r="J37" s="267"/>
      <c r="K37" s="268">
        <f>VLOOKUP(A37,EQUIPOS!A7:D162,4,FALSE)</f>
        <v>315559.95745831932</v>
      </c>
      <c r="L37" s="269"/>
      <c r="M37" s="270">
        <v>4</v>
      </c>
      <c r="N37" s="271">
        <f>K37/M37</f>
        <v>78889.989364579829</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0.1</v>
      </c>
      <c r="M42" s="893"/>
      <c r="N42" s="105">
        <f>N76*L42</f>
        <v>1010.0320112950249</v>
      </c>
    </row>
    <row r="43" spans="1:14" ht="15.75" thickBot="1">
      <c r="B43" s="831" t="s">
        <v>953</v>
      </c>
      <c r="C43" s="832"/>
      <c r="D43" s="832"/>
      <c r="E43" s="832"/>
      <c r="F43" s="832"/>
      <c r="G43" s="832"/>
      <c r="H43" s="832"/>
      <c r="I43" s="832"/>
      <c r="J43" s="832"/>
      <c r="K43" s="832"/>
      <c r="L43" s="832"/>
      <c r="M43" s="833"/>
      <c r="N43" s="99">
        <f>SUM(N36:N42)</f>
        <v>82594.147530232905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s="204" t="s">
        <v>1325</v>
      </c>
      <c r="B59" s="46" t="str">
        <f>VLOOKUP(A59,TRANSPORTE!A5:D117,3,FALSE)</f>
        <v xml:space="preserve">Transporte de estructuras metálicas </v>
      </c>
      <c r="C59" s="316"/>
      <c r="D59" s="316"/>
      <c r="E59" s="316"/>
      <c r="F59" s="316"/>
      <c r="G59" s="316"/>
      <c r="H59" s="310" t="str">
        <f>VLOOKUP(A59,TRANSPORTE!A6:D120,2,FALSE)</f>
        <v>kgk</v>
      </c>
      <c r="I59" s="278">
        <v>1</v>
      </c>
      <c r="J59" s="285">
        <v>1</v>
      </c>
      <c r="K59" s="278">
        <f>I59*J59</f>
        <v>1</v>
      </c>
      <c r="L59" s="918">
        <f>VLOOKUP(A59,TRANSPORTE!A5:D117,4,FALSE)</f>
        <v>0.45868207611158285</v>
      </c>
      <c r="M59" s="919"/>
      <c r="N59" s="286">
        <f>K59*L59</f>
        <v>0.45868207611158285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0.45868207611158285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v>
      </c>
      <c r="N70" s="295">
        <f>K70/M70</f>
        <v>3333.9451129502495</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32</v>
      </c>
      <c r="N71" s="295">
        <f>K71/M71</f>
        <v>6766.375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920" t="s">
        <v>953</v>
      </c>
      <c r="C76" s="874"/>
      <c r="D76" s="874"/>
      <c r="E76" s="874"/>
      <c r="F76" s="874"/>
      <c r="G76" s="874"/>
      <c r="H76" s="874"/>
      <c r="I76" s="874"/>
      <c r="J76" s="874"/>
      <c r="K76" s="874"/>
      <c r="L76" s="874"/>
      <c r="M76" s="875"/>
      <c r="N76" s="459">
        <f>SUM(N70:N75)</f>
        <v>10100.320112950249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92694.926325259265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18538.985265051855</v>
      </c>
      <c r="M83" s="867"/>
      <c r="N83" s="51"/>
    </row>
    <row r="84" spans="1:14">
      <c r="B84" s="89" t="s">
        <v>973</v>
      </c>
      <c r="C84" s="90"/>
      <c r="D84" s="90"/>
      <c r="E84" s="90"/>
      <c r="F84" s="90"/>
      <c r="G84" s="90"/>
      <c r="H84" s="90"/>
      <c r="I84" s="87"/>
      <c r="J84" s="88"/>
      <c r="K84" s="303">
        <v>0.05</v>
      </c>
      <c r="L84" s="866">
        <f>N78*K84</f>
        <v>4634.7463162629638</v>
      </c>
      <c r="M84" s="867"/>
      <c r="N84" s="51"/>
    </row>
    <row r="85" spans="1:14" ht="15.75" thickBot="1">
      <c r="B85" s="91" t="s">
        <v>974</v>
      </c>
      <c r="C85" s="92"/>
      <c r="D85" s="92"/>
      <c r="E85" s="92"/>
      <c r="F85" s="92"/>
      <c r="G85" s="92"/>
      <c r="H85" s="92"/>
      <c r="I85" s="93"/>
      <c r="J85" s="94"/>
      <c r="K85" s="304">
        <v>0.05</v>
      </c>
      <c r="L85" s="868">
        <f>N78*K85</f>
        <v>4634.7463162629638</v>
      </c>
      <c r="M85" s="869"/>
      <c r="N85" s="51"/>
    </row>
    <row r="86" spans="1:14" ht="15.75" thickBot="1">
      <c r="B86" s="831" t="s">
        <v>953</v>
      </c>
      <c r="C86" s="832"/>
      <c r="D86" s="832"/>
      <c r="E86" s="832"/>
      <c r="F86" s="832"/>
      <c r="G86" s="832"/>
      <c r="H86" s="832"/>
      <c r="I86" s="832"/>
      <c r="J86" s="832"/>
      <c r="K86" s="832"/>
      <c r="L86" s="832"/>
      <c r="M86" s="833"/>
      <c r="N86" s="52">
        <f>L83+L84+L85</f>
        <v>27808.477897577784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120503.40422283705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1001</v>
      </c>
      <c r="C31" s="81" t="s">
        <v>1180</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307</v>
      </c>
      <c r="B36" s="880" t="str">
        <f>VLOOKUP(A36,EQUIPOS!A6:D154,3,FALSE)</f>
        <v>Retroexcavadora, Potencia en el Volante 78 HP 2200 RPM</v>
      </c>
      <c r="C36" s="881"/>
      <c r="D36" s="881"/>
      <c r="E36" s="881"/>
      <c r="F36" s="881"/>
      <c r="G36" s="881"/>
      <c r="H36" s="882"/>
      <c r="I36" s="266"/>
      <c r="J36" s="267"/>
      <c r="K36" s="268">
        <f>VLOOKUP(A36,EQUIPOS!A6:D161,4,FALSE)</f>
        <v>114370.78926507873</v>
      </c>
      <c r="L36" s="269"/>
      <c r="M36" s="270">
        <v>5</v>
      </c>
      <c r="N36" s="271">
        <f>K36/M36</f>
        <v>22874.157853015746</v>
      </c>
    </row>
    <row r="37" spans="1:14">
      <c r="A37" s="108"/>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0.02</v>
      </c>
      <c r="M42" s="893"/>
      <c r="N42" s="105">
        <f>N76*L42</f>
        <v>107.474121807204</v>
      </c>
    </row>
    <row r="43" spans="1:14" ht="15.75" thickBot="1">
      <c r="B43" s="831" t="s">
        <v>953</v>
      </c>
      <c r="C43" s="832"/>
      <c r="D43" s="832"/>
      <c r="E43" s="832"/>
      <c r="F43" s="832"/>
      <c r="G43" s="832"/>
      <c r="H43" s="832"/>
      <c r="I43" s="832"/>
      <c r="J43" s="832"/>
      <c r="K43" s="832"/>
      <c r="L43" s="832"/>
      <c r="M43" s="833"/>
      <c r="N43" s="99">
        <f>SUM(N36:N42)</f>
        <v>22981.631974822951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0.70199999999999996</v>
      </c>
      <c r="J59" s="285">
        <v>1</v>
      </c>
      <c r="K59" s="278">
        <f>I59*J59</f>
        <v>0.70199999999999996</v>
      </c>
      <c r="L59" s="918">
        <f>VLOOKUP(A59,TRANSPORTE!A5:D94,4,FALSE)</f>
        <v>1340.4286998159068</v>
      </c>
      <c r="M59" s="919"/>
      <c r="N59" s="286">
        <f>K59*L59</f>
        <v>940.98094727076659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940.98094727076659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v>
      </c>
      <c r="N70" s="295">
        <f>K70/M70</f>
        <v>2667.1560903601994</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40</v>
      </c>
      <c r="N71" s="295">
        <f>K71/M71</f>
        <v>2706.55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5373.7060903601996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29296.319012453918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5859.2638024907837</v>
      </c>
      <c r="M83" s="867"/>
      <c r="N83" s="51"/>
    </row>
    <row r="84" spans="1:14">
      <c r="B84" s="89" t="s">
        <v>973</v>
      </c>
      <c r="C84" s="90"/>
      <c r="D84" s="90"/>
      <c r="E84" s="90"/>
      <c r="F84" s="90"/>
      <c r="G84" s="90"/>
      <c r="H84" s="90"/>
      <c r="I84" s="87"/>
      <c r="J84" s="88"/>
      <c r="K84" s="303">
        <v>0.05</v>
      </c>
      <c r="L84" s="866">
        <f>N78*K84</f>
        <v>1464.8159506226959</v>
      </c>
      <c r="M84" s="867"/>
      <c r="N84" s="51"/>
    </row>
    <row r="85" spans="1:14" ht="15.75" thickBot="1">
      <c r="B85" s="91" t="s">
        <v>974</v>
      </c>
      <c r="C85" s="92"/>
      <c r="D85" s="92"/>
      <c r="E85" s="92"/>
      <c r="F85" s="92"/>
      <c r="G85" s="92"/>
      <c r="H85" s="92"/>
      <c r="I85" s="93"/>
      <c r="J85" s="94"/>
      <c r="K85" s="304">
        <v>0.05</v>
      </c>
      <c r="L85" s="868">
        <f>N78*K85</f>
        <v>1464.8159506226959</v>
      </c>
      <c r="M85" s="869"/>
      <c r="N85" s="51"/>
    </row>
    <row r="86" spans="1:14" ht="15.75" thickBot="1">
      <c r="B86" s="831" t="s">
        <v>953</v>
      </c>
      <c r="C86" s="832"/>
      <c r="D86" s="832"/>
      <c r="E86" s="832"/>
      <c r="F86" s="832"/>
      <c r="G86" s="832"/>
      <c r="H86" s="832"/>
      <c r="I86" s="832"/>
      <c r="J86" s="832"/>
      <c r="K86" s="832"/>
      <c r="L86" s="832"/>
      <c r="M86" s="833"/>
      <c r="N86" s="52">
        <f>L83+L84+L85</f>
        <v>8788.8957037361761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38085.214716190094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1002</v>
      </c>
      <c r="C31" s="81" t="s">
        <v>1181</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307</v>
      </c>
      <c r="B36" s="880" t="str">
        <f>VLOOKUP(A36,EQUIPOS!A6:D154,3,FALSE)</f>
        <v>Retroexcavadora, Potencia en el Volante 78 HP 2200 RPM</v>
      </c>
      <c r="C36" s="881"/>
      <c r="D36" s="881"/>
      <c r="E36" s="881"/>
      <c r="F36" s="881"/>
      <c r="G36" s="881"/>
      <c r="H36" s="882"/>
      <c r="I36" s="266"/>
      <c r="J36" s="267"/>
      <c r="K36" s="268">
        <f>VLOOKUP(A36,EQUIPOS!A6:D161,4,FALSE)</f>
        <v>114370.78926507873</v>
      </c>
      <c r="L36" s="269"/>
      <c r="M36" s="270">
        <v>4</v>
      </c>
      <c r="N36" s="271">
        <f>K36/M36</f>
        <v>28592.697316269681</v>
      </c>
    </row>
    <row r="37" spans="1:14">
      <c r="A37" s="108"/>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0.02</v>
      </c>
      <c r="M42" s="893"/>
      <c r="N42" s="105">
        <f>N76*L42</f>
        <v>67.663750000000007</v>
      </c>
    </row>
    <row r="43" spans="1:14" ht="15.75" thickBot="1">
      <c r="B43" s="831" t="s">
        <v>953</v>
      </c>
      <c r="C43" s="832"/>
      <c r="D43" s="832"/>
      <c r="E43" s="832"/>
      <c r="F43" s="832"/>
      <c r="G43" s="832"/>
      <c r="H43" s="832"/>
      <c r="I43" s="832"/>
      <c r="J43" s="832"/>
      <c r="K43" s="832"/>
      <c r="L43" s="832"/>
      <c r="M43" s="833"/>
      <c r="N43" s="99">
        <f>SUM(N36:N42)</f>
        <v>28660.361066269681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3.03</v>
      </c>
      <c r="J59" s="285">
        <v>1</v>
      </c>
      <c r="K59" s="278">
        <f>I59*J59</f>
        <v>3.03</v>
      </c>
      <c r="L59" s="918">
        <f>VLOOKUP(A59,TRANSPORTE!A5:D94,4,FALSE)</f>
        <v>1340.4286998159068</v>
      </c>
      <c r="M59" s="919"/>
      <c r="N59" s="286">
        <f>K59*L59</f>
        <v>4061.4989604421976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4061.4989604421976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32</v>
      </c>
      <c r="N70" s="295">
        <f>K70/M70</f>
        <v>3383.1875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920" t="s">
        <v>953</v>
      </c>
      <c r="C76" s="874"/>
      <c r="D76" s="874"/>
      <c r="E76" s="874"/>
      <c r="F76" s="874"/>
      <c r="G76" s="874"/>
      <c r="H76" s="874"/>
      <c r="I76" s="874"/>
      <c r="J76" s="874"/>
      <c r="K76" s="874"/>
      <c r="L76" s="874"/>
      <c r="M76" s="875"/>
      <c r="N76" s="459">
        <f>SUM(N70:N75)</f>
        <v>3383.1875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36105.047526711875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7221.0095053423756</v>
      </c>
      <c r="M83" s="867"/>
      <c r="N83" s="51"/>
    </row>
    <row r="84" spans="1:14">
      <c r="B84" s="89" t="s">
        <v>973</v>
      </c>
      <c r="C84" s="90"/>
      <c r="D84" s="90"/>
      <c r="E84" s="90"/>
      <c r="F84" s="90"/>
      <c r="G84" s="90"/>
      <c r="H84" s="90"/>
      <c r="I84" s="87"/>
      <c r="J84" s="88"/>
      <c r="K84" s="303">
        <v>0.05</v>
      </c>
      <c r="L84" s="866">
        <f>N78*K84</f>
        <v>1805.2523763355939</v>
      </c>
      <c r="M84" s="867"/>
      <c r="N84" s="51"/>
    </row>
    <row r="85" spans="1:14" ht="15.75" thickBot="1">
      <c r="B85" s="91" t="s">
        <v>974</v>
      </c>
      <c r="C85" s="92"/>
      <c r="D85" s="92"/>
      <c r="E85" s="92"/>
      <c r="F85" s="92"/>
      <c r="G85" s="92"/>
      <c r="H85" s="92"/>
      <c r="I85" s="93"/>
      <c r="J85" s="94"/>
      <c r="K85" s="304">
        <v>0.05</v>
      </c>
      <c r="L85" s="868">
        <f>N78*K85</f>
        <v>1805.2523763355939</v>
      </c>
      <c r="M85" s="869"/>
      <c r="N85" s="51"/>
    </row>
    <row r="86" spans="1:14" ht="15.75" thickBot="1">
      <c r="B86" s="831" t="s">
        <v>953</v>
      </c>
      <c r="C86" s="832"/>
      <c r="D86" s="832"/>
      <c r="E86" s="832"/>
      <c r="F86" s="832"/>
      <c r="G86" s="832"/>
      <c r="H86" s="832"/>
      <c r="I86" s="832"/>
      <c r="J86" s="832"/>
      <c r="K86" s="832"/>
      <c r="L86" s="832"/>
      <c r="M86" s="833"/>
      <c r="N86" s="52">
        <f>L83+L84+L85</f>
        <v>10831.514258013562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46936.561784725433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1003</v>
      </c>
      <c r="C31" s="81" t="s">
        <v>1182</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c r="B36" s="880"/>
      <c r="C36" s="881"/>
      <c r="D36" s="881"/>
      <c r="E36" s="881"/>
      <c r="F36" s="881"/>
      <c r="G36" s="881"/>
      <c r="H36" s="882"/>
      <c r="I36" s="266"/>
      <c r="J36" s="267"/>
      <c r="K36" s="268"/>
      <c r="L36" s="269"/>
      <c r="M36" s="270"/>
      <c r="N36" s="271"/>
    </row>
    <row r="37" spans="1:14">
      <c r="A37" s="108"/>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0.1</v>
      </c>
      <c r="M42" s="893"/>
      <c r="N42" s="105">
        <f>N76*L42</f>
        <v>144.34933333333333</v>
      </c>
    </row>
    <row r="43" spans="1:14" ht="15.75" thickBot="1">
      <c r="B43" s="831" t="s">
        <v>953</v>
      </c>
      <c r="C43" s="832"/>
      <c r="D43" s="832"/>
      <c r="E43" s="832"/>
      <c r="F43" s="832"/>
      <c r="G43" s="832"/>
      <c r="H43" s="832"/>
      <c r="I43" s="832"/>
      <c r="J43" s="832"/>
      <c r="K43" s="832"/>
      <c r="L43" s="832"/>
      <c r="M43" s="833"/>
      <c r="N43" s="99">
        <f>SUM(N36:N42)</f>
        <v>144.34933333333333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13"/>
      <c r="C53" s="914"/>
      <c r="D53" s="914"/>
      <c r="E53" s="914"/>
      <c r="F53" s="914"/>
      <c r="G53" s="914"/>
      <c r="H53" s="914"/>
      <c r="I53" s="884"/>
      <c r="J53" s="42"/>
      <c r="K53" s="44"/>
      <c r="L53" s="915"/>
      <c r="M53" s="916"/>
      <c r="N53" s="45"/>
    </row>
    <row r="54" spans="2:14" ht="15.75" thickBot="1">
      <c r="B54" s="831" t="s">
        <v>953</v>
      </c>
      <c r="C54" s="832"/>
      <c r="D54" s="832"/>
      <c r="E54" s="832"/>
      <c r="F54" s="832"/>
      <c r="G54" s="832"/>
      <c r="H54" s="832"/>
      <c r="I54" s="832"/>
      <c r="J54" s="832"/>
      <c r="K54" s="832"/>
      <c r="L54" s="832"/>
      <c r="M54" s="83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17" t="s">
        <v>961</v>
      </c>
      <c r="M58" s="896"/>
      <c r="N58" s="76" t="s">
        <v>951</v>
      </c>
    </row>
    <row r="59" spans="2:14">
      <c r="B59" s="46"/>
      <c r="C59" s="316"/>
      <c r="D59" s="316"/>
      <c r="E59" s="316"/>
      <c r="F59" s="316"/>
      <c r="G59" s="316"/>
      <c r="H59" s="310"/>
      <c r="I59" s="278"/>
      <c r="J59" s="285"/>
      <c r="K59" s="278"/>
      <c r="L59" s="918"/>
      <c r="M59" s="919"/>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150</v>
      </c>
      <c r="N70" s="295">
        <f>K70/M70</f>
        <v>1443.4933333333333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1443.4933333333333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317.56853333333333</v>
      </c>
      <c r="M83" s="867"/>
      <c r="N83" s="51"/>
    </row>
    <row r="84" spans="1:14">
      <c r="B84" s="89" t="s">
        <v>973</v>
      </c>
      <c r="C84" s="90"/>
      <c r="D84" s="90"/>
      <c r="E84" s="90"/>
      <c r="F84" s="90"/>
      <c r="G84" s="90"/>
      <c r="H84" s="90"/>
      <c r="I84" s="87"/>
      <c r="J84" s="88"/>
      <c r="K84" s="303">
        <v>0.05</v>
      </c>
      <c r="L84" s="866">
        <f>N78*K84</f>
        <v>79.392133333333334</v>
      </c>
      <c r="M84" s="867"/>
      <c r="N84" s="51"/>
    </row>
    <row r="85" spans="1:14" ht="15.75" thickBot="1">
      <c r="B85" s="91" t="s">
        <v>974</v>
      </c>
      <c r="C85" s="92"/>
      <c r="D85" s="92"/>
      <c r="E85" s="92"/>
      <c r="F85" s="92"/>
      <c r="G85" s="92"/>
      <c r="H85" s="92"/>
      <c r="I85" s="93"/>
      <c r="J85" s="94"/>
      <c r="K85" s="304">
        <v>0.05</v>
      </c>
      <c r="L85" s="868">
        <f>N78*K85</f>
        <v>79.392133333333334</v>
      </c>
      <c r="M85" s="869"/>
      <c r="N85" s="51"/>
    </row>
    <row r="86" spans="1:14" ht="15.75" thickBot="1">
      <c r="B86" s="831" t="s">
        <v>953</v>
      </c>
      <c r="C86" s="832"/>
      <c r="D86" s="832"/>
      <c r="E86" s="832"/>
      <c r="F86" s="832"/>
      <c r="G86" s="832"/>
      <c r="H86" s="832"/>
      <c r="I86" s="832"/>
      <c r="J86" s="832"/>
      <c r="K86" s="832"/>
      <c r="L86" s="832"/>
      <c r="M86" s="833"/>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1004</v>
      </c>
      <c r="C31" s="81" t="s">
        <v>2019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310</v>
      </c>
      <c r="B36" s="880" t="str">
        <f>VLOOKUP(A36,EQUIPOS!A6:D154,3,FALSE)</f>
        <v>Retroexcavadora A25C</v>
      </c>
      <c r="C36" s="881"/>
      <c r="D36" s="881"/>
      <c r="E36" s="881"/>
      <c r="F36" s="881"/>
      <c r="G36" s="881"/>
      <c r="H36" s="882"/>
      <c r="I36" s="266"/>
      <c r="J36" s="267"/>
      <c r="K36" s="268">
        <f>VLOOKUP(A36,EQUIPOS!A6:D163,4,FALSE)</f>
        <v>208338.17394500674</v>
      </c>
      <c r="L36" s="269"/>
      <c r="M36" s="270">
        <v>3</v>
      </c>
      <c r="N36" s="271">
        <f>K36/M36</f>
        <v>69446.057981668913</v>
      </c>
    </row>
    <row r="37" spans="1:14">
      <c r="A37" s="108"/>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0.01</v>
      </c>
      <c r="M42" s="893"/>
      <c r="N42" s="105">
        <f>N76*L42</f>
        <v>90.218333333333348</v>
      </c>
    </row>
    <row r="43" spans="1:14" ht="15.75" thickBot="1">
      <c r="B43" s="831" t="s">
        <v>953</v>
      </c>
      <c r="C43" s="832"/>
      <c r="D43" s="832"/>
      <c r="E43" s="832"/>
      <c r="F43" s="832"/>
      <c r="G43" s="832"/>
      <c r="H43" s="832"/>
      <c r="I43" s="832"/>
      <c r="J43" s="832"/>
      <c r="K43" s="832"/>
      <c r="L43" s="832"/>
      <c r="M43" s="833"/>
      <c r="N43" s="99">
        <f>SUM(N36:N42)</f>
        <v>69536.276315002251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918">
        <f>VLOOKUP(A59,TRANSPORTE!A6:D117,4,FALSE)</f>
        <v>1340.4286998159068</v>
      </c>
      <c r="M59" s="919"/>
      <c r="N59" s="286">
        <f>K59*L59</f>
        <v>2278.7287896870416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2278.7287896870416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9021.8333333333339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80836.83843802262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16167.367687604525</v>
      </c>
      <c r="M83" s="867"/>
      <c r="N83" s="51"/>
    </row>
    <row r="84" spans="1:14">
      <c r="B84" s="89" t="s">
        <v>973</v>
      </c>
      <c r="C84" s="90"/>
      <c r="D84" s="90"/>
      <c r="E84" s="90"/>
      <c r="F84" s="90"/>
      <c r="G84" s="90"/>
      <c r="H84" s="90"/>
      <c r="I84" s="87"/>
      <c r="J84" s="88"/>
      <c r="K84" s="303">
        <v>0.05</v>
      </c>
      <c r="L84" s="866">
        <f>N78*K84</f>
        <v>4041.8419219011312</v>
      </c>
      <c r="M84" s="867"/>
      <c r="N84" s="51"/>
    </row>
    <row r="85" spans="1:14" ht="15.75" thickBot="1">
      <c r="B85" s="91" t="s">
        <v>974</v>
      </c>
      <c r="C85" s="92"/>
      <c r="D85" s="92"/>
      <c r="E85" s="92"/>
      <c r="F85" s="92"/>
      <c r="G85" s="92"/>
      <c r="H85" s="92"/>
      <c r="I85" s="93"/>
      <c r="J85" s="94"/>
      <c r="K85" s="304">
        <v>0.05</v>
      </c>
      <c r="L85" s="868">
        <f>N78*K85</f>
        <v>4041.8419219011312</v>
      </c>
      <c r="M85" s="869"/>
      <c r="N85" s="51"/>
    </row>
    <row r="86" spans="1:14" ht="15.75" thickBot="1">
      <c r="B86" s="831" t="s">
        <v>953</v>
      </c>
      <c r="C86" s="832"/>
      <c r="D86" s="832"/>
      <c r="E86" s="832"/>
      <c r="F86" s="832"/>
      <c r="G86" s="832"/>
      <c r="H86" s="832"/>
      <c r="I86" s="832"/>
      <c r="J86" s="832"/>
      <c r="K86" s="832"/>
      <c r="L86" s="832"/>
      <c r="M86" s="833"/>
      <c r="N86" s="52">
        <f>L83+L84+L85</f>
        <v>24251.051531406785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105087.88996942941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1005</v>
      </c>
      <c r="C31" s="81" t="s">
        <v>1184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310</v>
      </c>
      <c r="B36" s="880" t="str">
        <f>VLOOKUP(A36,EQUIPOS!A6:D154,3,FALSE)</f>
        <v>Retroexcavadora A25C</v>
      </c>
      <c r="C36" s="881"/>
      <c r="D36" s="881"/>
      <c r="E36" s="881"/>
      <c r="F36" s="881"/>
      <c r="G36" s="881"/>
      <c r="H36" s="882"/>
      <c r="I36" s="266"/>
      <c r="J36" s="267"/>
      <c r="K36" s="268">
        <f>VLOOKUP(A36,EQUIPOS!A6:D163,4,FALSE)</f>
        <v>208338.17394500674</v>
      </c>
      <c r="L36" s="269"/>
      <c r="M36" s="270">
        <v>3</v>
      </c>
      <c r="N36" s="271">
        <f>K36/M36</f>
        <v>69446.057981668913</v>
      </c>
    </row>
    <row r="37" spans="1:14">
      <c r="A37" s="108"/>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0.01</v>
      </c>
      <c r="M42" s="893"/>
      <c r="N42" s="105">
        <f>N76*L42</f>
        <v>90.218333333333348</v>
      </c>
    </row>
    <row r="43" spans="1:14" ht="15.75" thickBot="1">
      <c r="B43" s="831" t="s">
        <v>953</v>
      </c>
      <c r="C43" s="832"/>
      <c r="D43" s="832"/>
      <c r="E43" s="832"/>
      <c r="F43" s="832"/>
      <c r="G43" s="832"/>
      <c r="H43" s="832"/>
      <c r="I43" s="832"/>
      <c r="J43" s="832"/>
      <c r="K43" s="832"/>
      <c r="L43" s="832"/>
      <c r="M43" s="833"/>
      <c r="N43" s="99">
        <f>SUM(N36:N42)</f>
        <v>69536.276315002251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918">
        <f>VLOOKUP(A59,TRANSPORTE!A6:D117,4,FALSE)</f>
        <v>1340.4286998159068</v>
      </c>
      <c r="M59" s="919"/>
      <c r="N59" s="286">
        <f>K59*L59</f>
        <v>2278.7287896870416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2278.7287896870416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9021.8333333333339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80836.83843802262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16167.367687604525</v>
      </c>
      <c r="M83" s="867"/>
      <c r="N83" s="51"/>
    </row>
    <row r="84" spans="1:14">
      <c r="B84" s="89" t="s">
        <v>973</v>
      </c>
      <c r="C84" s="90"/>
      <c r="D84" s="90"/>
      <c r="E84" s="90"/>
      <c r="F84" s="90"/>
      <c r="G84" s="90"/>
      <c r="H84" s="90"/>
      <c r="I84" s="87"/>
      <c r="J84" s="88"/>
      <c r="K84" s="303">
        <v>0.05</v>
      </c>
      <c r="L84" s="866">
        <f>N78*K84</f>
        <v>4041.8419219011312</v>
      </c>
      <c r="M84" s="867"/>
      <c r="N84" s="51"/>
    </row>
    <row r="85" spans="1:14" ht="15.75" thickBot="1">
      <c r="B85" s="91" t="s">
        <v>974</v>
      </c>
      <c r="C85" s="92"/>
      <c r="D85" s="92"/>
      <c r="E85" s="92"/>
      <c r="F85" s="92"/>
      <c r="G85" s="92"/>
      <c r="H85" s="92"/>
      <c r="I85" s="93"/>
      <c r="J85" s="94"/>
      <c r="K85" s="304">
        <v>0.05</v>
      </c>
      <c r="L85" s="868">
        <f>N78*K85</f>
        <v>4041.8419219011312</v>
      </c>
      <c r="M85" s="869"/>
      <c r="N85" s="51"/>
    </row>
    <row r="86" spans="1:14" ht="15.75" thickBot="1">
      <c r="B86" s="831" t="s">
        <v>953</v>
      </c>
      <c r="C86" s="832"/>
      <c r="D86" s="832"/>
      <c r="E86" s="832"/>
      <c r="F86" s="832"/>
      <c r="G86" s="832"/>
      <c r="H86" s="832"/>
      <c r="I86" s="832"/>
      <c r="J86" s="832"/>
      <c r="K86" s="832"/>
      <c r="L86" s="832"/>
      <c r="M86" s="833"/>
      <c r="N86" s="52">
        <f>L83+L84+L85</f>
        <v>24251.051531406785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105087.88996942941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1006</v>
      </c>
      <c r="C31" s="81" t="s">
        <v>1185</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312</v>
      </c>
      <c r="B36" s="880" t="str">
        <f>VLOOKUP(A36,EQUIPOS!A6:D154,3,FALSE)</f>
        <v>Retroexcavadora sobre oruga, potencia 138 HP, balde de 1,5 m3.</v>
      </c>
      <c r="C36" s="881"/>
      <c r="D36" s="881"/>
      <c r="E36" s="881"/>
      <c r="F36" s="881"/>
      <c r="G36" s="881"/>
      <c r="H36" s="882"/>
      <c r="I36" s="266"/>
      <c r="J36" s="267"/>
      <c r="K36" s="268">
        <f>VLOOKUP(A36,EQUIPOS!A6:D163,4,FALSE)</f>
        <v>223710.21229769697</v>
      </c>
      <c r="L36" s="269"/>
      <c r="M36" s="270">
        <v>45</v>
      </c>
      <c r="N36" s="271">
        <f>K36/M36</f>
        <v>4971.3380510599327</v>
      </c>
    </row>
    <row r="37" spans="1:14">
      <c r="A37" s="108"/>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0.01</v>
      </c>
      <c r="M42" s="893"/>
      <c r="N42" s="105">
        <f>N76*L42</f>
        <v>1.5036388888888887</v>
      </c>
    </row>
    <row r="43" spans="1:14" ht="15.75" thickBot="1">
      <c r="B43" s="831" t="s">
        <v>953</v>
      </c>
      <c r="C43" s="832"/>
      <c r="D43" s="832"/>
      <c r="E43" s="832"/>
      <c r="F43" s="832"/>
      <c r="G43" s="832"/>
      <c r="H43" s="832"/>
      <c r="I43" s="832"/>
      <c r="J43" s="832"/>
      <c r="K43" s="832"/>
      <c r="L43" s="832"/>
      <c r="M43" s="833"/>
      <c r="N43" s="99">
        <f>SUM(N36:N42)</f>
        <v>4972.841689948822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1325</v>
      </c>
      <c r="B59" s="46" t="str">
        <f>VLOOKUP(A59,TRANSPORTE!A6:D117,3,FALSE)</f>
        <v xml:space="preserve">Transporte de estructuras metálicas </v>
      </c>
      <c r="C59" s="316"/>
      <c r="D59" s="316"/>
      <c r="E59" s="316"/>
      <c r="F59" s="316"/>
      <c r="G59" s="316"/>
      <c r="H59" s="310" t="s">
        <v>339</v>
      </c>
      <c r="I59" s="278">
        <v>35.700000000000003</v>
      </c>
      <c r="J59" s="285">
        <v>1</v>
      </c>
      <c r="K59" s="278">
        <f>I59*J59</f>
        <v>35.700000000000003</v>
      </c>
      <c r="L59" s="918">
        <f>VLOOKUP(A59,TRANSPORTE!A6:D117,4,FALSE)</f>
        <v>0.45868207611158285</v>
      </c>
      <c r="M59" s="919"/>
      <c r="N59" s="286">
        <f>K59*L59</f>
        <v>16.374950117183509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16.374950117183509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150.36388888888888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5139.5805289548944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1027.9161057909789</v>
      </c>
      <c r="M83" s="867"/>
      <c r="N83" s="51"/>
    </row>
    <row r="84" spans="1:14">
      <c r="B84" s="89" t="s">
        <v>973</v>
      </c>
      <c r="C84" s="90"/>
      <c r="D84" s="90"/>
      <c r="E84" s="90"/>
      <c r="F84" s="90"/>
      <c r="G84" s="90"/>
      <c r="H84" s="90"/>
      <c r="I84" s="87"/>
      <c r="J84" s="88"/>
      <c r="K84" s="303">
        <v>0.05</v>
      </c>
      <c r="L84" s="866">
        <f>N78*K84</f>
        <v>256.97902644774473</v>
      </c>
      <c r="M84" s="867"/>
      <c r="N84" s="51"/>
    </row>
    <row r="85" spans="1:14" ht="15.75" thickBot="1">
      <c r="B85" s="91" t="s">
        <v>974</v>
      </c>
      <c r="C85" s="92"/>
      <c r="D85" s="92"/>
      <c r="E85" s="92"/>
      <c r="F85" s="92"/>
      <c r="G85" s="92"/>
      <c r="H85" s="92"/>
      <c r="I85" s="93"/>
      <c r="J85" s="94"/>
      <c r="K85" s="304">
        <v>0.05</v>
      </c>
      <c r="L85" s="868">
        <f>N78*K85</f>
        <v>256.97902644774473</v>
      </c>
      <c r="M85" s="869"/>
      <c r="N85" s="51"/>
    </row>
    <row r="86" spans="1:14" ht="15.75" thickBot="1">
      <c r="B86" s="831" t="s">
        <v>953</v>
      </c>
      <c r="C86" s="832"/>
      <c r="D86" s="832"/>
      <c r="E86" s="832"/>
      <c r="F86" s="832"/>
      <c r="G86" s="832"/>
      <c r="H86" s="832"/>
      <c r="I86" s="832"/>
      <c r="J86" s="832"/>
      <c r="K86" s="832"/>
      <c r="L86" s="832"/>
      <c r="M86" s="833"/>
      <c r="N86" s="52">
        <f>L83+L84+L85</f>
        <v>1541.8741586864683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6681.4546876413624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2.2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1007</v>
      </c>
      <c r="C31" s="81" t="s">
        <v>1186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c r="B36" s="880"/>
      <c r="C36" s="881"/>
      <c r="D36" s="881"/>
      <c r="E36" s="881"/>
      <c r="F36" s="881"/>
      <c r="G36" s="881"/>
      <c r="H36" s="882"/>
      <c r="I36" s="266"/>
      <c r="J36" s="267"/>
      <c r="K36" s="268"/>
      <c r="L36" s="269"/>
      <c r="M36" s="270"/>
      <c r="N36" s="271"/>
    </row>
    <row r="37" spans="1:14">
      <c r="A37" s="108"/>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0.1</v>
      </c>
      <c r="M42" s="893"/>
      <c r="N42" s="105">
        <f>N76*L42</f>
        <v>60.145555555555553</v>
      </c>
    </row>
    <row r="43" spans="1:14" ht="15.75" thickBot="1">
      <c r="B43" s="831" t="s">
        <v>953</v>
      </c>
      <c r="C43" s="832"/>
      <c r="D43" s="832"/>
      <c r="E43" s="832"/>
      <c r="F43" s="832"/>
      <c r="G43" s="832"/>
      <c r="H43" s="832"/>
      <c r="I43" s="832"/>
      <c r="J43" s="832"/>
      <c r="K43" s="832"/>
      <c r="L43" s="832"/>
      <c r="M43" s="833"/>
      <c r="N43" s="99">
        <f>SUM(N36:N42)</f>
        <v>60.145555555555553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1325</v>
      </c>
      <c r="B59" s="46" t="str">
        <f>VLOOKUP(A59,TRANSPORTE!A6:D117,3,FALSE)</f>
        <v xml:space="preserve">Transporte de estructuras metálicas </v>
      </c>
      <c r="C59" s="316"/>
      <c r="D59" s="316"/>
      <c r="E59" s="316"/>
      <c r="F59" s="316"/>
      <c r="G59" s="316"/>
      <c r="H59" s="310" t="s">
        <v>339</v>
      </c>
      <c r="I59" s="278">
        <v>10.25</v>
      </c>
      <c r="J59" s="285">
        <v>1</v>
      </c>
      <c r="K59" s="278">
        <f>I59*J59</f>
        <v>10.25</v>
      </c>
      <c r="L59" s="918">
        <f>VLOOKUP(A59,TRANSPORTE!A6:D117,4,FALSE)</f>
        <v>0.45868207611158285</v>
      </c>
      <c r="M59" s="919"/>
      <c r="N59" s="286">
        <f>K59*L59</f>
        <v>4.7014912801437241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4.7014912801437241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360</v>
      </c>
      <c r="N70" s="295">
        <f>K70/M70</f>
        <v>601.45555555555552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601.45555555555552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666.30260239125482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133.26052047825098</v>
      </c>
      <c r="M83" s="867"/>
      <c r="N83" s="51"/>
    </row>
    <row r="84" spans="1:14">
      <c r="B84" s="89" t="s">
        <v>973</v>
      </c>
      <c r="C84" s="90"/>
      <c r="D84" s="90"/>
      <c r="E84" s="90"/>
      <c r="F84" s="90"/>
      <c r="G84" s="90"/>
      <c r="H84" s="90"/>
      <c r="I84" s="87"/>
      <c r="J84" s="88"/>
      <c r="K84" s="303">
        <v>0.05</v>
      </c>
      <c r="L84" s="866">
        <f>N78*K84</f>
        <v>33.315130119562745</v>
      </c>
      <c r="M84" s="867"/>
      <c r="N84" s="51"/>
    </row>
    <row r="85" spans="1:14" ht="15.75" thickBot="1">
      <c r="B85" s="91" t="s">
        <v>974</v>
      </c>
      <c r="C85" s="92"/>
      <c r="D85" s="92"/>
      <c r="E85" s="92"/>
      <c r="F85" s="92"/>
      <c r="G85" s="92"/>
      <c r="H85" s="92"/>
      <c r="I85" s="93"/>
      <c r="J85" s="94"/>
      <c r="K85" s="304">
        <v>0.05</v>
      </c>
      <c r="L85" s="868">
        <f>N78*K85</f>
        <v>33.315130119562745</v>
      </c>
      <c r="M85" s="869"/>
      <c r="N85" s="51"/>
    </row>
    <row r="86" spans="1:14" ht="15.75" thickBot="1">
      <c r="B86" s="831" t="s">
        <v>953</v>
      </c>
      <c r="C86" s="832"/>
      <c r="D86" s="832"/>
      <c r="E86" s="832"/>
      <c r="F86" s="832"/>
      <c r="G86" s="832"/>
      <c r="H86" s="832"/>
      <c r="I86" s="832"/>
      <c r="J86" s="832"/>
      <c r="K86" s="832"/>
      <c r="L86" s="832"/>
      <c r="M86" s="833"/>
      <c r="N86" s="52">
        <f>L83+L84+L85</f>
        <v>199.89078071737649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866.19338310863134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1008</v>
      </c>
      <c r="C31" s="81" t="s">
        <v>1187</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312</v>
      </c>
      <c r="B36" s="880" t="str">
        <f>VLOOKUP(A36,EQUIPOS!A6:D154,3,FALSE)</f>
        <v>Retroexcavadora sobre oruga, potencia 138 HP, balde de 1,5 m3.</v>
      </c>
      <c r="C36" s="881"/>
      <c r="D36" s="881"/>
      <c r="E36" s="881"/>
      <c r="F36" s="881"/>
      <c r="G36" s="881"/>
      <c r="H36" s="882"/>
      <c r="I36" s="266"/>
      <c r="J36" s="267"/>
      <c r="K36" s="268">
        <f>VLOOKUP(A36,EQUIPOS!A6:D163,4,FALSE)</f>
        <v>223710.21229769697</v>
      </c>
      <c r="L36" s="269"/>
      <c r="M36" s="270">
        <v>45</v>
      </c>
      <c r="N36" s="271">
        <f>K36/M36</f>
        <v>4971.3380510599327</v>
      </c>
    </row>
    <row r="37" spans="1:14">
      <c r="A37" s="108"/>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0.01</v>
      </c>
      <c r="M42" s="893"/>
      <c r="N42" s="105">
        <f>N76*L42</f>
        <v>1.5036388888888887</v>
      </c>
    </row>
    <row r="43" spans="1:14" ht="15.75" thickBot="1">
      <c r="B43" s="831" t="s">
        <v>953</v>
      </c>
      <c r="C43" s="832"/>
      <c r="D43" s="832"/>
      <c r="E43" s="832"/>
      <c r="F43" s="832"/>
      <c r="G43" s="832"/>
      <c r="H43" s="832"/>
      <c r="I43" s="832"/>
      <c r="J43" s="832"/>
      <c r="K43" s="832"/>
      <c r="L43" s="832"/>
      <c r="M43" s="833"/>
      <c r="N43" s="99">
        <f>SUM(N36:N42)</f>
        <v>4972.841689948822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1412</v>
      </c>
      <c r="B59" s="46" t="str">
        <f>VLOOKUP(A59,TRANSPORTE!A6:D117,3,FALSE)</f>
        <v>Transporte de barrera de seguridad</v>
      </c>
      <c r="C59" s="316"/>
      <c r="D59" s="316"/>
      <c r="E59" s="316"/>
      <c r="F59" s="316"/>
      <c r="G59" s="316"/>
      <c r="H59" s="310" t="s">
        <v>339</v>
      </c>
      <c r="I59" s="278">
        <v>0.81049499999999997</v>
      </c>
      <c r="J59" s="285">
        <v>1</v>
      </c>
      <c r="K59" s="278">
        <f>I59*J59</f>
        <v>0.81049499999999997</v>
      </c>
      <c r="L59" s="918">
        <f>VLOOKUP(A59,TRANSPORTE!A6:D117,4,FALSE)</f>
        <v>1341.260765589707</v>
      </c>
      <c r="M59" s="919"/>
      <c r="N59" s="286">
        <f>K59*L59</f>
        <v>1087.0851442066296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1087.0851442066296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150.36388888888888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6210.2907230443407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1242.0581446088681</v>
      </c>
      <c r="M83" s="867"/>
      <c r="N83" s="51"/>
    </row>
    <row r="84" spans="1:14">
      <c r="B84" s="89" t="s">
        <v>973</v>
      </c>
      <c r="C84" s="90"/>
      <c r="D84" s="90"/>
      <c r="E84" s="90"/>
      <c r="F84" s="90"/>
      <c r="G84" s="90"/>
      <c r="H84" s="90"/>
      <c r="I84" s="87"/>
      <c r="J84" s="88"/>
      <c r="K84" s="303">
        <v>0.05</v>
      </c>
      <c r="L84" s="866">
        <f>N78*K84</f>
        <v>310.51453615221703</v>
      </c>
      <c r="M84" s="867"/>
      <c r="N84" s="51"/>
    </row>
    <row r="85" spans="1:14" ht="15.75" thickBot="1">
      <c r="B85" s="91" t="s">
        <v>974</v>
      </c>
      <c r="C85" s="92"/>
      <c r="D85" s="92"/>
      <c r="E85" s="92"/>
      <c r="F85" s="92"/>
      <c r="G85" s="92"/>
      <c r="H85" s="92"/>
      <c r="I85" s="93"/>
      <c r="J85" s="94"/>
      <c r="K85" s="304">
        <v>0.05</v>
      </c>
      <c r="L85" s="868">
        <f>N78*K85</f>
        <v>310.51453615221703</v>
      </c>
      <c r="M85" s="869"/>
      <c r="N85" s="51"/>
    </row>
    <row r="86" spans="1:14" ht="15.75" thickBot="1">
      <c r="B86" s="831" t="s">
        <v>953</v>
      </c>
      <c r="C86" s="832"/>
      <c r="D86" s="832"/>
      <c r="E86" s="832"/>
      <c r="F86" s="832"/>
      <c r="G86" s="832"/>
      <c r="H86" s="832"/>
      <c r="I86" s="832"/>
      <c r="J86" s="832"/>
      <c r="K86" s="832"/>
      <c r="L86" s="832"/>
      <c r="M86" s="833"/>
      <c r="N86" s="52">
        <f>L83+L84+L85</f>
        <v>1863.0872169133022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8073.3779399576433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1425</v>
      </c>
      <c r="C31" s="81" t="s">
        <v>1413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146</v>
      </c>
      <c r="B36" s="880" t="str">
        <f>VLOOKUP(A36,EQUIPOS!A6:D154,3,FALSE)</f>
        <v>Camabaja</v>
      </c>
      <c r="C36" s="881"/>
      <c r="D36" s="881"/>
      <c r="E36" s="881"/>
      <c r="F36" s="881"/>
      <c r="G36" s="881"/>
      <c r="H36" s="882"/>
      <c r="I36" s="266"/>
      <c r="J36" s="267"/>
      <c r="K36" s="268">
        <f>VLOOKUP(A36,EQUIPOS!A5:D154,4,FALSE)</f>
        <v>181586.51699562851</v>
      </c>
      <c r="L36" s="269"/>
      <c r="M36" s="270">
        <v>0.625</v>
      </c>
      <c r="N36" s="271">
        <f>K36/M36</f>
        <v>290538.42719300563</v>
      </c>
    </row>
    <row r="37" spans="1:14">
      <c r="A37" s="108" t="s">
        <v>241</v>
      </c>
      <c r="B37" s="880" t="str">
        <f>VLOOKUP(A37,EQUIPOS!A7:D154,3,FALSE)</f>
        <v>Grúa (capacidad 15 ton)</v>
      </c>
      <c r="C37" s="881"/>
      <c r="D37" s="881"/>
      <c r="E37" s="881"/>
      <c r="F37" s="881"/>
      <c r="G37" s="881"/>
      <c r="H37" s="882"/>
      <c r="I37" s="266"/>
      <c r="J37" s="267"/>
      <c r="K37" s="268">
        <f>VLOOKUP(A37,EQUIPOS!A6:D154,4,FALSE)</f>
        <v>140428.63512777723</v>
      </c>
      <c r="L37" s="269"/>
      <c r="M37" s="270">
        <v>0.625</v>
      </c>
      <c r="N37" s="271">
        <f>K37/M37</f>
        <v>224685.81620444357</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2706.55</v>
      </c>
    </row>
    <row r="43" spans="1:14" ht="15.75" thickBot="1">
      <c r="B43" s="831" t="s">
        <v>953</v>
      </c>
      <c r="C43" s="832"/>
      <c r="D43" s="832"/>
      <c r="E43" s="832"/>
      <c r="F43" s="832"/>
      <c r="G43" s="832"/>
      <c r="H43" s="832"/>
      <c r="I43" s="832"/>
      <c r="J43" s="832"/>
      <c r="K43" s="832"/>
      <c r="L43" s="832"/>
      <c r="M43" s="833"/>
      <c r="N43" s="393">
        <f>SUM(N36:N42)</f>
        <v>517930.79339744919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527.79311517518545</v>
      </c>
      <c r="N48" s="271">
        <f>K48*M48</f>
        <v>5277.9311517518545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15907.033469035383</v>
      </c>
      <c r="N49" s="271">
        <f>K49*M49</f>
        <v>15907.033469035383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2550.6125433796406</v>
      </c>
      <c r="N50" s="271">
        <f>K50*M50</f>
        <v>2550.6125433796406</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61924.14338436455</v>
      </c>
      <c r="N51" s="271">
        <f>K51*M51</f>
        <v>123848.2867687291</v>
      </c>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147583.86393289597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5</v>
      </c>
      <c r="N70" s="394">
        <f>K70/M70</f>
        <v>54131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719645.65733034513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143929.13146606903</v>
      </c>
      <c r="M83" s="867"/>
      <c r="N83" s="51"/>
    </row>
    <row r="84" spans="1:14">
      <c r="B84" s="89" t="s">
        <v>973</v>
      </c>
      <c r="C84" s="90"/>
      <c r="D84" s="90"/>
      <c r="E84" s="90"/>
      <c r="F84" s="90"/>
      <c r="G84" s="90"/>
      <c r="H84" s="90"/>
      <c r="I84" s="87"/>
      <c r="J84" s="88"/>
      <c r="K84" s="303">
        <v>0.05</v>
      </c>
      <c r="L84" s="866">
        <f>N78*K84</f>
        <v>35982.282866517256</v>
      </c>
      <c r="M84" s="867"/>
      <c r="N84" s="51"/>
    </row>
    <row r="85" spans="1:14" ht="15.75" thickBot="1">
      <c r="B85" s="91" t="s">
        <v>974</v>
      </c>
      <c r="C85" s="92"/>
      <c r="D85" s="92"/>
      <c r="E85" s="92"/>
      <c r="F85" s="92"/>
      <c r="G85" s="92"/>
      <c r="H85" s="92"/>
      <c r="I85" s="93"/>
      <c r="J85" s="94"/>
      <c r="K85" s="304">
        <v>0.05</v>
      </c>
      <c r="L85" s="868">
        <f>N78*K85</f>
        <v>35982.282866517256</v>
      </c>
      <c r="M85" s="869"/>
      <c r="N85" s="51"/>
    </row>
    <row r="86" spans="1:14" ht="15.75" thickBot="1">
      <c r="B86" s="831" t="s">
        <v>953</v>
      </c>
      <c r="C86" s="832"/>
      <c r="D86" s="832"/>
      <c r="E86" s="832"/>
      <c r="F86" s="832"/>
      <c r="G86" s="832"/>
      <c r="H86" s="832"/>
      <c r="I86" s="832"/>
      <c r="J86" s="832"/>
      <c r="K86" s="832"/>
      <c r="L86" s="832"/>
      <c r="M86" s="833"/>
      <c r="N86" s="52">
        <f>L83+L84+L85</f>
        <v>215893.69719910354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935539.35452944867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2.2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1426</v>
      </c>
      <c r="C31" s="81" t="s">
        <v>1417</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146</v>
      </c>
      <c r="B36" s="880" t="str">
        <f>VLOOKUP(A36,EQUIPOS!A6:D154,3,FALSE)</f>
        <v>Camabaja</v>
      </c>
      <c r="C36" s="881"/>
      <c r="D36" s="881"/>
      <c r="E36" s="881"/>
      <c r="F36" s="881"/>
      <c r="G36" s="881"/>
      <c r="H36" s="882"/>
      <c r="I36" s="266"/>
      <c r="J36" s="267"/>
      <c r="K36" s="268">
        <f>VLOOKUP(A36,EQUIPOS!A6:D163,4,FALSE)</f>
        <v>181586.51699562851</v>
      </c>
      <c r="L36" s="269"/>
      <c r="M36" s="270">
        <v>0.5</v>
      </c>
      <c r="N36" s="271">
        <f>K36/M36</f>
        <v>363173.03399125702</v>
      </c>
    </row>
    <row r="37" spans="1:14">
      <c r="A37" s="108" t="s">
        <v>241</v>
      </c>
      <c r="B37" s="880" t="str">
        <f>VLOOKUP(A37,EQUIPOS!A7:D154,3,FALSE)</f>
        <v>Grúa (capacidad 15 ton)</v>
      </c>
      <c r="C37" s="881"/>
      <c r="D37" s="881"/>
      <c r="E37" s="881"/>
      <c r="F37" s="881"/>
      <c r="G37" s="881"/>
      <c r="H37" s="882"/>
      <c r="I37" s="266"/>
      <c r="J37" s="267"/>
      <c r="K37" s="268">
        <f>VLOOKUP(A37,EQUIPOS!A7:D164,4,FALSE)</f>
        <v>140428.63512777723</v>
      </c>
      <c r="L37" s="269"/>
      <c r="M37" s="270">
        <v>0.5</v>
      </c>
      <c r="N37" s="271">
        <f>K37/M37</f>
        <v>280857.27025555447</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3383.1875</v>
      </c>
    </row>
    <row r="43" spans="1:14" ht="15.75" thickBot="1">
      <c r="B43" s="831" t="s">
        <v>953</v>
      </c>
      <c r="C43" s="832"/>
      <c r="D43" s="832"/>
      <c r="E43" s="832"/>
      <c r="F43" s="832"/>
      <c r="G43" s="832"/>
      <c r="H43" s="832"/>
      <c r="I43" s="832"/>
      <c r="J43" s="832"/>
      <c r="K43" s="832"/>
      <c r="L43" s="832"/>
      <c r="M43" s="833"/>
      <c r="N43" s="393">
        <f>SUM(N36:N42)</f>
        <v>647413.49174681143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527.79311517518545</v>
      </c>
      <c r="N48" s="271">
        <f>K48*M48</f>
        <v>5277.9311517518545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15907.033469035383</v>
      </c>
      <c r="N49" s="271">
        <f>K49*M49</f>
        <v>15907.033469035383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2550.6125433796406</v>
      </c>
      <c r="N50" s="271">
        <f>K50*M50</f>
        <v>2550.6125433796406</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61924.14338436455</v>
      </c>
      <c r="N51" s="271">
        <f>K51*M51</f>
        <v>123848.2867687291</v>
      </c>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147583.86393289597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4</v>
      </c>
      <c r="N70" s="394">
        <f>K70/M70</f>
        <v>67663.75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67663.75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862661.10567970737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172532.22113594148</v>
      </c>
      <c r="M83" s="867"/>
      <c r="N83" s="51"/>
    </row>
    <row r="84" spans="1:14">
      <c r="B84" s="89" t="s">
        <v>973</v>
      </c>
      <c r="C84" s="90"/>
      <c r="D84" s="90"/>
      <c r="E84" s="90"/>
      <c r="F84" s="90"/>
      <c r="G84" s="90"/>
      <c r="H84" s="90"/>
      <c r="I84" s="87"/>
      <c r="J84" s="88"/>
      <c r="K84" s="303">
        <v>0.05</v>
      </c>
      <c r="L84" s="866">
        <f>N78*K84</f>
        <v>43133.05528398537</v>
      </c>
      <c r="M84" s="867"/>
      <c r="N84" s="51"/>
    </row>
    <row r="85" spans="1:14" ht="15.75" thickBot="1">
      <c r="B85" s="91" t="s">
        <v>974</v>
      </c>
      <c r="C85" s="92"/>
      <c r="D85" s="92"/>
      <c r="E85" s="92"/>
      <c r="F85" s="92"/>
      <c r="G85" s="92"/>
      <c r="H85" s="92"/>
      <c r="I85" s="93"/>
      <c r="J85" s="94"/>
      <c r="K85" s="304">
        <v>0.05</v>
      </c>
      <c r="L85" s="868">
        <f>N78*K85</f>
        <v>43133.05528398537</v>
      </c>
      <c r="M85" s="869"/>
      <c r="N85" s="51"/>
    </row>
    <row r="86" spans="1:14" ht="15.75" thickBot="1">
      <c r="B86" s="831" t="s">
        <v>953</v>
      </c>
      <c r="C86" s="832"/>
      <c r="D86" s="832"/>
      <c r="E86" s="832"/>
      <c r="F86" s="832"/>
      <c r="G86" s="832"/>
      <c r="H86" s="832"/>
      <c r="I86" s="832"/>
      <c r="J86" s="832"/>
      <c r="K86" s="832"/>
      <c r="L86" s="832"/>
      <c r="M86" s="833"/>
      <c r="N86" s="52">
        <f>L83+L84+L85</f>
        <v>258798.3317039122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1121459.4373836196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1427</v>
      </c>
      <c r="C31" s="81" t="s">
        <v>1418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146</v>
      </c>
      <c r="B36" s="880" t="str">
        <f>VLOOKUP(A36,EQUIPOS!A6:D154,3,FALSE)</f>
        <v>Camabaja</v>
      </c>
      <c r="C36" s="881"/>
      <c r="D36" s="881"/>
      <c r="E36" s="881"/>
      <c r="F36" s="881"/>
      <c r="G36" s="881"/>
      <c r="H36" s="882"/>
      <c r="I36" s="266"/>
      <c r="J36" s="267"/>
      <c r="K36" s="268">
        <f>VLOOKUP(A36,EQUIPOS!A6:D163,4,FALSE)</f>
        <v>181586.51699562851</v>
      </c>
      <c r="L36" s="269"/>
      <c r="M36" s="270">
        <v>0.4375</v>
      </c>
      <c r="N36" s="271">
        <f>K36/M36</f>
        <v>415054.89599000802</v>
      </c>
    </row>
    <row r="37" spans="1:14">
      <c r="A37" s="108" t="s">
        <v>241</v>
      </c>
      <c r="B37" s="880" t="str">
        <f>VLOOKUP(A37,EQUIPOS!A7:D154,3,FALSE)</f>
        <v>Grúa (capacidad 15 ton)</v>
      </c>
      <c r="C37" s="881"/>
      <c r="D37" s="881"/>
      <c r="E37" s="881"/>
      <c r="F37" s="881"/>
      <c r="G37" s="881"/>
      <c r="H37" s="882"/>
      <c r="I37" s="266"/>
      <c r="J37" s="267"/>
      <c r="K37" s="268">
        <f>VLOOKUP(A37,EQUIPOS!A7:D164,4,FALSE)</f>
        <v>140428.63512777723</v>
      </c>
      <c r="L37" s="269"/>
      <c r="M37" s="270">
        <v>0.4375</v>
      </c>
      <c r="N37" s="271">
        <f>K37/M37</f>
        <v>320979.7374349194</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3866.5</v>
      </c>
    </row>
    <row r="43" spans="1:14" ht="15.75" thickBot="1">
      <c r="B43" s="831" t="s">
        <v>953</v>
      </c>
      <c r="C43" s="832"/>
      <c r="D43" s="832"/>
      <c r="E43" s="832"/>
      <c r="F43" s="832"/>
      <c r="G43" s="832"/>
      <c r="H43" s="832"/>
      <c r="I43" s="832"/>
      <c r="J43" s="832"/>
      <c r="K43" s="832"/>
      <c r="L43" s="832"/>
      <c r="M43" s="833"/>
      <c r="N43" s="393">
        <f>SUM(N36:N42)</f>
        <v>739901.13342492748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527.79311517518545</v>
      </c>
      <c r="N48" s="271">
        <f>K48*M48</f>
        <v>5277.9311517518545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15907.033469035383</v>
      </c>
      <c r="N49" s="271">
        <f>K49*M49</f>
        <v>15907.033469035383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2550.6125433796406</v>
      </c>
      <c r="N50" s="271">
        <f>K50*M50</f>
        <v>2550.6125433796406</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61924.14338436455</v>
      </c>
      <c r="N51" s="271">
        <f>K51*M51</f>
        <v>123848.2867687291</v>
      </c>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147583.86393289597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3.5</v>
      </c>
      <c r="N70" s="394">
        <f>K70/M70</f>
        <v>77330</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77330</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964814.99735782342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192962.99947156469</v>
      </c>
      <c r="M83" s="867"/>
      <c r="N83" s="51"/>
    </row>
    <row r="84" spans="1:14">
      <c r="B84" s="89" t="s">
        <v>973</v>
      </c>
      <c r="C84" s="90"/>
      <c r="D84" s="90"/>
      <c r="E84" s="90"/>
      <c r="F84" s="90"/>
      <c r="G84" s="90"/>
      <c r="H84" s="90"/>
      <c r="I84" s="87"/>
      <c r="J84" s="88"/>
      <c r="K84" s="303">
        <v>0.05</v>
      </c>
      <c r="L84" s="866">
        <f>N78*K84</f>
        <v>48240.749867891172</v>
      </c>
      <c r="M84" s="867"/>
      <c r="N84" s="51"/>
    </row>
    <row r="85" spans="1:14" ht="15.75" thickBot="1">
      <c r="B85" s="91" t="s">
        <v>974</v>
      </c>
      <c r="C85" s="92"/>
      <c r="D85" s="92"/>
      <c r="E85" s="92"/>
      <c r="F85" s="92"/>
      <c r="G85" s="92"/>
      <c r="H85" s="92"/>
      <c r="I85" s="93"/>
      <c r="J85" s="94"/>
      <c r="K85" s="304">
        <v>0.05</v>
      </c>
      <c r="L85" s="868">
        <f>N78*K85</f>
        <v>48240.749867891172</v>
      </c>
      <c r="M85" s="869"/>
      <c r="N85" s="51"/>
    </row>
    <row r="86" spans="1:14" ht="15.75" thickBot="1">
      <c r="B86" s="831" t="s">
        <v>953</v>
      </c>
      <c r="C86" s="832"/>
      <c r="D86" s="832"/>
      <c r="E86" s="832"/>
      <c r="F86" s="832"/>
      <c r="G86" s="832"/>
      <c r="H86" s="832"/>
      <c r="I86" s="832"/>
      <c r="J86" s="832"/>
      <c r="K86" s="832"/>
      <c r="L86" s="832"/>
      <c r="M86" s="833"/>
      <c r="N86" s="52">
        <f>L83+L84+L85</f>
        <v>289444.49920734705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1254259.4965651706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1428</v>
      </c>
      <c r="C31" s="81" t="s">
        <v>1419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146</v>
      </c>
      <c r="B36" s="880" t="str">
        <f>VLOOKUP(A36,EQUIPOS!A6:D154,3,FALSE)</f>
        <v>Camabaja</v>
      </c>
      <c r="C36" s="881"/>
      <c r="D36" s="881"/>
      <c r="E36" s="881"/>
      <c r="F36" s="881"/>
      <c r="G36" s="881"/>
      <c r="H36" s="882"/>
      <c r="I36" s="266"/>
      <c r="J36" s="267"/>
      <c r="K36" s="268">
        <f>VLOOKUP(A36,EQUIPOS!A6:D163,4,FALSE)</f>
        <v>181586.51699562851</v>
      </c>
      <c r="L36" s="269"/>
      <c r="M36" s="270">
        <v>0.875</v>
      </c>
      <c r="N36" s="271">
        <f>K36/M36</f>
        <v>207527.44799500401</v>
      </c>
    </row>
    <row r="37" spans="1:14">
      <c r="A37" s="108" t="s">
        <v>241</v>
      </c>
      <c r="B37" s="880" t="str">
        <f>VLOOKUP(A37,EQUIPOS!A7:D154,3,FALSE)</f>
        <v>Grúa (capacidad 15 ton)</v>
      </c>
      <c r="C37" s="881"/>
      <c r="D37" s="881"/>
      <c r="E37" s="881"/>
      <c r="F37" s="881"/>
      <c r="G37" s="881"/>
      <c r="H37" s="882"/>
      <c r="I37" s="266"/>
      <c r="J37" s="267"/>
      <c r="K37" s="268">
        <f>VLOOKUP(A37,EQUIPOS!A7:D164,4,FALSE)</f>
        <v>140428.63512777723</v>
      </c>
      <c r="L37" s="269"/>
      <c r="M37" s="270">
        <v>0.875</v>
      </c>
      <c r="N37" s="271">
        <f>K37/M37</f>
        <v>160489.8687174597</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1546.6000000000001</v>
      </c>
    </row>
    <row r="43" spans="1:14" ht="15.75" thickBot="1">
      <c r="B43" s="831" t="s">
        <v>953</v>
      </c>
      <c r="C43" s="832"/>
      <c r="D43" s="832"/>
      <c r="E43" s="832"/>
      <c r="F43" s="832"/>
      <c r="G43" s="832"/>
      <c r="H43" s="832"/>
      <c r="I43" s="832"/>
      <c r="J43" s="832"/>
      <c r="K43" s="832"/>
      <c r="L43" s="832"/>
      <c r="M43" s="833"/>
      <c r="N43" s="393">
        <f>SUM(N36:N42)</f>
        <v>369563.91671246372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527.79311517518545</v>
      </c>
      <c r="N48" s="271">
        <f>K48*M48</f>
        <v>5277.9311517518545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15907.033469035383</v>
      </c>
      <c r="N49" s="271">
        <f>K49*M49</f>
        <v>15907.033469035383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2550.6125433796406</v>
      </c>
      <c r="N50" s="271">
        <f>K50*M50</f>
        <v>2550.6125433796406</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23735.577164166876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7</v>
      </c>
      <c r="N70" s="394">
        <f>K70/M70</f>
        <v>30932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30932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424231.49387663061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84846.298775326126</v>
      </c>
      <c r="M83" s="867"/>
      <c r="N83" s="51"/>
    </row>
    <row r="84" spans="1:14">
      <c r="B84" s="89" t="s">
        <v>973</v>
      </c>
      <c r="C84" s="90"/>
      <c r="D84" s="90"/>
      <c r="E84" s="90"/>
      <c r="F84" s="90"/>
      <c r="G84" s="90"/>
      <c r="H84" s="90"/>
      <c r="I84" s="87"/>
      <c r="J84" s="88"/>
      <c r="K84" s="303">
        <v>0.05</v>
      </c>
      <c r="L84" s="866">
        <f>N78*K84</f>
        <v>21211.574693831531</v>
      </c>
      <c r="M84" s="867"/>
      <c r="N84" s="51"/>
    </row>
    <row r="85" spans="1:14" ht="15.75" thickBot="1">
      <c r="B85" s="91" t="s">
        <v>974</v>
      </c>
      <c r="C85" s="92"/>
      <c r="D85" s="92"/>
      <c r="E85" s="92"/>
      <c r="F85" s="92"/>
      <c r="G85" s="92"/>
      <c r="H85" s="92"/>
      <c r="I85" s="93"/>
      <c r="J85" s="94"/>
      <c r="K85" s="304">
        <v>0.05</v>
      </c>
      <c r="L85" s="868">
        <f>N78*K85</f>
        <v>21211.574693831531</v>
      </c>
      <c r="M85" s="869"/>
      <c r="N85" s="51"/>
    </row>
    <row r="86" spans="1:14" ht="15.75" thickBot="1">
      <c r="B86" s="831" t="s">
        <v>953</v>
      </c>
      <c r="C86" s="832"/>
      <c r="D86" s="832"/>
      <c r="E86" s="832"/>
      <c r="F86" s="832"/>
      <c r="G86" s="832"/>
      <c r="H86" s="832"/>
      <c r="I86" s="832"/>
      <c r="J86" s="832"/>
      <c r="K86" s="832"/>
      <c r="L86" s="832"/>
      <c r="M86" s="833"/>
      <c r="N86" s="52">
        <f>L83+L84+L85</f>
        <v>127269.44816298918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551500.94203961978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2.2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1429</v>
      </c>
      <c r="C31" s="81" t="s">
        <v>1420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146</v>
      </c>
      <c r="B36" s="880" t="str">
        <f>VLOOKUP(A36,EQUIPOS!A6:D154,3,FALSE)</f>
        <v>Camabaja</v>
      </c>
      <c r="C36" s="881"/>
      <c r="D36" s="881"/>
      <c r="E36" s="881"/>
      <c r="F36" s="881"/>
      <c r="G36" s="881"/>
      <c r="H36" s="882"/>
      <c r="I36" s="266"/>
      <c r="J36" s="267"/>
      <c r="K36" s="268">
        <f>VLOOKUP(A36,EQUIPOS!A6:D163,4,FALSE)</f>
        <v>181586.51699562851</v>
      </c>
      <c r="L36" s="269"/>
      <c r="M36" s="270">
        <v>0.75</v>
      </c>
      <c r="N36" s="271">
        <f>K36/M36</f>
        <v>242115.35599417135</v>
      </c>
    </row>
    <row r="37" spans="1:14">
      <c r="A37" s="108" t="s">
        <v>241</v>
      </c>
      <c r="B37" s="880" t="str">
        <f>VLOOKUP(A37,EQUIPOS!A7:D154,3,FALSE)</f>
        <v>Grúa (capacidad 15 ton)</v>
      </c>
      <c r="C37" s="881"/>
      <c r="D37" s="881"/>
      <c r="E37" s="881"/>
      <c r="F37" s="881"/>
      <c r="G37" s="881"/>
      <c r="H37" s="882"/>
      <c r="I37" s="266"/>
      <c r="J37" s="267"/>
      <c r="K37" s="268">
        <f>VLOOKUP(A37,EQUIPOS!A7:D164,4,FALSE)</f>
        <v>140428.63512777723</v>
      </c>
      <c r="L37" s="269"/>
      <c r="M37" s="270">
        <v>0.75</v>
      </c>
      <c r="N37" s="271">
        <f>K37/M37</f>
        <v>187238.18017036965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1804.3666666666668</v>
      </c>
    </row>
    <row r="43" spans="1:14" ht="15.75" thickBot="1">
      <c r="B43" s="831" t="s">
        <v>953</v>
      </c>
      <c r="C43" s="832"/>
      <c r="D43" s="832"/>
      <c r="E43" s="832"/>
      <c r="F43" s="832"/>
      <c r="G43" s="832"/>
      <c r="H43" s="832"/>
      <c r="I43" s="832"/>
      <c r="J43" s="832"/>
      <c r="K43" s="832"/>
      <c r="L43" s="832"/>
      <c r="M43" s="833"/>
      <c r="N43" s="393">
        <f>SUM(N36:N42)</f>
        <v>431157.90283120767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527.79311517518545</v>
      </c>
      <c r="N48" s="271">
        <f>K48*M48</f>
        <v>5277.9311517518545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15907.033469035383</v>
      </c>
      <c r="N49" s="271">
        <f>K49*M49</f>
        <v>15907.033469035383</v>
      </c>
    </row>
    <row r="50" spans="1:14">
      <c r="A50" s="205"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2550.6125433796406</v>
      </c>
      <c r="N50" s="271">
        <f>K50*M50</f>
        <v>2550.6125433796406</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23735.577164166876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s="14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6</v>
      </c>
      <c r="N70" s="394">
        <f>K70/M70</f>
        <v>36087.333333333336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36087.333333333336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490980.81332870788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98196.162665741576</v>
      </c>
      <c r="M83" s="867"/>
      <c r="N83" s="51"/>
    </row>
    <row r="84" spans="1:14">
      <c r="B84" s="89" t="s">
        <v>973</v>
      </c>
      <c r="C84" s="90"/>
      <c r="D84" s="90"/>
      <c r="E84" s="90"/>
      <c r="F84" s="90"/>
      <c r="G84" s="90"/>
      <c r="H84" s="90"/>
      <c r="I84" s="87"/>
      <c r="J84" s="88"/>
      <c r="K84" s="303">
        <v>0.05</v>
      </c>
      <c r="L84" s="866">
        <f>N78*K84</f>
        <v>24549.040666435394</v>
      </c>
      <c r="M84" s="867"/>
      <c r="N84" s="51"/>
    </row>
    <row r="85" spans="1:14" ht="15.75" thickBot="1">
      <c r="B85" s="91" t="s">
        <v>974</v>
      </c>
      <c r="C85" s="92"/>
      <c r="D85" s="92"/>
      <c r="E85" s="92"/>
      <c r="F85" s="92"/>
      <c r="G85" s="92"/>
      <c r="H85" s="92"/>
      <c r="I85" s="93"/>
      <c r="J85" s="94"/>
      <c r="K85" s="304">
        <v>0.05</v>
      </c>
      <c r="L85" s="868">
        <f>N78*K85</f>
        <v>24549.040666435394</v>
      </c>
      <c r="M85" s="869"/>
      <c r="N85" s="51"/>
    </row>
    <row r="86" spans="1:14" ht="15.75" thickBot="1">
      <c r="B86" s="831" t="s">
        <v>953</v>
      </c>
      <c r="C86" s="832"/>
      <c r="D86" s="832"/>
      <c r="E86" s="832"/>
      <c r="F86" s="832"/>
      <c r="G86" s="832"/>
      <c r="H86" s="832"/>
      <c r="I86" s="832"/>
      <c r="J86" s="832"/>
      <c r="K86" s="832"/>
      <c r="L86" s="832"/>
      <c r="M86" s="833"/>
      <c r="N86" s="52">
        <f>L83+L84+L85</f>
        <v>147294.24399861236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638275.05732732022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1430</v>
      </c>
      <c r="C31" s="81" t="s">
        <v>1421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146</v>
      </c>
      <c r="B36" s="880" t="str">
        <f>VLOOKUP(A36,EQUIPOS!A6:D154,3,FALSE)</f>
        <v>Camabaja</v>
      </c>
      <c r="C36" s="881"/>
      <c r="D36" s="881"/>
      <c r="E36" s="881"/>
      <c r="F36" s="881"/>
      <c r="G36" s="881"/>
      <c r="H36" s="882"/>
      <c r="I36" s="266"/>
      <c r="J36" s="267"/>
      <c r="K36" s="268">
        <f>VLOOKUP(A36,EQUIPOS!A6:D163,4,FALSE)</f>
        <v>181586.51699562851</v>
      </c>
      <c r="L36" s="269"/>
      <c r="M36" s="270">
        <v>0.6875</v>
      </c>
      <c r="N36" s="271">
        <f>K36/M36</f>
        <v>264125.84290273237</v>
      </c>
    </row>
    <row r="37" spans="1:14">
      <c r="A37" s="108" t="s">
        <v>241</v>
      </c>
      <c r="B37" s="880" t="str">
        <f>VLOOKUP(A37,EQUIPOS!A7:D154,3,FALSE)</f>
        <v>Grúa (capacidad 15 ton)</v>
      </c>
      <c r="C37" s="881"/>
      <c r="D37" s="881"/>
      <c r="E37" s="881"/>
      <c r="F37" s="881"/>
      <c r="G37" s="881"/>
      <c r="H37" s="882"/>
      <c r="I37" s="266"/>
      <c r="J37" s="267"/>
      <c r="K37" s="268">
        <f>VLOOKUP(A37,EQUIPOS!A7:D164,4,FALSE)</f>
        <v>140428.63512777723</v>
      </c>
      <c r="L37" s="269"/>
      <c r="M37" s="270">
        <v>0.6875</v>
      </c>
      <c r="N37" s="271">
        <f>K37/M37</f>
        <v>204259.83291313052</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1968.4</v>
      </c>
    </row>
    <row r="43" spans="1:14" ht="15.75" thickBot="1">
      <c r="B43" s="831" t="s">
        <v>953</v>
      </c>
      <c r="C43" s="832"/>
      <c r="D43" s="832"/>
      <c r="E43" s="832"/>
      <c r="F43" s="832"/>
      <c r="G43" s="832"/>
      <c r="H43" s="832"/>
      <c r="I43" s="832"/>
      <c r="J43" s="832"/>
      <c r="K43" s="832"/>
      <c r="L43" s="832"/>
      <c r="M43" s="833"/>
      <c r="N43" s="393">
        <f>SUM(N36:N42)</f>
        <v>470354.07581586292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527.79311517518545</v>
      </c>
      <c r="N48" s="271">
        <f>K48*M48</f>
        <v>5277.9311517518545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15907.033469035383</v>
      </c>
      <c r="N49" s="271">
        <f>K49*M49</f>
        <v>15907.033469035383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2550.6125433796406</v>
      </c>
      <c r="N50" s="271">
        <f>K50*M50</f>
        <v>2550.6125433796406</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23735.577164166876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5.5</v>
      </c>
      <c r="N70" s="394">
        <f>K70/M70</f>
        <v>39368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39368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533457.65298002982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106691.53059600596</v>
      </c>
      <c r="M83" s="867"/>
      <c r="N83" s="51"/>
    </row>
    <row r="84" spans="1:14">
      <c r="B84" s="89" t="s">
        <v>973</v>
      </c>
      <c r="C84" s="90"/>
      <c r="D84" s="90"/>
      <c r="E84" s="90"/>
      <c r="F84" s="90"/>
      <c r="G84" s="90"/>
      <c r="H84" s="90"/>
      <c r="I84" s="87"/>
      <c r="J84" s="88"/>
      <c r="K84" s="303">
        <v>0.05</v>
      </c>
      <c r="L84" s="866">
        <f>N78*K84</f>
        <v>26672.882649001491</v>
      </c>
      <c r="M84" s="867"/>
      <c r="N84" s="51"/>
    </row>
    <row r="85" spans="1:14" ht="15.75" thickBot="1">
      <c r="B85" s="91" t="s">
        <v>974</v>
      </c>
      <c r="C85" s="92"/>
      <c r="D85" s="92"/>
      <c r="E85" s="92"/>
      <c r="F85" s="92"/>
      <c r="G85" s="92"/>
      <c r="H85" s="92"/>
      <c r="I85" s="93"/>
      <c r="J85" s="94"/>
      <c r="K85" s="304">
        <v>0.05</v>
      </c>
      <c r="L85" s="868">
        <f>N78*K85</f>
        <v>26672.882649001491</v>
      </c>
      <c r="M85" s="869"/>
      <c r="N85" s="51"/>
    </row>
    <row r="86" spans="1:14" ht="15.75" thickBot="1">
      <c r="B86" s="831" t="s">
        <v>953</v>
      </c>
      <c r="C86" s="832"/>
      <c r="D86" s="832"/>
      <c r="E86" s="832"/>
      <c r="F86" s="832"/>
      <c r="G86" s="832"/>
      <c r="H86" s="832"/>
      <c r="I86" s="832"/>
      <c r="J86" s="832"/>
      <c r="K86" s="832"/>
      <c r="L86" s="832"/>
      <c r="M86" s="833"/>
      <c r="N86" s="52">
        <f>L83+L84+L85</f>
        <v>160037.29589400894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693494.94887403876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1431</v>
      </c>
      <c r="C31" s="81" t="s">
        <v>1422</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52" t="s">
        <v>241</v>
      </c>
      <c r="B36" s="880" t="str">
        <f>VLOOKUP(A36,EQUIPOS!A6:D154,3,FALSE)</f>
        <v>Grúa (capacidad 15 ton)</v>
      </c>
      <c r="C36" s="881"/>
      <c r="D36" s="881"/>
      <c r="E36" s="881"/>
      <c r="F36" s="881"/>
      <c r="G36" s="881"/>
      <c r="H36" s="882"/>
      <c r="I36" s="266"/>
      <c r="J36" s="267"/>
      <c r="K36" s="268">
        <f>VLOOKUP(A36,EQUIPOS!A6:D163,4,FALSE)</f>
        <v>140428.63512777723</v>
      </c>
      <c r="L36" s="269"/>
      <c r="M36" s="395">
        <v>1.125</v>
      </c>
      <c r="N36" s="271">
        <f>K36/M36</f>
        <v>124825.4534469131</v>
      </c>
    </row>
    <row r="37" spans="1:14">
      <c r="A37" s="108"/>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1202.9111111111113</v>
      </c>
    </row>
    <row r="43" spans="1:14" ht="15.75" thickBot="1">
      <c r="B43" s="831" t="s">
        <v>953</v>
      </c>
      <c r="C43" s="832"/>
      <c r="D43" s="832"/>
      <c r="E43" s="832"/>
      <c r="F43" s="832"/>
      <c r="G43" s="832"/>
      <c r="H43" s="832"/>
      <c r="I43" s="832"/>
      <c r="J43" s="832"/>
      <c r="K43" s="832"/>
      <c r="L43" s="832"/>
      <c r="M43" s="833"/>
      <c r="N43" s="393">
        <f>SUM(N36:N42)</f>
        <v>126028.36455802422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49" t="s">
        <v>428</v>
      </c>
      <c r="B48" s="43" t="str">
        <f>VLOOKUP(A48,MATERIALES!A4:D373,3,FALSE)</f>
        <v>Costal de fibra o fique</v>
      </c>
      <c r="C48" s="280"/>
      <c r="D48" s="280"/>
      <c r="E48" s="280"/>
      <c r="F48" s="280"/>
      <c r="G48" s="280"/>
      <c r="H48" s="280"/>
      <c r="I48" s="267"/>
      <c r="J48" s="223" t="str">
        <f>VLOOKUP(A48,MATERIALES!A4:D373,2,FALSE)</f>
        <v>u</v>
      </c>
      <c r="K48" s="460">
        <v>10</v>
      </c>
      <c r="L48" s="266"/>
      <c r="M48" s="282">
        <f>VLOOKUP(A48,MATERIALES!A5:D373,4,FALSE)</f>
        <v>527.79311517518545</v>
      </c>
      <c r="N48" s="271">
        <f>K48*M48</f>
        <v>5277.9311517518545</v>
      </c>
    </row>
    <row r="49" spans="1:14">
      <c r="A49" s="149" t="s">
        <v>589</v>
      </c>
      <c r="B49" s="43" t="str">
        <f>VLOOKUP(A49,MATERIALES!A5:D373,3,FALSE)</f>
        <v>Nutrientes (para remoción de especies vegetales) (dap, triple 15 o similar) (ítem 201.9)</v>
      </c>
      <c r="C49" s="280"/>
      <c r="D49" s="280"/>
      <c r="E49" s="280"/>
      <c r="F49" s="280"/>
      <c r="G49" s="280"/>
      <c r="H49" s="280"/>
      <c r="I49" s="267"/>
      <c r="J49" s="223" t="str">
        <f>VLOOKUP(A49,MATERIALES!A5:D373,2,FALSE)</f>
        <v>kg</v>
      </c>
      <c r="K49" s="460">
        <v>1</v>
      </c>
      <c r="L49" s="266"/>
      <c r="M49" s="282">
        <f>VLOOKUP(A49,MATERIALES!A6:D373,4,FALSE)</f>
        <v>2550.6125433796406</v>
      </c>
      <c r="N49" s="271">
        <f>K49*M49</f>
        <v>2550.6125433796406</v>
      </c>
    </row>
    <row r="50" spans="1:14">
      <c r="A50" s="150" t="s">
        <v>412</v>
      </c>
      <c r="B50" s="43" t="str">
        <f>VLOOKUP(A50,MATERIALES!A6:D373,3,FALSE)</f>
        <v>Cicatrizante (para remoción de especies vegetales)</v>
      </c>
      <c r="C50" s="280"/>
      <c r="D50" s="280"/>
      <c r="E50" s="280"/>
      <c r="F50" s="280"/>
      <c r="G50" s="280"/>
      <c r="H50" s="280"/>
      <c r="I50" s="267"/>
      <c r="J50" s="223" t="str">
        <f>VLOOKUP(A50,MATERIALES!A6:D373,2,FALSE)</f>
        <v>kg</v>
      </c>
      <c r="K50" s="460">
        <v>1</v>
      </c>
      <c r="L50" s="266"/>
      <c r="M50" s="282">
        <f>VLOOKUP(A50,MATERIALES!A6:D373,4,FALSE)</f>
        <v>15907.033469035383</v>
      </c>
      <c r="N50" s="271">
        <f>K50*M50</f>
        <v>15907.033469035383</v>
      </c>
    </row>
    <row r="51" spans="1:14">
      <c r="B51" s="43"/>
      <c r="C51" s="280"/>
      <c r="D51" s="280"/>
      <c r="E51" s="280"/>
      <c r="F51" s="280"/>
      <c r="G51" s="280"/>
      <c r="H51" s="280"/>
      <c r="I51" s="267"/>
      <c r="J51" s="223"/>
      <c r="K51" s="396"/>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23735.577164166876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s="148"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5">
        <v>9</v>
      </c>
      <c r="N70" s="394">
        <f>K70/M70</f>
        <v>24058.222222222223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24058.222222222223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173822.1639444133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34764.432788882659</v>
      </c>
      <c r="M83" s="867"/>
      <c r="N83" s="51"/>
    </row>
    <row r="84" spans="1:14">
      <c r="B84" s="89" t="s">
        <v>973</v>
      </c>
      <c r="C84" s="90"/>
      <c r="D84" s="90"/>
      <c r="E84" s="90"/>
      <c r="F84" s="90"/>
      <c r="G84" s="90"/>
      <c r="H84" s="90"/>
      <c r="I84" s="87"/>
      <c r="J84" s="88"/>
      <c r="K84" s="303">
        <v>0.05</v>
      </c>
      <c r="L84" s="866">
        <f>N78*K84</f>
        <v>8691.1081972206648</v>
      </c>
      <c r="M84" s="867"/>
      <c r="N84" s="51"/>
    </row>
    <row r="85" spans="1:14" ht="15.75" thickBot="1">
      <c r="B85" s="91" t="s">
        <v>974</v>
      </c>
      <c r="C85" s="92"/>
      <c r="D85" s="92"/>
      <c r="E85" s="92"/>
      <c r="F85" s="92"/>
      <c r="G85" s="92"/>
      <c r="H85" s="92"/>
      <c r="I85" s="93"/>
      <c r="J85" s="94"/>
      <c r="K85" s="304">
        <v>0.05</v>
      </c>
      <c r="L85" s="868">
        <f>N78*K85</f>
        <v>8691.1081972206648</v>
      </c>
      <c r="M85" s="869"/>
      <c r="N85" s="51"/>
    </row>
    <row r="86" spans="1:14" ht="15.75" thickBot="1">
      <c r="B86" s="831" t="s">
        <v>953</v>
      </c>
      <c r="C86" s="832"/>
      <c r="D86" s="832"/>
      <c r="E86" s="832"/>
      <c r="F86" s="832"/>
      <c r="G86" s="832"/>
      <c r="H86" s="832"/>
      <c r="I86" s="832"/>
      <c r="J86" s="832"/>
      <c r="K86" s="832"/>
      <c r="L86" s="832"/>
      <c r="M86" s="833"/>
      <c r="N86" s="52">
        <f>L83+L84+L85</f>
        <v>52146.649183323992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225968.81312773729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2.2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1432</v>
      </c>
      <c r="C31" s="81" t="s">
        <v>1423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55" t="s">
        <v>241</v>
      </c>
      <c r="B36" s="880" t="str">
        <f>VLOOKUP(A36,EQUIPOS!A6:D154,3,FALSE)</f>
        <v>Grúa (capacidad 15 ton)</v>
      </c>
      <c r="C36" s="881"/>
      <c r="D36" s="881"/>
      <c r="E36" s="881"/>
      <c r="F36" s="881"/>
      <c r="G36" s="881"/>
      <c r="H36" s="882"/>
      <c r="I36" s="266"/>
      <c r="J36" s="267"/>
      <c r="K36" s="268">
        <f>VLOOKUP(A36,EQUIPOS!A6:D163,4,FALSE)</f>
        <v>140428.63512777723</v>
      </c>
      <c r="L36" s="269"/>
      <c r="M36" s="461">
        <v>1</v>
      </c>
      <c r="N36" s="271">
        <f>K36/M36</f>
        <v>140428.63512777723</v>
      </c>
    </row>
    <row r="37" spans="1:14">
      <c r="A37" s="155" t="s">
        <v>373</v>
      </c>
      <c r="B37" s="880" t="str">
        <f>VLOOKUP(A37,EQUIPOS!A7:D154,3,FALSE)</f>
        <v>Volqueta 6 m3</v>
      </c>
      <c r="C37" s="881"/>
      <c r="D37" s="881"/>
      <c r="E37" s="881"/>
      <c r="F37" s="881"/>
      <c r="G37" s="881"/>
      <c r="H37" s="882"/>
      <c r="I37" s="266"/>
      <c r="J37" s="267"/>
      <c r="K37" s="268">
        <f>VLOOKUP(A37,EQUIPOS!A7:D164,4,FALSE)</f>
        <v>89464.760030041551</v>
      </c>
      <c r="L37" s="269"/>
      <c r="M37" s="462">
        <v>1</v>
      </c>
      <c r="N37" s="271">
        <f>K37/M37</f>
        <v>89464.760030041551</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1353.2750000000001</v>
      </c>
    </row>
    <row r="43" spans="1:14" ht="15.75" thickBot="1">
      <c r="B43" s="831" t="s">
        <v>953</v>
      </c>
      <c r="C43" s="832"/>
      <c r="D43" s="832"/>
      <c r="E43" s="832"/>
      <c r="F43" s="832"/>
      <c r="G43" s="832"/>
      <c r="H43" s="832"/>
      <c r="I43" s="832"/>
      <c r="J43" s="832"/>
      <c r="K43" s="832"/>
      <c r="L43" s="832"/>
      <c r="M43" s="833"/>
      <c r="N43" s="393">
        <f>SUM(N36:N42)</f>
        <v>231246.67015781879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54" t="s">
        <v>428</v>
      </c>
      <c r="B48" s="43" t="str">
        <f>VLOOKUP(A48,MATERIALES!A4:D373,3,FALSE)</f>
        <v>Costal de fibra o fique</v>
      </c>
      <c r="C48" s="280"/>
      <c r="D48" s="280"/>
      <c r="E48" s="280"/>
      <c r="F48" s="280"/>
      <c r="G48" s="280"/>
      <c r="H48" s="280"/>
      <c r="I48" s="267"/>
      <c r="J48" s="223" t="str">
        <f>VLOOKUP(A48,MATERIALES!A4:D385,2,FALSE)</f>
        <v>u</v>
      </c>
      <c r="K48" s="460">
        <v>10</v>
      </c>
      <c r="L48" s="266"/>
      <c r="M48" s="282">
        <f>VLOOKUP(A48,MATERIALES!A5:D373,4,FALSE)</f>
        <v>527.79311517518545</v>
      </c>
      <c r="N48" s="271">
        <f>K48*M48</f>
        <v>5277.9311517518545</v>
      </c>
    </row>
    <row r="49" spans="1:14">
      <c r="A49" s="151" t="s">
        <v>589</v>
      </c>
      <c r="B49" s="43" t="str">
        <f>VLOOKUP(A49,MATERIALES!A5:D373,3,FALSE)</f>
        <v>Nutrientes (para remoción de especies vegetales) (dap, triple 15 o similar) (ítem 201.9)</v>
      </c>
      <c r="C49" s="280"/>
      <c r="D49" s="280"/>
      <c r="E49" s="280"/>
      <c r="F49" s="280"/>
      <c r="G49" s="280"/>
      <c r="H49" s="280"/>
      <c r="I49" s="267"/>
      <c r="J49" s="223" t="str">
        <f>VLOOKUP(A49,MATERIALES!A5:D386,2,FALSE)</f>
        <v>kg</v>
      </c>
      <c r="K49" s="460">
        <v>1</v>
      </c>
      <c r="L49" s="266"/>
      <c r="M49" s="282">
        <f>VLOOKUP(A49,MATERIALES!A6:D373,4,FALSE)</f>
        <v>2550.6125433796406</v>
      </c>
      <c r="N49" s="271">
        <f>K49*M49</f>
        <v>2550.6125433796406</v>
      </c>
    </row>
    <row r="50" spans="1:14">
      <c r="A50" s="154" t="s">
        <v>412</v>
      </c>
      <c r="B50" s="43" t="str">
        <f>VLOOKUP(A50,MATERIALES!A6:D373,3,FALSE)</f>
        <v>Cicatrizante (para remoción de especies vegetales)</v>
      </c>
      <c r="C50" s="280"/>
      <c r="D50" s="280"/>
      <c r="E50" s="280"/>
      <c r="F50" s="280"/>
      <c r="G50" s="280"/>
      <c r="H50" s="280"/>
      <c r="I50" s="267"/>
      <c r="J50" s="223" t="str">
        <f>VLOOKUP(A50,MATERIALES!A6:D387,2,FALSE)</f>
        <v>kg</v>
      </c>
      <c r="K50" s="460">
        <v>1</v>
      </c>
      <c r="L50" s="266"/>
      <c r="M50" s="282">
        <f>VLOOKUP(A50,MATERIALES!A6:D373,4,FALSE)</f>
        <v>15907.033469035383</v>
      </c>
      <c r="N50" s="271">
        <f>K50*M50</f>
        <v>15907.033469035383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23735.577164166876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s="15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8</v>
      </c>
      <c r="N70" s="394">
        <f>K70/M70</f>
        <v>27065.5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27065.5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282047.74732198566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56409.549464397132</v>
      </c>
      <c r="M83" s="867"/>
      <c r="N83" s="51"/>
    </row>
    <row r="84" spans="1:14">
      <c r="B84" s="89" t="s">
        <v>973</v>
      </c>
      <c r="C84" s="90"/>
      <c r="D84" s="90"/>
      <c r="E84" s="90"/>
      <c r="F84" s="90"/>
      <c r="G84" s="90"/>
      <c r="H84" s="90"/>
      <c r="I84" s="87"/>
      <c r="J84" s="88"/>
      <c r="K84" s="303">
        <v>0.05</v>
      </c>
      <c r="L84" s="866">
        <f>N78*K84</f>
        <v>14102.387366099283</v>
      </c>
      <c r="M84" s="867"/>
      <c r="N84" s="51"/>
    </row>
    <row r="85" spans="1:14" ht="15.75" thickBot="1">
      <c r="B85" s="91" t="s">
        <v>974</v>
      </c>
      <c r="C85" s="92"/>
      <c r="D85" s="92"/>
      <c r="E85" s="92"/>
      <c r="F85" s="92"/>
      <c r="G85" s="92"/>
      <c r="H85" s="92"/>
      <c r="I85" s="93"/>
      <c r="J85" s="94"/>
      <c r="K85" s="304">
        <v>0.05</v>
      </c>
      <c r="L85" s="868">
        <f>N78*K85</f>
        <v>14102.387366099283</v>
      </c>
      <c r="M85" s="869"/>
      <c r="N85" s="51"/>
    </row>
    <row r="86" spans="1:14" ht="15.75" thickBot="1">
      <c r="B86" s="831" t="s">
        <v>953</v>
      </c>
      <c r="C86" s="832"/>
      <c r="D86" s="832"/>
      <c r="E86" s="832"/>
      <c r="F86" s="832"/>
      <c r="G86" s="832"/>
      <c r="H86" s="832"/>
      <c r="I86" s="832"/>
      <c r="J86" s="832"/>
      <c r="K86" s="832"/>
      <c r="L86" s="832"/>
      <c r="M86" s="833"/>
      <c r="N86" s="52">
        <f>L83+L84+L85</f>
        <v>84614.324196595699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366662.07151858136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7"/>
      <c r="K118" s="897"/>
      <c r="L118" s="897"/>
      <c r="M118" s="897"/>
      <c r="N118" s="898"/>
    </row>
    <row r="119" spans="2:14" ht="15.75" customHeight="1"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1433</v>
      </c>
      <c r="C31" s="81" t="s">
        <v>1424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44" t="s">
        <v>241</v>
      </c>
      <c r="B36" s="880" t="str">
        <f>VLOOKUP(A36,EQUIPOS!A6:D154,3,FALSE)</f>
        <v>Grúa (capacidad 15 ton)</v>
      </c>
      <c r="C36" s="881"/>
      <c r="D36" s="881"/>
      <c r="E36" s="881"/>
      <c r="F36" s="881"/>
      <c r="G36" s="881"/>
      <c r="H36" s="882"/>
      <c r="I36" s="266"/>
      <c r="J36" s="267"/>
      <c r="K36" s="268">
        <f>VLOOKUP(A36,EQUIPOS!A6:D163,4,FALSE)</f>
        <v>140428.63512777723</v>
      </c>
      <c r="L36" s="269"/>
      <c r="M36" s="270">
        <v>0.9375</v>
      </c>
      <c r="N36" s="271">
        <f>K36/M36</f>
        <v>149790.54413629571</v>
      </c>
    </row>
    <row r="37" spans="1:14">
      <c r="A37" s="144" t="s">
        <v>373</v>
      </c>
      <c r="B37" s="880" t="str">
        <f>VLOOKUP(A37,EQUIPOS!A7:D154,3,FALSE)</f>
        <v>Volqueta 6 m3</v>
      </c>
      <c r="C37" s="881"/>
      <c r="D37" s="881"/>
      <c r="E37" s="881"/>
      <c r="F37" s="881"/>
      <c r="G37" s="881"/>
      <c r="H37" s="882"/>
      <c r="I37" s="266"/>
      <c r="J37" s="267"/>
      <c r="K37" s="268">
        <f>VLOOKUP(A37,EQUIPOS!A7:D164,4,FALSE)</f>
        <v>89464.760030041551</v>
      </c>
      <c r="L37" s="269"/>
      <c r="M37" s="270">
        <v>0.9375</v>
      </c>
      <c r="N37" s="271">
        <f>K37/M37</f>
        <v>95429.077365377656</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1443.4933333333333</v>
      </c>
    </row>
    <row r="43" spans="1:14" ht="15.75" thickBot="1">
      <c r="B43" s="831" t="s">
        <v>953</v>
      </c>
      <c r="C43" s="832"/>
      <c r="D43" s="832"/>
      <c r="E43" s="832"/>
      <c r="F43" s="832"/>
      <c r="G43" s="832"/>
      <c r="H43" s="832"/>
      <c r="I43" s="832"/>
      <c r="J43" s="832"/>
      <c r="K43" s="832"/>
      <c r="L43" s="832"/>
      <c r="M43" s="833"/>
      <c r="N43" s="393">
        <f>SUM(N36:N42)</f>
        <v>246663.11483500671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527.79311517518545</v>
      </c>
      <c r="N48" s="271">
        <f>K48*M48</f>
        <v>5277.9311517518545</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15907.033469035383</v>
      </c>
      <c r="N49" s="271">
        <f>K49*M49</f>
        <v>15907.033469035383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2550.6125433796406</v>
      </c>
      <c r="N50" s="271">
        <f>K50*M50</f>
        <v>2550.6125433796406</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23735.577164166876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s="156"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7">
        <v>7.5</v>
      </c>
      <c r="N70" s="394">
        <f>K70/M70</f>
        <v>28869.866666666665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920" t="s">
        <v>953</v>
      </c>
      <c r="C76" s="874"/>
      <c r="D76" s="874"/>
      <c r="E76" s="874"/>
      <c r="F76" s="874"/>
      <c r="G76" s="874"/>
      <c r="H76" s="874"/>
      <c r="I76" s="874"/>
      <c r="J76" s="874"/>
      <c r="K76" s="874"/>
      <c r="L76" s="874"/>
      <c r="M76" s="875"/>
      <c r="N76" s="459">
        <f>SUM(N70:N75)</f>
        <v>28869.866666666665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299268.55866584025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59853.711733168049</v>
      </c>
      <c r="M83" s="867"/>
      <c r="N83" s="51"/>
    </row>
    <row r="84" spans="1:14">
      <c r="B84" s="89" t="s">
        <v>973</v>
      </c>
      <c r="C84" s="90"/>
      <c r="D84" s="90"/>
      <c r="E84" s="90"/>
      <c r="F84" s="90"/>
      <c r="G84" s="90"/>
      <c r="H84" s="90"/>
      <c r="I84" s="87"/>
      <c r="J84" s="88"/>
      <c r="K84" s="303">
        <v>0.05</v>
      </c>
      <c r="L84" s="866">
        <f>N78*K84</f>
        <v>14963.427933292012</v>
      </c>
      <c r="M84" s="867"/>
      <c r="N84" s="51"/>
    </row>
    <row r="85" spans="1:14" ht="15.75" thickBot="1">
      <c r="B85" s="91" t="s">
        <v>974</v>
      </c>
      <c r="C85" s="92"/>
      <c r="D85" s="92"/>
      <c r="E85" s="92"/>
      <c r="F85" s="92"/>
      <c r="G85" s="92"/>
      <c r="H85" s="92"/>
      <c r="I85" s="93"/>
      <c r="J85" s="94"/>
      <c r="K85" s="304">
        <v>0.05</v>
      </c>
      <c r="L85" s="868">
        <f>N78*K85</f>
        <v>14963.427933292012</v>
      </c>
      <c r="M85" s="869"/>
      <c r="N85" s="51"/>
    </row>
    <row r="86" spans="1:14" ht="15.75" thickBot="1">
      <c r="B86" s="831" t="s">
        <v>953</v>
      </c>
      <c r="C86" s="832"/>
      <c r="D86" s="832"/>
      <c r="E86" s="832"/>
      <c r="F86" s="832"/>
      <c r="G86" s="832"/>
      <c r="H86" s="832"/>
      <c r="I86" s="832"/>
      <c r="J86" s="832"/>
      <c r="K86" s="832"/>
      <c r="L86" s="832"/>
      <c r="M86" s="833"/>
      <c r="N86" s="52">
        <f>L83+L84+L85</f>
        <v>89780.567599752074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389049.12626559229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7"/>
      <c r="K118" s="897"/>
      <c r="L118" s="897"/>
      <c r="M118" s="897"/>
      <c r="N118" s="898"/>
    </row>
    <row r="119" spans="2:14" ht="15.75" customHeight="1"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1434</v>
      </c>
      <c r="C31" s="81" t="s">
        <v>1414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44" t="s">
        <v>241</v>
      </c>
      <c r="B36" s="880" t="str">
        <f>VLOOKUP(A36,EQUIPOS!A6:D154,3,FALSE)</f>
        <v>Grúa (capacidad 15 ton)</v>
      </c>
      <c r="C36" s="881"/>
      <c r="D36" s="881"/>
      <c r="E36" s="881"/>
      <c r="F36" s="881"/>
      <c r="G36" s="881"/>
      <c r="H36" s="882"/>
      <c r="I36" s="266"/>
      <c r="J36" s="267"/>
      <c r="K36" s="268">
        <f>VLOOKUP(A36,EQUIPOS!A6:D163,4,FALSE)</f>
        <v>140428.63512777723</v>
      </c>
      <c r="L36" s="269"/>
      <c r="M36" s="270">
        <v>1.5</v>
      </c>
      <c r="N36" s="271">
        <f>K36/M36</f>
        <v>93619.090085184827</v>
      </c>
    </row>
    <row r="37" spans="1:14">
      <c r="A37" s="108"/>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902.18333333333339</v>
      </c>
    </row>
    <row r="43" spans="1:14" ht="15.75" thickBot="1">
      <c r="B43" s="831" t="s">
        <v>953</v>
      </c>
      <c r="C43" s="832"/>
      <c r="D43" s="832"/>
      <c r="E43" s="832"/>
      <c r="F43" s="832"/>
      <c r="G43" s="832"/>
      <c r="H43" s="832"/>
      <c r="I43" s="832"/>
      <c r="J43" s="832"/>
      <c r="K43" s="832"/>
      <c r="L43" s="832"/>
      <c r="M43" s="833"/>
      <c r="N43" s="393">
        <f>SUM(N36:N42)</f>
        <v>94521.273418518162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527.79311517518545</v>
      </c>
      <c r="N48" s="271">
        <f>K48*M48</f>
        <v>5277.9311517518545</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15907.033469035383</v>
      </c>
      <c r="N49" s="271">
        <f>K49*M49</f>
        <v>15907.033469035383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2550.6125433796406</v>
      </c>
      <c r="N50" s="271">
        <f>K50*M50</f>
        <v>2550.6125433796406</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23735.577164166876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394">
        <f>K70/M70</f>
        <v>18043.666666666668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920" t="s">
        <v>953</v>
      </c>
      <c r="C76" s="874"/>
      <c r="D76" s="874"/>
      <c r="E76" s="874"/>
      <c r="F76" s="874"/>
      <c r="G76" s="874"/>
      <c r="H76" s="874"/>
      <c r="I76" s="874"/>
      <c r="J76" s="874"/>
      <c r="K76" s="874"/>
      <c r="L76" s="874"/>
      <c r="M76" s="875"/>
      <c r="N76" s="459">
        <f>SUM(N70:N75)</f>
        <v>18043.666666666668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136300.51724935169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27260.103449870337</v>
      </c>
      <c r="M83" s="867"/>
      <c r="N83" s="51"/>
    </row>
    <row r="84" spans="1:14">
      <c r="B84" s="89" t="s">
        <v>973</v>
      </c>
      <c r="C84" s="90"/>
      <c r="D84" s="90"/>
      <c r="E84" s="90"/>
      <c r="F84" s="90"/>
      <c r="G84" s="90"/>
      <c r="H84" s="90"/>
      <c r="I84" s="87"/>
      <c r="J84" s="88"/>
      <c r="K84" s="303">
        <v>0.05</v>
      </c>
      <c r="L84" s="866">
        <f>N78*K84</f>
        <v>6815.0258624675844</v>
      </c>
      <c r="M84" s="867"/>
      <c r="N84" s="51"/>
    </row>
    <row r="85" spans="1:14" ht="15.75" thickBot="1">
      <c r="B85" s="91" t="s">
        <v>974</v>
      </c>
      <c r="C85" s="92"/>
      <c r="D85" s="92"/>
      <c r="E85" s="92"/>
      <c r="F85" s="92"/>
      <c r="G85" s="92"/>
      <c r="H85" s="92"/>
      <c r="I85" s="93"/>
      <c r="J85" s="94"/>
      <c r="K85" s="304">
        <v>0.05</v>
      </c>
      <c r="L85" s="868">
        <f>N78*K85</f>
        <v>6815.0258624675844</v>
      </c>
      <c r="M85" s="869"/>
      <c r="N85" s="51"/>
    </row>
    <row r="86" spans="1:14" ht="15.75" thickBot="1">
      <c r="B86" s="831" t="s">
        <v>953</v>
      </c>
      <c r="C86" s="832"/>
      <c r="D86" s="832"/>
      <c r="E86" s="832"/>
      <c r="F86" s="832"/>
      <c r="G86" s="832"/>
      <c r="H86" s="832"/>
      <c r="I86" s="832"/>
      <c r="J86" s="832"/>
      <c r="K86" s="832"/>
      <c r="L86" s="832"/>
      <c r="M86" s="833"/>
      <c r="N86" s="52">
        <f>L83+L84+L85</f>
        <v>40890.155174805506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177190.67242415721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7"/>
      <c r="K118" s="897"/>
      <c r="L118" s="897"/>
      <c r="M118" s="897"/>
      <c r="N118" s="898"/>
    </row>
    <row r="119" spans="2:14" ht="15.75" customHeight="1"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1435</v>
      </c>
      <c r="C31" s="81" t="s">
        <v>1415</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44" t="s">
        <v>241</v>
      </c>
      <c r="B36" s="880" t="str">
        <f>VLOOKUP(A36,EQUIPOS!A6:D154,3,FALSE)</f>
        <v>Grúa (capacidad 15 ton)</v>
      </c>
      <c r="C36" s="881"/>
      <c r="D36" s="881"/>
      <c r="E36" s="881"/>
      <c r="F36" s="881"/>
      <c r="G36" s="881"/>
      <c r="H36" s="882"/>
      <c r="I36" s="266"/>
      <c r="J36" s="267"/>
      <c r="K36" s="268">
        <f>VLOOKUP(A36,EQUIPOS!A6:D163,4,FALSE)</f>
        <v>140428.63512777723</v>
      </c>
      <c r="L36" s="269"/>
      <c r="M36" s="270">
        <v>1.375</v>
      </c>
      <c r="N36" s="271">
        <f>K36/M36</f>
        <v>102129.91645656526</v>
      </c>
    </row>
    <row r="37" spans="1:14">
      <c r="A37" s="144" t="s">
        <v>373</v>
      </c>
      <c r="B37" s="880" t="str">
        <f>VLOOKUP(A37,EQUIPOS!A7:D154,3,FALSE)</f>
        <v>Volqueta 6 m3</v>
      </c>
      <c r="C37" s="881"/>
      <c r="D37" s="881"/>
      <c r="E37" s="881"/>
      <c r="F37" s="881"/>
      <c r="G37" s="881"/>
      <c r="H37" s="882"/>
      <c r="I37" s="266"/>
      <c r="J37" s="267"/>
      <c r="K37" s="268">
        <f>VLOOKUP(A37,EQUIPOS!A7:D164,4,FALSE)</f>
        <v>89464.760030041551</v>
      </c>
      <c r="L37" s="269"/>
      <c r="M37" s="270">
        <v>1.375</v>
      </c>
      <c r="N37" s="271">
        <f>K37/M37</f>
        <v>65065.280021848397</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984.2</v>
      </c>
    </row>
    <row r="43" spans="1:14" ht="15.75" thickBot="1">
      <c r="B43" s="831" t="s">
        <v>953</v>
      </c>
      <c r="C43" s="832"/>
      <c r="D43" s="832"/>
      <c r="E43" s="832"/>
      <c r="F43" s="832"/>
      <c r="G43" s="832"/>
      <c r="H43" s="832"/>
      <c r="I43" s="832"/>
      <c r="J43" s="832"/>
      <c r="K43" s="832"/>
      <c r="L43" s="832"/>
      <c r="M43" s="833"/>
      <c r="N43" s="393">
        <f>SUM(N36:N42)</f>
        <v>168179.39647841366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527.79311517518545</v>
      </c>
      <c r="N48" s="271">
        <f>K48*M48</f>
        <v>5277.9311517518545</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15907.033469035383</v>
      </c>
      <c r="N49" s="271">
        <f>K49*M49</f>
        <v>15907.033469035383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2550.6125433796406</v>
      </c>
      <c r="N50" s="271">
        <f>K50*M50</f>
        <v>2550.6125433796406</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23735.577164166876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11</v>
      </c>
      <c r="N70" s="394">
        <f>K70/M70</f>
        <v>19684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19684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211598.97364258053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42319.794728516106</v>
      </c>
      <c r="M83" s="867"/>
      <c r="N83" s="51"/>
    </row>
    <row r="84" spans="1:14">
      <c r="B84" s="89" t="s">
        <v>973</v>
      </c>
      <c r="C84" s="90"/>
      <c r="D84" s="90"/>
      <c r="E84" s="90"/>
      <c r="F84" s="90"/>
      <c r="G84" s="90"/>
      <c r="H84" s="90"/>
      <c r="I84" s="87"/>
      <c r="J84" s="88"/>
      <c r="K84" s="303">
        <v>0.05</v>
      </c>
      <c r="L84" s="866">
        <f>N78*K84</f>
        <v>10579.948682129027</v>
      </c>
      <c r="M84" s="867"/>
      <c r="N84" s="51"/>
    </row>
    <row r="85" spans="1:14" ht="15.75" thickBot="1">
      <c r="B85" s="91" t="s">
        <v>974</v>
      </c>
      <c r="C85" s="92"/>
      <c r="D85" s="92"/>
      <c r="E85" s="92"/>
      <c r="F85" s="92"/>
      <c r="G85" s="92"/>
      <c r="H85" s="92"/>
      <c r="I85" s="93"/>
      <c r="J85" s="94"/>
      <c r="K85" s="304">
        <v>0.05</v>
      </c>
      <c r="L85" s="868">
        <f>N78*K85</f>
        <v>10579.948682129027</v>
      </c>
      <c r="M85" s="869"/>
      <c r="N85" s="51"/>
    </row>
    <row r="86" spans="1:14" ht="15.75" thickBot="1">
      <c r="B86" s="831" t="s">
        <v>953</v>
      </c>
      <c r="C86" s="832"/>
      <c r="D86" s="832"/>
      <c r="E86" s="832"/>
      <c r="F86" s="832"/>
      <c r="G86" s="832"/>
      <c r="H86" s="832"/>
      <c r="I86" s="832"/>
      <c r="J86" s="832"/>
      <c r="K86" s="832"/>
      <c r="L86" s="832"/>
      <c r="M86" s="833"/>
      <c r="N86" s="52">
        <f>L83+L84+L85</f>
        <v>63479.692092774159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275078.66573535471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7"/>
      <c r="K118" s="897"/>
      <c r="L118" s="897"/>
      <c r="M118" s="897"/>
      <c r="N118" s="898"/>
    </row>
    <row r="119" spans="2:14" ht="15.75" customHeight="1"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1436</v>
      </c>
      <c r="C31" s="81" t="s">
        <v>1416</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44" t="s">
        <v>241</v>
      </c>
      <c r="B36" s="880" t="str">
        <f>VLOOKUP(A36,EQUIPOS!A6:D154,3,FALSE)</f>
        <v>Grúa (capacidad 15 ton)</v>
      </c>
      <c r="C36" s="881"/>
      <c r="D36" s="881"/>
      <c r="E36" s="881"/>
      <c r="F36" s="881"/>
      <c r="G36" s="881"/>
      <c r="H36" s="882"/>
      <c r="I36" s="266"/>
      <c r="J36" s="267"/>
      <c r="K36" s="268">
        <f>VLOOKUP(A36,EQUIPOS!A6:D163,4,FALSE)</f>
        <v>140428.63512777723</v>
      </c>
      <c r="L36" s="269"/>
      <c r="M36" s="270">
        <v>1.3125</v>
      </c>
      <c r="N36" s="271">
        <f>K36/M36</f>
        <v>106993.24581163979</v>
      </c>
    </row>
    <row r="37" spans="1:14">
      <c r="A37" s="144" t="s">
        <v>373</v>
      </c>
      <c r="B37" s="880" t="str">
        <f>VLOOKUP(A37,EQUIPOS!A7:D154,3,FALSE)</f>
        <v>Volqueta 6 m3</v>
      </c>
      <c r="C37" s="881"/>
      <c r="D37" s="881"/>
      <c r="E37" s="881"/>
      <c r="F37" s="881"/>
      <c r="G37" s="881"/>
      <c r="H37" s="882"/>
      <c r="I37" s="266"/>
      <c r="J37" s="267"/>
      <c r="K37" s="268">
        <f>VLOOKUP(A37,EQUIPOS!A7:D164,4,FALSE)</f>
        <v>89464.760030041551</v>
      </c>
      <c r="L37" s="269"/>
      <c r="M37" s="270">
        <v>1.3125</v>
      </c>
      <c r="N37" s="271">
        <f>K37/M37</f>
        <v>68163.626689555473</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0.05</v>
      </c>
      <c r="M42" s="893"/>
      <c r="N42" s="105">
        <f>N76*L42</f>
        <v>1031.0666666666666</v>
      </c>
    </row>
    <row r="43" spans="1:14" ht="15.75" thickBot="1">
      <c r="B43" s="831" t="s">
        <v>953</v>
      </c>
      <c r="C43" s="832"/>
      <c r="D43" s="832"/>
      <c r="E43" s="832"/>
      <c r="F43" s="832"/>
      <c r="G43" s="832"/>
      <c r="H43" s="832"/>
      <c r="I43" s="832"/>
      <c r="J43" s="832"/>
      <c r="K43" s="832"/>
      <c r="L43" s="832"/>
      <c r="M43" s="833"/>
      <c r="N43" s="393">
        <f>SUM(N36:N42)</f>
        <v>176187.93916786194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527.79311517518545</v>
      </c>
      <c r="N48" s="271">
        <f>K48*M48</f>
        <v>5277.9311517518545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15907.033469035383</v>
      </c>
      <c r="N49" s="271">
        <f>K49*M49</f>
        <v>15907.033469035383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2550.6125433796406</v>
      </c>
      <c r="N50" s="271">
        <f>K50*M50</f>
        <v>2550.6125433796406</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23735.577164166876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10.5</v>
      </c>
      <c r="N70" s="394">
        <f>K70/M70</f>
        <v>20621.333333333332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20621.333333333332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220544.84966536216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44108.969933072432</v>
      </c>
      <c r="M83" s="867"/>
      <c r="N83" s="51"/>
    </row>
    <row r="84" spans="1:14">
      <c r="B84" s="89" t="s">
        <v>973</v>
      </c>
      <c r="C84" s="90"/>
      <c r="D84" s="90"/>
      <c r="E84" s="90"/>
      <c r="F84" s="90"/>
      <c r="G84" s="90"/>
      <c r="H84" s="90"/>
      <c r="I84" s="87"/>
      <c r="J84" s="88"/>
      <c r="K84" s="303">
        <v>0.05</v>
      </c>
      <c r="L84" s="866">
        <f>N78*K84</f>
        <v>11027.242483268108</v>
      </c>
      <c r="M84" s="867"/>
      <c r="N84" s="51"/>
    </row>
    <row r="85" spans="1:14" ht="15.75" thickBot="1">
      <c r="B85" s="91" t="s">
        <v>974</v>
      </c>
      <c r="C85" s="92"/>
      <c r="D85" s="92"/>
      <c r="E85" s="92"/>
      <c r="F85" s="92"/>
      <c r="G85" s="92"/>
      <c r="H85" s="92"/>
      <c r="I85" s="93"/>
      <c r="J85" s="94"/>
      <c r="K85" s="304">
        <v>0.05</v>
      </c>
      <c r="L85" s="868">
        <f>N78*K85</f>
        <v>11027.242483268108</v>
      </c>
      <c r="M85" s="869"/>
      <c r="N85" s="51"/>
    </row>
    <row r="86" spans="1:14" ht="15.75" thickBot="1">
      <c r="B86" s="831" t="s">
        <v>953</v>
      </c>
      <c r="C86" s="832"/>
      <c r="D86" s="832"/>
      <c r="E86" s="832"/>
      <c r="F86" s="832"/>
      <c r="G86" s="832"/>
      <c r="H86" s="832"/>
      <c r="I86" s="832"/>
      <c r="J86" s="832"/>
      <c r="K86" s="832"/>
      <c r="L86" s="832"/>
      <c r="M86" s="833"/>
      <c r="N86" s="52">
        <f>L83+L84+L85</f>
        <v>66163.454899608652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286708.30456497078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1009</v>
      </c>
      <c r="C31" s="81" t="s">
        <v>1188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44" t="s">
        <v>312</v>
      </c>
      <c r="B36" s="880" t="str">
        <f>VLOOKUP(A36,EQUIPOS!A6:D154,3,FALSE)</f>
        <v>Retroexcavadora sobre oruga, potencia 138 HP, balde de 1,5 m3.</v>
      </c>
      <c r="C36" s="881"/>
      <c r="D36" s="881"/>
      <c r="E36" s="881"/>
      <c r="F36" s="881"/>
      <c r="G36" s="881"/>
      <c r="H36" s="882"/>
      <c r="I36" s="266"/>
      <c r="J36" s="267"/>
      <c r="K36" s="268">
        <f>VLOOKUP(A36,EQUIPOS!A6:D163,4,FALSE)</f>
        <v>223710.21229769697</v>
      </c>
      <c r="L36" s="269"/>
      <c r="M36" s="270">
        <v>66</v>
      </c>
      <c r="N36" s="271">
        <f>K36/M36</f>
        <v>3389.5486711772269</v>
      </c>
    </row>
    <row r="37" spans="1:14">
      <c r="A37" s="144" t="s">
        <v>129</v>
      </c>
      <c r="B37" s="880" t="str">
        <f>VLOOKUP(A37,EQUIPOS!A7:D154,3,FALSE)</f>
        <v xml:space="preserve">Buldozer, Potencia al volante de 140 HP, motor de 2200 RPM, longitud de hoja 4,80m. </v>
      </c>
      <c r="C37" s="881"/>
      <c r="D37" s="881"/>
      <c r="E37" s="881"/>
      <c r="F37" s="881"/>
      <c r="G37" s="881"/>
      <c r="H37" s="882"/>
      <c r="I37" s="266"/>
      <c r="J37" s="267"/>
      <c r="K37" s="268">
        <f>VLOOKUP(A37,EQUIPOS!A7:D164,4,FALSE)</f>
        <v>214698.92064588409</v>
      </c>
      <c r="L37" s="269"/>
      <c r="M37" s="270">
        <v>100</v>
      </c>
      <c r="N37" s="271">
        <f>K37/M37</f>
        <v>2146.9892064588407</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0.01</v>
      </c>
      <c r="M42" s="893"/>
      <c r="N42" s="105">
        <f>N76*L42</f>
        <v>1.0252083333333333</v>
      </c>
    </row>
    <row r="43" spans="1:14" ht="15.75" thickBot="1">
      <c r="B43" s="831" t="s">
        <v>953</v>
      </c>
      <c r="C43" s="832"/>
      <c r="D43" s="832"/>
      <c r="E43" s="832"/>
      <c r="F43" s="832"/>
      <c r="G43" s="832"/>
      <c r="H43" s="832"/>
      <c r="I43" s="832"/>
      <c r="J43" s="832"/>
      <c r="K43" s="832"/>
      <c r="L43" s="832"/>
      <c r="M43" s="833"/>
      <c r="N43" s="393">
        <f>SUM(N36:N42)</f>
        <v>5537.5630859694011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VLOOKUP(A48,MATERIALES!A5:D373,4,FALSE)</f>
        <v>5570.8912068711215</v>
      </c>
      <c r="N48" s="271">
        <f>K48*M48</f>
        <v>5570.8912068711215</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5570.8912068711215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102.52083333333333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11210.975126173857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2242.1950252347715</v>
      </c>
      <c r="M83" s="867"/>
      <c r="N83" s="51"/>
    </row>
    <row r="84" spans="1:14">
      <c r="B84" s="89" t="s">
        <v>973</v>
      </c>
      <c r="C84" s="90"/>
      <c r="D84" s="90"/>
      <c r="E84" s="90"/>
      <c r="F84" s="90"/>
      <c r="G84" s="90"/>
      <c r="H84" s="90"/>
      <c r="I84" s="87"/>
      <c r="J84" s="88"/>
      <c r="K84" s="303">
        <v>0.05</v>
      </c>
      <c r="L84" s="866">
        <f>N78*K84</f>
        <v>560.54875630869287</v>
      </c>
      <c r="M84" s="867"/>
      <c r="N84" s="51"/>
    </row>
    <row r="85" spans="1:14" ht="15.75" thickBot="1">
      <c r="B85" s="91" t="s">
        <v>974</v>
      </c>
      <c r="C85" s="92"/>
      <c r="D85" s="92"/>
      <c r="E85" s="92"/>
      <c r="F85" s="92"/>
      <c r="G85" s="92"/>
      <c r="H85" s="92"/>
      <c r="I85" s="93"/>
      <c r="J85" s="94"/>
      <c r="K85" s="304">
        <v>0.05</v>
      </c>
      <c r="L85" s="868">
        <f>N78*K85</f>
        <v>560.54875630869287</v>
      </c>
      <c r="M85" s="869"/>
      <c r="N85" s="51"/>
    </row>
    <row r="86" spans="1:14" ht="15.75" thickBot="1">
      <c r="B86" s="831" t="s">
        <v>953</v>
      </c>
      <c r="C86" s="832"/>
      <c r="D86" s="832"/>
      <c r="E86" s="832"/>
      <c r="F86" s="832"/>
      <c r="G86" s="832"/>
      <c r="H86" s="832"/>
      <c r="I86" s="832"/>
      <c r="J86" s="832"/>
      <c r="K86" s="832"/>
      <c r="L86" s="832"/>
      <c r="M86" s="833"/>
      <c r="N86" s="52">
        <f>L83+L84+L85</f>
        <v>3363.2925378521568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14574.267664026014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1010</v>
      </c>
      <c r="C31" s="81" t="s">
        <v>1189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44" t="s">
        <v>312</v>
      </c>
      <c r="B36" s="880" t="str">
        <f>VLOOKUP(A36,EQUIPOS!A6:D154,3,FALSE)</f>
        <v>Retroexcavadora sobre oruga, potencia 138 HP, balde de 1,5 m3.</v>
      </c>
      <c r="C36" s="881"/>
      <c r="D36" s="881"/>
      <c r="E36" s="881"/>
      <c r="F36" s="881"/>
      <c r="G36" s="881"/>
      <c r="H36" s="882"/>
      <c r="I36" s="266"/>
      <c r="J36" s="267"/>
      <c r="K36" s="268">
        <f>VLOOKUP(A36,EQUIPOS!A6:D163,4,FALSE)</f>
        <v>223710.21229769697</v>
      </c>
      <c r="L36" s="269"/>
      <c r="M36" s="270">
        <v>66</v>
      </c>
      <c r="N36" s="271">
        <f>K36/M36</f>
        <v>3389.5486711772269</v>
      </c>
    </row>
    <row r="37" spans="1:14">
      <c r="A37" s="108"/>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0.01</v>
      </c>
      <c r="M42" s="893"/>
      <c r="N42" s="105">
        <f>N76*L42</f>
        <v>1.0252083333333333</v>
      </c>
    </row>
    <row r="43" spans="1:14" ht="15.75" thickBot="1">
      <c r="B43" s="831" t="s">
        <v>953</v>
      </c>
      <c r="C43" s="832"/>
      <c r="D43" s="832"/>
      <c r="E43" s="832"/>
      <c r="F43" s="832"/>
      <c r="G43" s="832"/>
      <c r="H43" s="832"/>
      <c r="I43" s="832"/>
      <c r="J43" s="832"/>
      <c r="K43" s="832"/>
      <c r="L43" s="832"/>
      <c r="M43" s="833"/>
      <c r="N43" s="393">
        <f>SUM(N36:N42)</f>
        <v>3390.5738795105603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102.52083333333333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3493.0947128438938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698.61894256877883</v>
      </c>
      <c r="M83" s="867"/>
      <c r="N83" s="51"/>
    </row>
    <row r="84" spans="1:14">
      <c r="B84" s="89" t="s">
        <v>973</v>
      </c>
      <c r="C84" s="90"/>
      <c r="D84" s="90"/>
      <c r="E84" s="90"/>
      <c r="F84" s="90"/>
      <c r="G84" s="90"/>
      <c r="H84" s="90"/>
      <c r="I84" s="87"/>
      <c r="J84" s="88"/>
      <c r="K84" s="303">
        <v>0.05</v>
      </c>
      <c r="L84" s="866">
        <f>N78*K84</f>
        <v>174.65473564219471</v>
      </c>
      <c r="M84" s="867"/>
      <c r="N84" s="51"/>
    </row>
    <row r="85" spans="1:14" ht="15.75" thickBot="1">
      <c r="B85" s="91" t="s">
        <v>974</v>
      </c>
      <c r="C85" s="92"/>
      <c r="D85" s="92"/>
      <c r="E85" s="92"/>
      <c r="F85" s="92"/>
      <c r="G85" s="92"/>
      <c r="H85" s="92"/>
      <c r="I85" s="93"/>
      <c r="J85" s="94"/>
      <c r="K85" s="304">
        <v>0.05</v>
      </c>
      <c r="L85" s="868">
        <f>N78*K85</f>
        <v>174.65473564219471</v>
      </c>
      <c r="M85" s="869"/>
      <c r="N85" s="51"/>
    </row>
    <row r="86" spans="1:14" ht="15.75" thickBot="1">
      <c r="B86" s="831" t="s">
        <v>953</v>
      </c>
      <c r="C86" s="832"/>
      <c r="D86" s="832"/>
      <c r="E86" s="832"/>
      <c r="F86" s="832"/>
      <c r="G86" s="832"/>
      <c r="H86" s="832"/>
      <c r="I86" s="832"/>
      <c r="J86" s="832"/>
      <c r="K86" s="832"/>
      <c r="L86" s="832"/>
      <c r="M86" s="833"/>
      <c r="N86" s="52">
        <f>L83+L84+L85</f>
        <v>1047.9284138531682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4541.0231266970623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27" sqref="O27"/>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1011</v>
      </c>
      <c r="C31" s="81" t="s">
        <v>1190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180</v>
      </c>
      <c r="B36" s="880" t="str">
        <f>VLOOKUP(A36,EQUIPOS!A6:D154,3,FALSE)</f>
        <v>Compresor 120 HP, con martillo.</v>
      </c>
      <c r="C36" s="881"/>
      <c r="D36" s="881"/>
      <c r="E36" s="881"/>
      <c r="F36" s="881"/>
      <c r="G36" s="881"/>
      <c r="H36" s="882"/>
      <c r="I36" s="266"/>
      <c r="J36" s="267"/>
      <c r="K36" s="268">
        <f>VLOOKUP(A36,EQUIPOS!A6:D163,4,FALSE)</f>
        <v>105416.33569090531</v>
      </c>
      <c r="L36" s="269"/>
      <c r="M36" s="270">
        <v>66</v>
      </c>
      <c r="N36" s="271">
        <f>K36/M36</f>
        <v>1597.2172074379594</v>
      </c>
    </row>
    <row r="37" spans="1:14">
      <c r="A37" s="108" t="s">
        <v>129</v>
      </c>
      <c r="B37" s="880" t="str">
        <f>VLOOKUP(A37,EQUIPOS!A7:D154,3,FALSE)</f>
        <v xml:space="preserve">Buldozer, Potencia al volante de 140 HP, motor de 2200 RPM, longitud de hoja 4,80m. </v>
      </c>
      <c r="C37" s="881"/>
      <c r="D37" s="881"/>
      <c r="E37" s="881"/>
      <c r="F37" s="881"/>
      <c r="G37" s="881"/>
      <c r="H37" s="882"/>
      <c r="I37" s="266"/>
      <c r="J37" s="267"/>
      <c r="K37" s="268">
        <f>VLOOKUP(A37,EQUIPOS!A7:D164,4,FALSE)</f>
        <v>214698.92064588409</v>
      </c>
      <c r="L37" s="269"/>
      <c r="M37" s="270">
        <v>100</v>
      </c>
      <c r="N37" s="271">
        <f>K37/M37</f>
        <v>2146.9892064588407</v>
      </c>
    </row>
    <row r="38" spans="1:14">
      <c r="A38" t="s">
        <v>312</v>
      </c>
      <c r="B38" s="880" t="str">
        <f>VLOOKUP(A38,EQUIPOS!A8:D154,3,FALSE)</f>
        <v>Retroexcavadora sobre oruga, potencia 138 HP, balde de 1,5 m3.</v>
      </c>
      <c r="C38" s="881"/>
      <c r="D38" s="881"/>
      <c r="E38" s="881"/>
      <c r="F38" s="881"/>
      <c r="G38" s="881"/>
      <c r="H38" s="882"/>
      <c r="I38" s="266"/>
      <c r="J38" s="267"/>
      <c r="K38" s="268">
        <f>VLOOKUP(A38,EQUIPOS!A8:D165,4,FALSE)</f>
        <v>223710.21229769697</v>
      </c>
      <c r="L38" s="269"/>
      <c r="M38" s="270">
        <v>66</v>
      </c>
      <c r="N38" s="271">
        <f>K38/M38</f>
        <v>3389.5486711772269</v>
      </c>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0.02</v>
      </c>
      <c r="M42" s="893"/>
      <c r="N42" s="105">
        <f>N78*L42</f>
        <v>6.0915622581215141</v>
      </c>
    </row>
    <row r="43" spans="1:14" ht="15.75" thickBot="1">
      <c r="B43" s="831" t="s">
        <v>953</v>
      </c>
      <c r="C43" s="832"/>
      <c r="D43" s="832"/>
      <c r="E43" s="832"/>
      <c r="F43" s="832"/>
      <c r="G43" s="832"/>
      <c r="H43" s="832"/>
      <c r="I43" s="832"/>
      <c r="J43" s="832"/>
      <c r="K43" s="832"/>
      <c r="L43" s="832"/>
      <c r="M43" s="833"/>
      <c r="N43" s="393">
        <f>SUM(N36:N42)</f>
        <v>7139.8466473321478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376</v>
      </c>
      <c r="B48" s="43" t="str">
        <f>VLOOKUP(A48,MATERIALES!A4:D373,3,FALSE)</f>
        <v>Anfo</v>
      </c>
      <c r="C48" s="280"/>
      <c r="D48" s="280"/>
      <c r="E48" s="280"/>
      <c r="F48" s="280"/>
      <c r="G48" s="280"/>
      <c r="H48" s="280"/>
      <c r="I48" s="267"/>
      <c r="J48" s="223" t="str">
        <f>VLOOKUP(A48,MATERIALES!A4:D385,2,FALSE)</f>
        <v>kg</v>
      </c>
      <c r="K48" s="281">
        <v>0.2</v>
      </c>
      <c r="L48" s="266"/>
      <c r="M48" s="282">
        <f>VLOOKUP(A48,MATERIALES!A5:D373,4,FALSE)</f>
        <v>6308.1607645700897</v>
      </c>
      <c r="N48" s="271">
        <f>K48*M48</f>
        <v>1261.632152914018</v>
      </c>
    </row>
    <row r="49" spans="1:14">
      <c r="A49" t="s">
        <v>424</v>
      </c>
      <c r="B49" s="43" t="str">
        <f>VLOOKUP(A49,MATERIALES!A5:D373,3,FALSE)</f>
        <v>Cordón detonante</v>
      </c>
      <c r="C49" s="280"/>
      <c r="D49" s="280"/>
      <c r="E49" s="280"/>
      <c r="F49" s="280"/>
      <c r="G49" s="280"/>
      <c r="H49" s="280"/>
      <c r="I49" s="267"/>
      <c r="J49" s="223" t="str">
        <f>VLOOKUP(A49,MATERIALES!A5:D386,2,FALSE)</f>
        <v>m</v>
      </c>
      <c r="K49" s="281">
        <v>3</v>
      </c>
      <c r="L49" s="266"/>
      <c r="M49" s="282">
        <f>VLOOKUP(A49,MATERIALES!A6:D373,4,FALSE)</f>
        <v>1763.9501538970608</v>
      </c>
      <c r="N49" s="271">
        <f t="shared" ref="N49:N54" si="0">K49*M49</f>
        <v>5291.8504616911823</v>
      </c>
    </row>
    <row r="50" spans="1:14">
      <c r="A50" s="205" t="s">
        <v>453</v>
      </c>
      <c r="B50" s="43" t="str">
        <f>VLOOKUP(A50,MATERIALES!A6:D373,3,FALSE)</f>
        <v>Explosivos  75% (INDUGEL)</v>
      </c>
      <c r="C50" s="280"/>
      <c r="D50" s="280"/>
      <c r="E50" s="280"/>
      <c r="F50" s="280"/>
      <c r="G50" s="280"/>
      <c r="H50" s="280"/>
      <c r="I50" s="267"/>
      <c r="J50" s="223" t="str">
        <f>VLOOKUP(A50,MATERIALES!A6:D387,2,FALSE)</f>
        <v>lb</v>
      </c>
      <c r="K50" s="281">
        <v>0.3</v>
      </c>
      <c r="L50" s="266"/>
      <c r="M50" s="282">
        <f>VLOOKUP(A50,MATERIALES!A6:D373,4,FALSE)</f>
        <v>14734.292172243726</v>
      </c>
      <c r="N50" s="271">
        <f t="shared" si="0"/>
        <v>4420.2876516731176</v>
      </c>
    </row>
    <row r="51" spans="1:14">
      <c r="A51" t="s">
        <v>458</v>
      </c>
      <c r="B51" s="43" t="str">
        <f>VLOOKUP(A51,MATERIALES!A6:D373,3,FALSE)</f>
        <v>Fulminantes</v>
      </c>
      <c r="C51" s="280"/>
      <c r="D51" s="280"/>
      <c r="E51" s="280"/>
      <c r="F51" s="280"/>
      <c r="G51" s="280"/>
      <c r="H51" s="280"/>
      <c r="I51" s="267"/>
      <c r="J51" s="223" t="str">
        <f>VLOOKUP(A51,MATERIALES!A6:D388,2,FALSE)</f>
        <v>u</v>
      </c>
      <c r="K51" s="281">
        <v>0.2</v>
      </c>
      <c r="L51" s="266"/>
      <c r="M51" s="282">
        <f>VLOOKUP(A51,MATERIALES!A6:D373,4,FALSE)</f>
        <v>1139.7616084203933</v>
      </c>
      <c r="N51" s="271">
        <f t="shared" si="0"/>
        <v>227.95232168407867</v>
      </c>
    </row>
    <row r="52" spans="1:14">
      <c r="A52" t="s">
        <v>552</v>
      </c>
      <c r="B52" s="43" t="str">
        <f>VLOOKUP(A52,MATERIALES!A6:D373,3,FALSE)</f>
        <v>Mecha Lenta</v>
      </c>
      <c r="C52" s="280"/>
      <c r="D52" s="280"/>
      <c r="E52" s="280"/>
      <c r="F52" s="280"/>
      <c r="G52" s="280"/>
      <c r="H52" s="280"/>
      <c r="I52" s="267"/>
      <c r="J52" s="223" t="str">
        <f>VLOOKUP(A52,MATERIALES!A6:D389,2,FALSE)</f>
        <v>m</v>
      </c>
      <c r="K52" s="281">
        <v>0.5</v>
      </c>
      <c r="L52" s="266"/>
      <c r="M52" s="282">
        <f>VLOOKUP(A52,MATERIALES!A7:D373,4,FALSE)</f>
        <v>1074.0504402673853</v>
      </c>
      <c r="N52" s="271">
        <f t="shared" si="0"/>
        <v>537.02522013369264</v>
      </c>
    </row>
    <row r="53" spans="1:14">
      <c r="B53" s="43"/>
      <c r="C53" s="280"/>
      <c r="D53" s="280"/>
      <c r="E53" s="280"/>
      <c r="F53" s="280"/>
      <c r="G53" s="280"/>
      <c r="H53" s="280"/>
      <c r="I53" s="267"/>
      <c r="J53" s="223"/>
      <c r="K53" s="281"/>
      <c r="L53" s="266"/>
      <c r="M53" s="282"/>
      <c r="N53" s="271"/>
    </row>
    <row r="54" spans="1:14">
      <c r="A54" t="s">
        <v>442</v>
      </c>
      <c r="B54" s="43" t="str">
        <f>VLOOKUP(A54,MATERIALES!A8:D373,3,FALSE)</f>
        <v>Derechos de explotación y/o disposición de materiales</v>
      </c>
      <c r="C54" s="280"/>
      <c r="D54" s="280"/>
      <c r="E54" s="280"/>
      <c r="F54" s="280"/>
      <c r="G54" s="280"/>
      <c r="H54" s="280"/>
      <c r="I54" s="267"/>
      <c r="J54" s="223" t="str">
        <f>VLOOKUP(A54,MATERIALES!A8:D391,2,FALSE)</f>
        <v>m3</v>
      </c>
      <c r="K54" s="281">
        <v>1</v>
      </c>
      <c r="L54" s="266"/>
      <c r="M54" s="282">
        <f>VLOOKUP(A54,MATERIALES!A9:D374,4,FALSE)</f>
        <v>5570.8912068711215</v>
      </c>
      <c r="N54" s="271">
        <f t="shared" si="0"/>
        <v>5570.8912068711215</v>
      </c>
    </row>
    <row r="55" spans="1:14" ht="15.75" thickBot="1">
      <c r="B55" s="913"/>
      <c r="C55" s="914"/>
      <c r="D55" s="914"/>
      <c r="E55" s="914"/>
      <c r="F55" s="914"/>
      <c r="G55" s="914"/>
      <c r="H55" s="914"/>
      <c r="I55" s="884"/>
      <c r="J55" s="42"/>
      <c r="K55" s="44"/>
      <c r="L55" s="915"/>
      <c r="M55" s="916"/>
      <c r="N55" s="45"/>
    </row>
    <row r="56" spans="1:14" ht="15.75" thickBot="1">
      <c r="B56" s="831" t="s">
        <v>953</v>
      </c>
      <c r="C56" s="832"/>
      <c r="D56" s="832"/>
      <c r="E56" s="832"/>
      <c r="F56" s="832"/>
      <c r="G56" s="832"/>
      <c r="H56" s="832"/>
      <c r="I56" s="832"/>
      <c r="J56" s="832"/>
      <c r="K56" s="832"/>
      <c r="L56" s="832"/>
      <c r="M56" s="833"/>
      <c r="N56" s="393">
        <f>SUM(N48:N55)</f>
        <v>17309.639014967212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7" t="s">
        <v>961</v>
      </c>
      <c r="M60" s="896"/>
      <c r="N60" s="76" t="s">
        <v>951</v>
      </c>
    </row>
    <row r="61" spans="1:14">
      <c r="B61" s="46"/>
      <c r="C61" s="316"/>
      <c r="D61" s="316"/>
      <c r="E61" s="316"/>
      <c r="F61" s="316"/>
      <c r="G61" s="316"/>
      <c r="H61" s="310"/>
      <c r="I61" s="278"/>
      <c r="J61" s="285"/>
      <c r="K61" s="278"/>
      <c r="L61" s="918"/>
      <c r="M61" s="919"/>
      <c r="N61" s="286"/>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308"/>
      <c r="C66" s="309"/>
      <c r="D66" s="309"/>
      <c r="E66" s="309"/>
      <c r="F66" s="309"/>
      <c r="G66" s="309"/>
      <c r="H66" s="48"/>
      <c r="I66" s="126"/>
      <c r="J66" s="126"/>
      <c r="K66" s="126"/>
      <c r="L66" s="909"/>
      <c r="M66" s="910"/>
      <c r="N66" s="127"/>
    </row>
    <row r="67" spans="1:15" ht="15.75" thickBot="1">
      <c r="B67" s="920" t="s">
        <v>953</v>
      </c>
      <c r="C67" s="874"/>
      <c r="D67" s="874"/>
      <c r="E67" s="874"/>
      <c r="F67" s="874"/>
      <c r="G67" s="874"/>
      <c r="H67" s="874"/>
      <c r="I67" s="874"/>
      <c r="J67" s="874"/>
      <c r="K67" s="874"/>
      <c r="L67" s="874"/>
      <c r="M67" s="87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70" t="s">
        <v>963</v>
      </c>
      <c r="C71" s="871"/>
      <c r="D71" s="871"/>
      <c r="E71" s="871"/>
      <c r="F71" s="871"/>
      <c r="G71" s="871"/>
      <c r="H71" s="871"/>
      <c r="I71" s="73" t="s">
        <v>964</v>
      </c>
      <c r="J71" s="75" t="s">
        <v>1410</v>
      </c>
      <c r="K71" s="74" t="s">
        <v>966</v>
      </c>
      <c r="L71" s="872" t="s">
        <v>950</v>
      </c>
      <c r="M71" s="873"/>
      <c r="N71" s="98" t="s">
        <v>951</v>
      </c>
    </row>
    <row r="72" spans="1:15">
      <c r="A7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294">
        <v>528</v>
      </c>
      <c r="N72" s="394">
        <f>K72/M72</f>
        <v>102.52083333333333</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4">
        <v>528</v>
      </c>
      <c r="N73" s="394">
        <f>K73/M73</f>
        <v>202.0572795727424</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7"/>
      <c r="C77" s="908"/>
      <c r="D77" s="908"/>
      <c r="E77" s="908"/>
      <c r="F77" s="908"/>
      <c r="G77" s="908"/>
      <c r="H77" s="908"/>
      <c r="I77" s="126"/>
      <c r="J77" s="126"/>
      <c r="K77" s="126"/>
      <c r="L77" s="921"/>
      <c r="M77" s="921"/>
      <c r="N77" s="45"/>
    </row>
    <row r="78" spans="1:15" ht="15.75" thickBot="1">
      <c r="B78" s="831" t="s">
        <v>953</v>
      </c>
      <c r="C78" s="832"/>
      <c r="D78" s="832"/>
      <c r="E78" s="832"/>
      <c r="F78" s="832"/>
      <c r="G78" s="832"/>
      <c r="H78" s="832"/>
      <c r="I78" s="874"/>
      <c r="J78" s="874"/>
      <c r="K78" s="874"/>
      <c r="L78" s="874"/>
      <c r="M78" s="875"/>
      <c r="N78" s="300">
        <f>SUM(N72:N77)</f>
        <v>304.57811290607572</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24754.063775205435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6" t="s">
        <v>969</v>
      </c>
      <c r="C84" s="877"/>
      <c r="D84" s="877"/>
      <c r="E84" s="877"/>
      <c r="F84" s="877"/>
      <c r="G84" s="877"/>
      <c r="H84" s="877"/>
      <c r="I84" s="313"/>
      <c r="J84" s="333"/>
      <c r="K84" s="301" t="s">
        <v>970</v>
      </c>
      <c r="L84" s="878" t="s">
        <v>971</v>
      </c>
      <c r="M84" s="879"/>
      <c r="N84" s="302"/>
    </row>
    <row r="85" spans="1:14">
      <c r="B85" s="864" t="s">
        <v>972</v>
      </c>
      <c r="C85" s="865"/>
      <c r="D85" s="865"/>
      <c r="E85" s="865"/>
      <c r="F85" s="865"/>
      <c r="G85" s="865"/>
      <c r="H85" s="865"/>
      <c r="I85" s="87"/>
      <c r="J85" s="88"/>
      <c r="K85" s="303">
        <v>0.2</v>
      </c>
      <c r="L85" s="866">
        <f>N80*K85</f>
        <v>4950.8127550410873</v>
      </c>
      <c r="M85" s="867"/>
      <c r="N85" s="51"/>
    </row>
    <row r="86" spans="1:14">
      <c r="B86" s="89" t="s">
        <v>973</v>
      </c>
      <c r="C86" s="90"/>
      <c r="D86" s="90"/>
      <c r="E86" s="90"/>
      <c r="F86" s="90"/>
      <c r="G86" s="90"/>
      <c r="H86" s="90"/>
      <c r="I86" s="87"/>
      <c r="J86" s="88"/>
      <c r="K86" s="303">
        <v>0.05</v>
      </c>
      <c r="L86" s="866">
        <f>N80*K86</f>
        <v>1237.7031887602718</v>
      </c>
      <c r="M86" s="867"/>
      <c r="N86" s="51"/>
    </row>
    <row r="87" spans="1:14" ht="15.75" thickBot="1">
      <c r="B87" s="91" t="s">
        <v>974</v>
      </c>
      <c r="C87" s="92"/>
      <c r="D87" s="92"/>
      <c r="E87" s="92"/>
      <c r="F87" s="92"/>
      <c r="G87" s="92"/>
      <c r="H87" s="92"/>
      <c r="I87" s="93"/>
      <c r="J87" s="94"/>
      <c r="K87" s="304">
        <v>0.05</v>
      </c>
      <c r="L87" s="868">
        <f>N80*K87</f>
        <v>1237.7031887602718</v>
      </c>
      <c r="M87" s="869"/>
      <c r="N87" s="51"/>
    </row>
    <row r="88" spans="1:14" ht="15.75" thickBot="1">
      <c r="B88" s="831" t="s">
        <v>953</v>
      </c>
      <c r="C88" s="832"/>
      <c r="D88" s="832"/>
      <c r="E88" s="832"/>
      <c r="F88" s="832"/>
      <c r="G88" s="832"/>
      <c r="H88" s="832"/>
      <c r="I88" s="832"/>
      <c r="J88" s="832"/>
      <c r="K88" s="832"/>
      <c r="L88" s="832"/>
      <c r="M88" s="833"/>
      <c r="N88" s="52">
        <f>L85+L86+L87</f>
        <v>7426.2191325616304</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8">
        <f>N80+N88</f>
        <v>32180.282907767065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6" t="s">
        <v>2216</v>
      </c>
      <c r="C100" s="227"/>
      <c r="D100" s="227"/>
      <c r="E100" s="227"/>
      <c r="F100" s="227"/>
      <c r="G100" s="227"/>
      <c r="H100" s="227"/>
      <c r="I100" s="227"/>
      <c r="J100" s="227"/>
      <c r="K100" s="227"/>
      <c r="L100" s="227"/>
      <c r="M100" s="227"/>
      <c r="N100" s="228"/>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ht="15.75" thickBot="1">
      <c r="B104" s="232"/>
      <c r="C104" s="233"/>
      <c r="D104" s="233"/>
      <c r="E104" s="233"/>
      <c r="F104" s="233"/>
      <c r="G104" s="233"/>
      <c r="H104" s="233"/>
      <c r="I104" s="233"/>
      <c r="J104" s="233"/>
      <c r="K104" s="233"/>
      <c r="L104" s="233"/>
      <c r="M104" s="233"/>
      <c r="N104" s="234"/>
    </row>
    <row r="105" spans="2:14">
      <c r="B105" s="235"/>
      <c r="C105" s="236"/>
      <c r="D105" s="236"/>
      <c r="E105" s="236"/>
      <c r="F105" s="236"/>
      <c r="G105" s="236"/>
      <c r="H105" s="236"/>
      <c r="I105" s="236"/>
      <c r="J105" s="236"/>
      <c r="K105" s="236"/>
      <c r="L105" s="236"/>
      <c r="M105" s="236"/>
      <c r="N105" s="237"/>
    </row>
    <row r="106" spans="2:14">
      <c r="B106" s="221" t="s">
        <v>2217</v>
      </c>
      <c r="C106" s="31"/>
      <c r="D106" s="31"/>
      <c r="E106" s="31"/>
      <c r="F106" s="31"/>
      <c r="G106" s="31"/>
      <c r="H106" s="31"/>
      <c r="I106" s="31"/>
      <c r="J106" s="31"/>
      <c r="K106" s="31"/>
      <c r="L106" s="31"/>
      <c r="M106" s="31"/>
      <c r="N106" s="32"/>
    </row>
    <row r="107" spans="2:14" ht="15" customHeight="1">
      <c r="B107" s="834" t="s">
        <v>2218</v>
      </c>
      <c r="C107" s="835"/>
      <c r="D107" s="835"/>
      <c r="E107" s="835"/>
      <c r="F107" s="835"/>
      <c r="G107" s="835"/>
      <c r="H107" s="835"/>
      <c r="I107" s="835"/>
      <c r="J107" s="835"/>
      <c r="K107" s="835"/>
      <c r="L107" s="835"/>
      <c r="M107" s="835"/>
      <c r="N107" s="836"/>
    </row>
    <row r="108" spans="2:14" ht="15" customHeight="1">
      <c r="B108" s="834"/>
      <c r="C108" s="835"/>
      <c r="D108" s="835"/>
      <c r="E108" s="835"/>
      <c r="F108" s="835"/>
      <c r="G108" s="835"/>
      <c r="H108" s="835"/>
      <c r="I108" s="835"/>
      <c r="J108" s="835"/>
      <c r="K108" s="835"/>
      <c r="L108" s="835"/>
      <c r="M108" s="835"/>
      <c r="N108" s="836"/>
    </row>
    <row r="109" spans="2:14" ht="30" customHeight="1">
      <c r="B109" s="837" t="s">
        <v>2219</v>
      </c>
      <c r="C109" s="838"/>
      <c r="D109" s="838"/>
      <c r="E109" s="838"/>
      <c r="F109" s="838"/>
      <c r="G109" s="838"/>
      <c r="H109" s="838"/>
      <c r="I109" s="838"/>
      <c r="J109" s="838"/>
      <c r="K109" s="838"/>
      <c r="L109" s="838"/>
      <c r="M109" s="838"/>
      <c r="N109" s="839"/>
    </row>
    <row r="110" spans="2:14">
      <c r="B110" s="837"/>
      <c r="C110" s="838"/>
      <c r="D110" s="838"/>
      <c r="E110" s="838"/>
      <c r="F110" s="838"/>
      <c r="G110" s="838"/>
      <c r="H110" s="838"/>
      <c r="I110" s="838"/>
      <c r="J110" s="838"/>
      <c r="K110" s="838"/>
      <c r="L110" s="838"/>
      <c r="M110" s="838"/>
      <c r="N110" s="839"/>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221"/>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7"/>
      <c r="K120" s="897"/>
      <c r="L120" s="897"/>
      <c r="M120" s="897"/>
      <c r="N120" s="898"/>
    </row>
    <row r="121" spans="2:14" ht="15.75" thickBot="1">
      <c r="B121" s="260" t="s">
        <v>2221</v>
      </c>
      <c r="C121" s="392"/>
      <c r="D121" s="392"/>
      <c r="E121" s="57"/>
      <c r="F121" s="57"/>
      <c r="G121" s="57"/>
      <c r="H121" s="57"/>
      <c r="I121" s="57"/>
      <c r="J121" s="899"/>
      <c r="K121" s="899"/>
      <c r="L121" s="899"/>
      <c r="M121" s="899"/>
      <c r="N121" s="900"/>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1012</v>
      </c>
      <c r="C31" s="81" t="s">
        <v>1191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312</v>
      </c>
      <c r="B36" s="880" t="str">
        <f>VLOOKUP(A36,EQUIPOS!A6:D154,3,FALSE)</f>
        <v>Retroexcavadora sobre oruga, potencia 138 HP, balde de 1,5 m3.</v>
      </c>
      <c r="C36" s="881"/>
      <c r="D36" s="881"/>
      <c r="E36" s="881"/>
      <c r="F36" s="881"/>
      <c r="G36" s="881"/>
      <c r="H36" s="882"/>
      <c r="I36" s="266"/>
      <c r="J36" s="267"/>
      <c r="K36" s="268">
        <f>VLOOKUP(A36,EQUIPOS!A6:D163,4,FALSE)</f>
        <v>223710.21229769697</v>
      </c>
      <c r="L36" s="269"/>
      <c r="M36" s="270">
        <v>66</v>
      </c>
      <c r="N36" s="271">
        <f>K36/M36</f>
        <v>3389.5486711772269</v>
      </c>
    </row>
    <row r="37" spans="1:14">
      <c r="A37" s="108" t="s">
        <v>129</v>
      </c>
      <c r="B37" s="880" t="str">
        <f>VLOOKUP(A37,EQUIPOS!A7:D154,3,FALSE)</f>
        <v xml:space="preserve">Buldozer, Potencia al volante de 140 HP, motor de 2200 RPM, longitud de hoja 4,80m. </v>
      </c>
      <c r="C37" s="881"/>
      <c r="D37" s="881"/>
      <c r="E37" s="881"/>
      <c r="F37" s="881"/>
      <c r="G37" s="881"/>
      <c r="H37" s="882"/>
      <c r="I37" s="266"/>
      <c r="J37" s="267"/>
      <c r="K37" s="268">
        <f>VLOOKUP(A37,EQUIPOS!A7:D164,4,FALSE)</f>
        <v>214698.92064588409</v>
      </c>
      <c r="L37" s="269"/>
      <c r="M37" s="270">
        <v>100</v>
      </c>
      <c r="N37" s="271">
        <f>K37/M37</f>
        <v>2146.9892064588407</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0.01</v>
      </c>
      <c r="M42" s="893"/>
      <c r="N42" s="105">
        <f>N76*L42</f>
        <v>1.0252083333333333</v>
      </c>
    </row>
    <row r="43" spans="1:14" ht="15.75" thickBot="1">
      <c r="B43" s="831" t="s">
        <v>953</v>
      </c>
      <c r="C43" s="832"/>
      <c r="D43" s="832"/>
      <c r="E43" s="832"/>
      <c r="F43" s="832"/>
      <c r="G43" s="832"/>
      <c r="H43" s="832"/>
      <c r="I43" s="832"/>
      <c r="J43" s="832"/>
      <c r="K43" s="832"/>
      <c r="L43" s="832"/>
      <c r="M43" s="833"/>
      <c r="N43" s="393">
        <f>SUM(N36:N42)</f>
        <v>5537.5630859694011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VLOOKUP(A48,MATERIALES!A4:D395,4,FALSE)</f>
        <v>5570.8912068711215</v>
      </c>
      <c r="N48" s="271">
        <f>K48*M48</f>
        <v>5570.8912068711215</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5570.8912068711215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102.52083333333333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11210.975126173857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2242.1950252347715</v>
      </c>
      <c r="M83" s="867"/>
      <c r="N83" s="51"/>
    </row>
    <row r="84" spans="1:14">
      <c r="B84" s="89" t="s">
        <v>973</v>
      </c>
      <c r="C84" s="90"/>
      <c r="D84" s="90"/>
      <c r="E84" s="90"/>
      <c r="F84" s="90"/>
      <c r="G84" s="90"/>
      <c r="H84" s="90"/>
      <c r="I84" s="87"/>
      <c r="J84" s="88"/>
      <c r="K84" s="303">
        <v>0.05</v>
      </c>
      <c r="L84" s="866">
        <f>N78*K84</f>
        <v>560.54875630869287</v>
      </c>
      <c r="M84" s="867"/>
      <c r="N84" s="51"/>
    </row>
    <row r="85" spans="1:14" ht="15.75" thickBot="1">
      <c r="B85" s="91" t="s">
        <v>974</v>
      </c>
      <c r="C85" s="92"/>
      <c r="D85" s="92"/>
      <c r="E85" s="92"/>
      <c r="F85" s="92"/>
      <c r="G85" s="92"/>
      <c r="H85" s="92"/>
      <c r="I85" s="93"/>
      <c r="J85" s="94"/>
      <c r="K85" s="304">
        <v>0.05</v>
      </c>
      <c r="L85" s="868">
        <f>N78*K85</f>
        <v>560.54875630869287</v>
      </c>
      <c r="M85" s="869"/>
      <c r="N85" s="51"/>
    </row>
    <row r="86" spans="1:14" ht="15.75" thickBot="1">
      <c r="B86" s="831" t="s">
        <v>953</v>
      </c>
      <c r="C86" s="832"/>
      <c r="D86" s="832"/>
      <c r="E86" s="832"/>
      <c r="F86" s="832"/>
      <c r="G86" s="832"/>
      <c r="H86" s="832"/>
      <c r="I86" s="832"/>
      <c r="J86" s="832"/>
      <c r="K86" s="832"/>
      <c r="L86" s="832"/>
      <c r="M86" s="833"/>
      <c r="N86" s="52">
        <f>L83+L84+L85</f>
        <v>3363.2925378521568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14574.267664026014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10" sqref="O1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1013</v>
      </c>
      <c r="C31" s="81" t="s">
        <v>1192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312</v>
      </c>
      <c r="B36" s="880" t="str">
        <f>VLOOKUP(A36,EQUIPOS!A6:D154,3,FALSE)</f>
        <v>Retroexcavadora sobre oruga, potencia 138 HP, balde de 1,5 m3.</v>
      </c>
      <c r="C36" s="881"/>
      <c r="D36" s="881"/>
      <c r="E36" s="881"/>
      <c r="F36" s="881"/>
      <c r="G36" s="881"/>
      <c r="H36" s="882"/>
      <c r="I36" s="266"/>
      <c r="J36" s="267"/>
      <c r="K36" s="268">
        <f>VLOOKUP(A36,EQUIPOS!A6:D163,4,FALSE)</f>
        <v>223710.21229769697</v>
      </c>
      <c r="L36" s="269"/>
      <c r="M36" s="270">
        <v>66</v>
      </c>
      <c r="N36" s="271">
        <f>K36/M36</f>
        <v>3389.5486711772269</v>
      </c>
    </row>
    <row r="37" spans="1:14">
      <c r="A37" s="108" t="s">
        <v>180</v>
      </c>
      <c r="B37" s="880" t="str">
        <f>VLOOKUP(A37,EQUIPOS!A7:D154,3,FALSE)</f>
        <v>Compresor 120 HP, con martillo.</v>
      </c>
      <c r="C37" s="881"/>
      <c r="D37" s="881"/>
      <c r="E37" s="881"/>
      <c r="F37" s="881"/>
      <c r="G37" s="881"/>
      <c r="H37" s="882"/>
      <c r="I37" s="266"/>
      <c r="J37" s="267"/>
      <c r="K37" s="268">
        <f>VLOOKUP(A37,EQUIPOS!A7:D164,4,FALSE)</f>
        <v>105416.33569090531</v>
      </c>
      <c r="L37" s="269"/>
      <c r="M37" s="270">
        <v>66</v>
      </c>
      <c r="N37" s="271">
        <f>K37/M37</f>
        <v>1597.2172074379594</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0.02</v>
      </c>
      <c r="M42" s="893"/>
      <c r="N42" s="105">
        <f>N79*L42</f>
        <v>6.0915622581215141</v>
      </c>
    </row>
    <row r="43" spans="1:14" ht="15.75" thickBot="1">
      <c r="B43" s="831" t="s">
        <v>953</v>
      </c>
      <c r="C43" s="832"/>
      <c r="D43" s="832"/>
      <c r="E43" s="832"/>
      <c r="F43" s="832"/>
      <c r="G43" s="832"/>
      <c r="H43" s="832"/>
      <c r="I43" s="832"/>
      <c r="J43" s="832"/>
      <c r="K43" s="832"/>
      <c r="L43" s="832"/>
      <c r="M43" s="833"/>
      <c r="N43" s="393">
        <f>SUM(N36:N42)</f>
        <v>4992.8574408733075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376</v>
      </c>
      <c r="B48" s="43" t="str">
        <f>VLOOKUP(A48,MATERIALES!A4:D373,3,FALSE)</f>
        <v>Anfo</v>
      </c>
      <c r="C48" s="280"/>
      <c r="D48" s="280"/>
      <c r="E48" s="280"/>
      <c r="F48" s="280"/>
      <c r="G48" s="280"/>
      <c r="H48" s="280"/>
      <c r="I48" s="267"/>
      <c r="J48" s="223" t="str">
        <f>VLOOKUP(A48,MATERIALES!A4:D373,2,FALSE)</f>
        <v>kg</v>
      </c>
      <c r="K48" s="281">
        <v>0.2</v>
      </c>
      <c r="L48" s="266"/>
      <c r="M48" s="282">
        <f>VLOOKUP(A48,MATERIALES!A4:D395,4,FALSE)</f>
        <v>6308.1607645700897</v>
      </c>
      <c r="N48" s="271">
        <f t="shared" ref="N48:N53" si="0">K48*M48</f>
        <v>1261.632152914018</v>
      </c>
    </row>
    <row r="49" spans="1:14">
      <c r="A49" t="s">
        <v>424</v>
      </c>
      <c r="B49" s="43" t="str">
        <f>VLOOKUP(A49,MATERIALES!A5:D373,3,FALSE)</f>
        <v>Cordón detonante</v>
      </c>
      <c r="C49" s="280"/>
      <c r="D49" s="280"/>
      <c r="E49" s="280"/>
      <c r="F49" s="280"/>
      <c r="G49" s="280"/>
      <c r="H49" s="280"/>
      <c r="I49" s="267"/>
      <c r="J49" s="223" t="str">
        <f>VLOOKUP(A49,MATERIALES!A5:D373,2,FALSE)</f>
        <v>m</v>
      </c>
      <c r="K49" s="281">
        <v>3</v>
      </c>
      <c r="L49" s="266"/>
      <c r="M49" s="282">
        <f>VLOOKUP(A49,MATERIALES!A5:D396,4,FALSE)</f>
        <v>1763.9501538970608</v>
      </c>
      <c r="N49" s="271">
        <f t="shared" si="0"/>
        <v>5291.8504616911823</v>
      </c>
    </row>
    <row r="50" spans="1:14">
      <c r="A50" s="108" t="s">
        <v>453</v>
      </c>
      <c r="B50" s="43" t="str">
        <f>VLOOKUP(A50,MATERIALES!A6:D373,3,FALSE)</f>
        <v>Explosivos  75% (INDUGEL)</v>
      </c>
      <c r="C50" s="280"/>
      <c r="D50" s="280"/>
      <c r="E50" s="280"/>
      <c r="F50" s="280"/>
      <c r="G50" s="280"/>
      <c r="H50" s="280"/>
      <c r="I50" s="267"/>
      <c r="J50" s="223" t="str">
        <f>VLOOKUP(A50,MATERIALES!A6:D373,2,FALSE)</f>
        <v>lb</v>
      </c>
      <c r="K50" s="281">
        <v>0.3</v>
      </c>
      <c r="L50" s="266"/>
      <c r="M50" s="282">
        <f>VLOOKUP(A50,MATERIALES!A6:D397,4,FALSE)</f>
        <v>14734.292172243726</v>
      </c>
      <c r="N50" s="271">
        <f t="shared" si="0"/>
        <v>4420.2876516731176</v>
      </c>
    </row>
    <row r="51" spans="1:14">
      <c r="A51" s="108" t="s">
        <v>458</v>
      </c>
      <c r="B51" s="43" t="str">
        <f>VLOOKUP(A51,MATERIALES!A6:D373,3,FALSE)</f>
        <v>Fulminantes</v>
      </c>
      <c r="C51" s="280"/>
      <c r="D51" s="280"/>
      <c r="E51" s="280"/>
      <c r="F51" s="280"/>
      <c r="G51" s="280"/>
      <c r="H51" s="280"/>
      <c r="I51" s="267"/>
      <c r="J51" s="223" t="str">
        <f>VLOOKUP(A51,MATERIALES!A6:D373,2,FALSE)</f>
        <v>u</v>
      </c>
      <c r="K51" s="281">
        <v>0.2</v>
      </c>
      <c r="L51" s="266"/>
      <c r="M51" s="282">
        <f>VLOOKUP(A51,MATERIALES!A6:D398,4,FALSE)</f>
        <v>1139.7616084203933</v>
      </c>
      <c r="N51" s="271">
        <f t="shared" si="0"/>
        <v>227.95232168407867</v>
      </c>
    </row>
    <row r="52" spans="1:14">
      <c r="A52" t="s">
        <v>552</v>
      </c>
      <c r="B52" s="43" t="str">
        <f>VLOOKUP(A52,MATERIALES!A6:D374,3,FALSE)</f>
        <v>Mecha Lenta</v>
      </c>
      <c r="C52" s="280"/>
      <c r="D52" s="280"/>
      <c r="E52" s="280"/>
      <c r="F52" s="280"/>
      <c r="G52" s="280"/>
      <c r="H52" s="280"/>
      <c r="I52" s="267"/>
      <c r="J52" s="223" t="str">
        <f>VLOOKUP(A52,MATERIALES!A6:D374,2,FALSE)</f>
        <v>m</v>
      </c>
      <c r="K52" s="281">
        <v>0.5</v>
      </c>
      <c r="L52" s="266"/>
      <c r="M52" s="282">
        <f>VLOOKUP(A52,MATERIALES!A6:D399,4,FALSE)</f>
        <v>1074.0504402673853</v>
      </c>
      <c r="N52" s="271">
        <f t="shared" si="0"/>
        <v>537.02522013369264</v>
      </c>
    </row>
    <row r="53" spans="1:14">
      <c r="B53" s="43"/>
      <c r="C53" s="280"/>
      <c r="D53" s="280"/>
      <c r="E53" s="280"/>
      <c r="F53" s="280"/>
      <c r="G53" s="280"/>
      <c r="H53" s="280"/>
      <c r="I53" s="267"/>
      <c r="J53" s="223"/>
      <c r="K53" s="281"/>
      <c r="L53" s="266"/>
      <c r="M53" s="282"/>
      <c r="N53" s="271"/>
    </row>
    <row r="54" spans="1:14" ht="15.75" thickBot="1">
      <c r="B54" s="913"/>
      <c r="C54" s="914"/>
      <c r="D54" s="914"/>
      <c r="E54" s="914"/>
      <c r="F54" s="914"/>
      <c r="G54" s="914"/>
      <c r="H54" s="914"/>
      <c r="I54" s="884"/>
      <c r="J54" s="42"/>
      <c r="K54" s="44"/>
      <c r="L54" s="915"/>
      <c r="M54" s="916"/>
      <c r="N54" s="45"/>
    </row>
    <row r="55" spans="1:14" ht="15.75" thickBot="1">
      <c r="B55" s="831" t="s">
        <v>953</v>
      </c>
      <c r="C55" s="832"/>
      <c r="D55" s="832"/>
      <c r="E55" s="832"/>
      <c r="F55" s="832"/>
      <c r="G55" s="832"/>
      <c r="H55" s="832"/>
      <c r="I55" s="832"/>
      <c r="J55" s="832"/>
      <c r="K55" s="832"/>
      <c r="L55" s="832"/>
      <c r="M55" s="833"/>
      <c r="N55" s="393">
        <f>SUM(N48:N54)</f>
        <v>11738.74780809609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310"/>
      <c r="I64" s="278"/>
      <c r="J64" s="285"/>
      <c r="K64" s="278"/>
      <c r="L64" s="918"/>
      <c r="M64" s="919"/>
      <c r="N64" s="286"/>
    </row>
    <row r="65" spans="1:15">
      <c r="B65" s="958"/>
      <c r="C65" s="959"/>
      <c r="D65" s="959"/>
      <c r="E65" s="959"/>
      <c r="F65" s="959"/>
      <c r="G65" s="960"/>
      <c r="H65" s="310"/>
      <c r="I65" s="278"/>
      <c r="J65" s="285"/>
      <c r="K65" s="278"/>
      <c r="L65" s="918"/>
      <c r="M65" s="919"/>
      <c r="N65" s="286"/>
    </row>
    <row r="66" spans="1:15">
      <c r="B66" s="46"/>
      <c r="C66" s="47"/>
      <c r="D66" s="47"/>
      <c r="E66" s="47"/>
      <c r="F66" s="47"/>
      <c r="G66" s="47"/>
      <c r="H66" s="287"/>
      <c r="I66" s="278"/>
      <c r="J66" s="278"/>
      <c r="K66" s="278"/>
      <c r="L66" s="288"/>
      <c r="M66" s="289"/>
      <c r="N66" s="290"/>
    </row>
    <row r="67" spans="1:15" ht="15.75" thickBot="1">
      <c r="B67" s="308"/>
      <c r="C67" s="309"/>
      <c r="D67" s="309"/>
      <c r="E67" s="309"/>
      <c r="F67" s="309"/>
      <c r="G67" s="309"/>
      <c r="H67" s="48"/>
      <c r="I67" s="126"/>
      <c r="J67" s="126"/>
      <c r="K67" s="126"/>
      <c r="L67" s="909"/>
      <c r="M67" s="910"/>
      <c r="N67" s="127"/>
    </row>
    <row r="68" spans="1:15" ht="15.75" thickBot="1">
      <c r="B68" s="920" t="s">
        <v>953</v>
      </c>
      <c r="C68" s="874"/>
      <c r="D68" s="874"/>
      <c r="E68" s="874"/>
      <c r="F68" s="874"/>
      <c r="G68" s="874"/>
      <c r="H68" s="874"/>
      <c r="I68" s="874"/>
      <c r="J68" s="874"/>
      <c r="K68" s="874"/>
      <c r="L68" s="874"/>
      <c r="M68" s="875"/>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70" t="s">
        <v>963</v>
      </c>
      <c r="C72" s="871"/>
      <c r="D72" s="871"/>
      <c r="E72" s="871"/>
      <c r="F72" s="871"/>
      <c r="G72" s="871"/>
      <c r="H72" s="871"/>
      <c r="I72" s="73" t="s">
        <v>964</v>
      </c>
      <c r="J72" s="75" t="s">
        <v>1410</v>
      </c>
      <c r="K72" s="74" t="s">
        <v>966</v>
      </c>
      <c r="L72" s="872" t="s">
        <v>950</v>
      </c>
      <c r="M72" s="873"/>
      <c r="N72" s="98" t="s">
        <v>951</v>
      </c>
    </row>
    <row r="73" spans="1:15">
      <c r="A73" t="s">
        <v>6</v>
      </c>
      <c r="B73" s="49" t="str">
        <f>VLOOKUP(A73,'MANO DE OBRA'!A8:D68,3,FALSE)</f>
        <v xml:space="preserve">Obrero </v>
      </c>
      <c r="C73" s="47"/>
      <c r="D73" s="47"/>
      <c r="E73" s="47"/>
      <c r="F73" s="47"/>
      <c r="G73" s="47"/>
      <c r="H73" s="47"/>
      <c r="I73" s="291">
        <f>K73/J73*100</f>
        <v>29260.000000000004</v>
      </c>
      <c r="J73" s="292">
        <v>185</v>
      </c>
      <c r="K73" s="293">
        <f>VLOOKUP(A73,'MANO DE OBRA'!A8:D99,4,FALSE)</f>
        <v>54131</v>
      </c>
      <c r="L73" s="50"/>
      <c r="M73" s="294">
        <v>528</v>
      </c>
      <c r="N73" s="394">
        <f>K73/M73</f>
        <v>102.52083333333333</v>
      </c>
      <c r="O73" s="106"/>
    </row>
    <row r="74" spans="1:15">
      <c r="A74"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294">
        <v>528</v>
      </c>
      <c r="N74" s="394">
        <f>K74/M74</f>
        <v>202.0572795727424</v>
      </c>
    </row>
    <row r="75" spans="1:15">
      <c r="B75" s="49"/>
      <c r="C75" s="47"/>
      <c r="D75" s="47"/>
      <c r="E75" s="47"/>
      <c r="F75" s="47"/>
      <c r="G75" s="47"/>
      <c r="H75" s="47"/>
      <c r="I75" s="278"/>
      <c r="J75" s="296"/>
      <c r="K75" s="297"/>
      <c r="L75" s="50"/>
      <c r="M75" s="299"/>
      <c r="N75" s="295"/>
    </row>
    <row r="76" spans="1:15">
      <c r="B76" s="49"/>
      <c r="C76" s="47"/>
      <c r="D76" s="47"/>
      <c r="E76" s="47"/>
      <c r="F76" s="47"/>
      <c r="G76" s="47"/>
      <c r="H76" s="47"/>
      <c r="I76" s="278"/>
      <c r="J76" s="296"/>
      <c r="K76" s="297"/>
      <c r="L76" s="317"/>
      <c r="M76" s="299"/>
      <c r="N76" s="295"/>
    </row>
    <row r="77" spans="1:15">
      <c r="B77" s="49"/>
      <c r="C77" s="47"/>
      <c r="D77" s="47"/>
      <c r="E77" s="47"/>
      <c r="F77" s="47"/>
      <c r="G77" s="47"/>
      <c r="H77" s="47"/>
      <c r="I77" s="278"/>
      <c r="J77" s="296"/>
      <c r="K77" s="297"/>
      <c r="L77" s="317"/>
      <c r="M77" s="299"/>
      <c r="N77" s="295"/>
    </row>
    <row r="78" spans="1:15" ht="15.75" thickBot="1">
      <c r="B78" s="907"/>
      <c r="C78" s="908"/>
      <c r="D78" s="908"/>
      <c r="E78" s="908"/>
      <c r="F78" s="908"/>
      <c r="G78" s="908"/>
      <c r="H78" s="908"/>
      <c r="I78" s="126"/>
      <c r="J78" s="126"/>
      <c r="K78" s="126"/>
      <c r="L78" s="921"/>
      <c r="M78" s="921"/>
      <c r="N78" s="45"/>
    </row>
    <row r="79" spans="1:15" ht="15.75" thickBot="1">
      <c r="B79" s="920" t="s">
        <v>953</v>
      </c>
      <c r="C79" s="874"/>
      <c r="D79" s="874"/>
      <c r="E79" s="874"/>
      <c r="F79" s="874"/>
      <c r="G79" s="874"/>
      <c r="H79" s="874"/>
      <c r="I79" s="874"/>
      <c r="J79" s="874"/>
      <c r="K79" s="874"/>
      <c r="L79" s="874"/>
      <c r="M79" s="875"/>
      <c r="N79" s="300">
        <f>SUM(N73:N78)</f>
        <v>304.57811290607572</v>
      </c>
    </row>
    <row r="80" spans="1:15" ht="15.75" thickBot="1">
      <c r="B80" s="33"/>
      <c r="C80" s="34"/>
      <c r="D80" s="34"/>
      <c r="E80" s="34"/>
      <c r="F80" s="34"/>
      <c r="G80" s="34"/>
      <c r="H80" s="34"/>
      <c r="I80" s="34"/>
      <c r="J80" s="34"/>
      <c r="K80" s="34"/>
      <c r="L80" s="34"/>
      <c r="M80" s="34"/>
      <c r="N80" s="35"/>
    </row>
    <row r="81" spans="1:14" ht="15.75" thickBot="1">
      <c r="B81" s="831" t="s">
        <v>967</v>
      </c>
      <c r="C81" s="832"/>
      <c r="D81" s="832"/>
      <c r="E81" s="832"/>
      <c r="F81" s="832"/>
      <c r="G81" s="832"/>
      <c r="H81" s="832"/>
      <c r="I81" s="832"/>
      <c r="J81" s="832"/>
      <c r="K81" s="832"/>
      <c r="L81" s="832"/>
      <c r="M81" s="833"/>
      <c r="N81" s="99">
        <f>N43+N55+N68+N79</f>
        <v>17036.183361875472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6" t="s">
        <v>969</v>
      </c>
      <c r="C85" s="877"/>
      <c r="D85" s="877"/>
      <c r="E85" s="877"/>
      <c r="F85" s="877"/>
      <c r="G85" s="877"/>
      <c r="H85" s="877"/>
      <c r="I85" s="313"/>
      <c r="J85" s="333"/>
      <c r="K85" s="301" t="s">
        <v>970</v>
      </c>
      <c r="L85" s="878" t="s">
        <v>971</v>
      </c>
      <c r="M85" s="879"/>
      <c r="N85" s="302"/>
    </row>
    <row r="86" spans="1:14">
      <c r="B86" s="864" t="s">
        <v>972</v>
      </c>
      <c r="C86" s="865"/>
      <c r="D86" s="865"/>
      <c r="E86" s="865"/>
      <c r="F86" s="865"/>
      <c r="G86" s="865"/>
      <c r="H86" s="865"/>
      <c r="I86" s="87"/>
      <c r="J86" s="88"/>
      <c r="K86" s="303">
        <v>0.2</v>
      </c>
      <c r="L86" s="866">
        <f>N81*K86</f>
        <v>3407.2366723750947</v>
      </c>
      <c r="M86" s="867"/>
      <c r="N86" s="51"/>
    </row>
    <row r="87" spans="1:14">
      <c r="B87" s="89" t="s">
        <v>973</v>
      </c>
      <c r="C87" s="90"/>
      <c r="D87" s="90"/>
      <c r="E87" s="90"/>
      <c r="F87" s="90"/>
      <c r="G87" s="90"/>
      <c r="H87" s="90"/>
      <c r="I87" s="87"/>
      <c r="J87" s="88"/>
      <c r="K87" s="303">
        <v>0.05</v>
      </c>
      <c r="L87" s="866">
        <f>N81*K87</f>
        <v>851.80916809377368</v>
      </c>
      <c r="M87" s="867"/>
      <c r="N87" s="51"/>
    </row>
    <row r="88" spans="1:14" ht="15.75" thickBot="1">
      <c r="B88" s="91" t="s">
        <v>974</v>
      </c>
      <c r="C88" s="92"/>
      <c r="D88" s="92"/>
      <c r="E88" s="92"/>
      <c r="F88" s="92"/>
      <c r="G88" s="92"/>
      <c r="H88" s="92"/>
      <c r="I88" s="93"/>
      <c r="J88" s="94"/>
      <c r="K88" s="304">
        <v>0.05</v>
      </c>
      <c r="L88" s="868">
        <f>N81*K88</f>
        <v>851.80916809377368</v>
      </c>
      <c r="M88" s="869"/>
      <c r="N88" s="51"/>
    </row>
    <row r="89" spans="1:14" ht="15.75" thickBot="1">
      <c r="B89" s="831" t="s">
        <v>953</v>
      </c>
      <c r="C89" s="832"/>
      <c r="D89" s="832"/>
      <c r="E89" s="832"/>
      <c r="F89" s="832"/>
      <c r="G89" s="832"/>
      <c r="H89" s="832"/>
      <c r="I89" s="832"/>
      <c r="J89" s="832"/>
      <c r="K89" s="832"/>
      <c r="L89" s="832"/>
      <c r="M89" s="833"/>
      <c r="N89" s="52">
        <f>L86+L87+L88</f>
        <v>5110.855008562643</v>
      </c>
    </row>
    <row r="90" spans="1:14" ht="15.75" thickBot="1">
      <c r="B90" s="33"/>
      <c r="C90" s="34"/>
      <c r="D90" s="34"/>
      <c r="E90" s="34"/>
      <c r="F90" s="34"/>
      <c r="G90" s="34"/>
      <c r="H90" s="34"/>
      <c r="I90" s="34"/>
      <c r="J90" s="34"/>
      <c r="K90" s="34"/>
      <c r="L90" s="34"/>
      <c r="M90" s="34"/>
      <c r="N90" s="35"/>
    </row>
    <row r="91" spans="1:14" ht="15.75" thickBot="1">
      <c r="A91" t="s">
        <v>2016</v>
      </c>
      <c r="B91" s="831" t="s">
        <v>975</v>
      </c>
      <c r="C91" s="832"/>
      <c r="D91" s="832"/>
      <c r="E91" s="832"/>
      <c r="F91" s="832"/>
      <c r="G91" s="832"/>
      <c r="H91" s="832"/>
      <c r="I91" s="832"/>
      <c r="J91" s="832"/>
      <c r="K91" s="832"/>
      <c r="L91" s="832"/>
      <c r="M91" s="833"/>
      <c r="N91" s="188">
        <f>N81+N89</f>
        <v>22147.038370438117</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6" t="s">
        <v>2216</v>
      </c>
      <c r="C101" s="227"/>
      <c r="D101" s="227"/>
      <c r="E101" s="227"/>
      <c r="F101" s="227"/>
      <c r="G101" s="227"/>
      <c r="H101" s="227"/>
      <c r="I101" s="227"/>
      <c r="J101" s="227"/>
      <c r="K101" s="227"/>
      <c r="L101" s="227"/>
      <c r="M101" s="227"/>
      <c r="N101" s="228"/>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ht="15.75" thickBot="1">
      <c r="B105" s="232"/>
      <c r="C105" s="233"/>
      <c r="D105" s="233"/>
      <c r="E105" s="233"/>
      <c r="F105" s="233"/>
      <c r="G105" s="233"/>
      <c r="H105" s="233"/>
      <c r="I105" s="233"/>
      <c r="J105" s="233"/>
      <c r="K105" s="233"/>
      <c r="L105" s="233"/>
      <c r="M105" s="233"/>
      <c r="N105" s="234"/>
    </row>
    <row r="106" spans="2:14">
      <c r="B106" s="235"/>
      <c r="C106" s="236"/>
      <c r="D106" s="236"/>
      <c r="E106" s="236"/>
      <c r="F106" s="236"/>
      <c r="G106" s="236"/>
      <c r="H106" s="236"/>
      <c r="I106" s="236"/>
      <c r="J106" s="236"/>
      <c r="K106" s="236"/>
      <c r="L106" s="236"/>
      <c r="M106" s="236"/>
      <c r="N106" s="237"/>
    </row>
    <row r="107" spans="2:14">
      <c r="B107" s="221" t="s">
        <v>2217</v>
      </c>
      <c r="C107" s="31"/>
      <c r="D107" s="31"/>
      <c r="E107" s="31"/>
      <c r="F107" s="31"/>
      <c r="G107" s="31"/>
      <c r="H107" s="31"/>
      <c r="I107" s="31"/>
      <c r="J107" s="31"/>
      <c r="K107" s="31"/>
      <c r="L107" s="31"/>
      <c r="M107" s="31"/>
      <c r="N107" s="32"/>
    </row>
    <row r="108" spans="2:14" ht="15" customHeight="1">
      <c r="B108" s="834" t="s">
        <v>2218</v>
      </c>
      <c r="C108" s="835"/>
      <c r="D108" s="835"/>
      <c r="E108" s="835"/>
      <c r="F108" s="835"/>
      <c r="G108" s="835"/>
      <c r="H108" s="835"/>
      <c r="I108" s="835"/>
      <c r="J108" s="835"/>
      <c r="K108" s="835"/>
      <c r="L108" s="835"/>
      <c r="M108" s="835"/>
      <c r="N108" s="836"/>
    </row>
    <row r="109" spans="2:14" ht="15" customHeight="1">
      <c r="B109" s="834"/>
      <c r="C109" s="835"/>
      <c r="D109" s="835"/>
      <c r="E109" s="835"/>
      <c r="F109" s="835"/>
      <c r="G109" s="835"/>
      <c r="H109" s="835"/>
      <c r="I109" s="835"/>
      <c r="J109" s="835"/>
      <c r="K109" s="835"/>
      <c r="L109" s="835"/>
      <c r="M109" s="835"/>
      <c r="N109" s="836"/>
    </row>
    <row r="110" spans="2:14" ht="32.25" customHeight="1">
      <c r="B110" s="837" t="s">
        <v>2219</v>
      </c>
      <c r="C110" s="838"/>
      <c r="D110" s="838"/>
      <c r="E110" s="838"/>
      <c r="F110" s="838"/>
      <c r="G110" s="838"/>
      <c r="H110" s="838"/>
      <c r="I110" s="838"/>
      <c r="J110" s="838"/>
      <c r="K110" s="838"/>
      <c r="L110" s="838"/>
      <c r="M110" s="838"/>
      <c r="N110" s="839"/>
    </row>
    <row r="111" spans="2:14">
      <c r="B111" s="837"/>
      <c r="C111" s="838"/>
      <c r="D111" s="838"/>
      <c r="E111" s="838"/>
      <c r="F111" s="838"/>
      <c r="G111" s="838"/>
      <c r="H111" s="838"/>
      <c r="I111" s="838"/>
      <c r="J111" s="838"/>
      <c r="K111" s="838"/>
      <c r="L111" s="838"/>
      <c r="M111" s="838"/>
      <c r="N111" s="839"/>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221"/>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7"/>
      <c r="K121" s="897"/>
      <c r="L121" s="897"/>
      <c r="M121" s="897"/>
      <c r="N121" s="898"/>
    </row>
    <row r="122" spans="2:14" ht="15.75" thickBot="1">
      <c r="B122" s="260" t="s">
        <v>2221</v>
      </c>
      <c r="C122" s="392"/>
      <c r="D122" s="392"/>
      <c r="E122" s="57"/>
      <c r="F122" s="57"/>
      <c r="G122" s="57"/>
      <c r="H122" s="57"/>
      <c r="I122" s="57"/>
      <c r="J122" s="899"/>
      <c r="K122" s="899"/>
      <c r="L122" s="899"/>
      <c r="M122" s="899"/>
      <c r="N122" s="900"/>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1014</v>
      </c>
      <c r="C31" s="81" t="s">
        <v>1193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312</v>
      </c>
      <c r="B36" s="880" t="str">
        <f>VLOOKUP(A36,EQUIPOS!A6:D154,3,FALSE)</f>
        <v>Retroexcavadora sobre oruga, potencia 138 HP, balde de 1,5 m3.</v>
      </c>
      <c r="C36" s="881"/>
      <c r="D36" s="881"/>
      <c r="E36" s="881"/>
      <c r="F36" s="881"/>
      <c r="G36" s="881"/>
      <c r="H36" s="882"/>
      <c r="I36" s="266"/>
      <c r="J36" s="267"/>
      <c r="K36" s="268">
        <f>VLOOKUP(A36,EQUIPOS!A6:D163,4,FALSE)</f>
        <v>223710.21229769697</v>
      </c>
      <c r="L36" s="269"/>
      <c r="M36" s="270">
        <v>66</v>
      </c>
      <c r="N36" s="271">
        <f>K36/M36</f>
        <v>3389.5486711772269</v>
      </c>
    </row>
    <row r="37" spans="1:14">
      <c r="A37" s="108"/>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0.01</v>
      </c>
      <c r="M42" s="893"/>
      <c r="N42" s="105">
        <f>N76*L42</f>
        <v>1.0252083333333333</v>
      </c>
    </row>
    <row r="43" spans="1:14" ht="15.75" thickBot="1">
      <c r="B43" s="831" t="s">
        <v>953</v>
      </c>
      <c r="C43" s="832"/>
      <c r="D43" s="832"/>
      <c r="E43" s="832"/>
      <c r="F43" s="832"/>
      <c r="G43" s="832"/>
      <c r="H43" s="832"/>
      <c r="I43" s="832"/>
      <c r="J43" s="832"/>
      <c r="K43" s="832"/>
      <c r="L43" s="832"/>
      <c r="M43" s="833"/>
      <c r="N43" s="393">
        <f>SUM(N36:N42)</f>
        <v>3390.5738795105603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102.52083333333333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3493.0947128438938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698.61894256877883</v>
      </c>
      <c r="M83" s="867"/>
      <c r="N83" s="51"/>
    </row>
    <row r="84" spans="1:14">
      <c r="B84" s="89" t="s">
        <v>973</v>
      </c>
      <c r="C84" s="90"/>
      <c r="D84" s="90"/>
      <c r="E84" s="90"/>
      <c r="F84" s="90"/>
      <c r="G84" s="90"/>
      <c r="H84" s="90"/>
      <c r="I84" s="87"/>
      <c r="J84" s="88"/>
      <c r="K84" s="303">
        <v>0.05</v>
      </c>
      <c r="L84" s="866">
        <f>N78*K84</f>
        <v>174.65473564219471</v>
      </c>
      <c r="M84" s="867"/>
      <c r="N84" s="51"/>
    </row>
    <row r="85" spans="1:14" ht="15.75" thickBot="1">
      <c r="B85" s="91" t="s">
        <v>974</v>
      </c>
      <c r="C85" s="92"/>
      <c r="D85" s="92"/>
      <c r="E85" s="92"/>
      <c r="F85" s="92"/>
      <c r="G85" s="92"/>
      <c r="H85" s="92"/>
      <c r="I85" s="93"/>
      <c r="J85" s="94"/>
      <c r="K85" s="304">
        <v>0.05</v>
      </c>
      <c r="L85" s="868">
        <f>N78*K85</f>
        <v>174.65473564219471</v>
      </c>
      <c r="M85" s="869"/>
      <c r="N85" s="51"/>
    </row>
    <row r="86" spans="1:14" ht="15.75" thickBot="1">
      <c r="B86" s="831" t="s">
        <v>953</v>
      </c>
      <c r="C86" s="832"/>
      <c r="D86" s="832"/>
      <c r="E86" s="832"/>
      <c r="F86" s="832"/>
      <c r="G86" s="832"/>
      <c r="H86" s="832"/>
      <c r="I86" s="832"/>
      <c r="J86" s="832"/>
      <c r="K86" s="832"/>
      <c r="L86" s="832"/>
      <c r="M86" s="833"/>
      <c r="N86" s="52">
        <f>L83+L84+L85</f>
        <v>1047.9284138531682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4541.0231266970623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1015</v>
      </c>
      <c r="C31" s="81" t="s">
        <v>1194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148</v>
      </c>
      <c r="B36" s="880" t="str">
        <f>VLOOKUP(A36,EQUIPOS!A6:D154,3,FALSE)</f>
        <v>Cargador : Potencia en el volante 110 hp, Clasificación de RPM del motor 2300.</v>
      </c>
      <c r="C36" s="881"/>
      <c r="D36" s="881"/>
      <c r="E36" s="881"/>
      <c r="F36" s="881"/>
      <c r="G36" s="881"/>
      <c r="H36" s="882"/>
      <c r="I36" s="266"/>
      <c r="J36" s="267"/>
      <c r="K36" s="268">
        <f>VLOOKUP(A36,EQUIPOS!A6:D163,4,FALSE)</f>
        <v>184369.0951647583</v>
      </c>
      <c r="L36" s="269"/>
      <c r="M36" s="270">
        <v>66</v>
      </c>
      <c r="N36" s="271">
        <f>K36/M36</f>
        <v>2793.4711388599744</v>
      </c>
    </row>
    <row r="37" spans="1:14">
      <c r="A37" s="108" t="s">
        <v>129</v>
      </c>
      <c r="B37" s="880" t="str">
        <f>VLOOKUP(A37,EQUIPOS!A7:D154,3,FALSE)</f>
        <v xml:space="preserve">Buldozer, Potencia al volante de 140 HP, motor de 2200 RPM, longitud de hoja 4,80m. </v>
      </c>
      <c r="C37" s="881"/>
      <c r="D37" s="881"/>
      <c r="E37" s="881"/>
      <c r="F37" s="881"/>
      <c r="G37" s="881"/>
      <c r="H37" s="882"/>
      <c r="I37" s="266"/>
      <c r="J37" s="267"/>
      <c r="K37" s="268">
        <f>VLOOKUP(A37,EQUIPOS!A7:D164,4,FALSE)</f>
        <v>214698.92064588409</v>
      </c>
      <c r="L37" s="269"/>
      <c r="M37" s="270">
        <v>100</v>
      </c>
      <c r="N37" s="271">
        <f>K37/M37</f>
        <v>2146.9892064588407</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73"/>
      <c r="L39" s="885"/>
      <c r="M39" s="886"/>
      <c r="N39" s="272"/>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0.01</v>
      </c>
      <c r="M42" s="893"/>
      <c r="N42" s="105">
        <f>N76*L42</f>
        <v>2.0504166666666666</v>
      </c>
    </row>
    <row r="43" spans="1:14" ht="15.75" thickBot="1">
      <c r="B43" s="831" t="s">
        <v>953</v>
      </c>
      <c r="C43" s="832"/>
      <c r="D43" s="832"/>
      <c r="E43" s="832"/>
      <c r="F43" s="832"/>
      <c r="G43" s="832"/>
      <c r="H43" s="832"/>
      <c r="I43" s="832"/>
      <c r="J43" s="832"/>
      <c r="K43" s="832"/>
      <c r="L43" s="832"/>
      <c r="M43" s="833"/>
      <c r="N43" s="393">
        <f>SUM(N36:N42)</f>
        <v>4942.5107619854825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444</v>
      </c>
      <c r="B48" s="43" t="str">
        <f>VLOOKUP(A48,MATERIALES!A4:D373,3,FALSE)</f>
        <v>Disposición de material de derrumbe</v>
      </c>
      <c r="C48" s="280"/>
      <c r="D48" s="280"/>
      <c r="E48" s="280"/>
      <c r="F48" s="280"/>
      <c r="G48" s="280"/>
      <c r="H48" s="280"/>
      <c r="I48" s="267"/>
      <c r="J48" s="223" t="str">
        <f>VLOOKUP(A48,MATERIALES!A4:D373,2,FALSE)</f>
        <v>m3</v>
      </c>
      <c r="K48" s="281">
        <v>1</v>
      </c>
      <c r="L48" s="266"/>
      <c r="M48" s="282">
        <f>VLOOKUP(A48,MATERIALES!A4:D395,4,FALSE)</f>
        <v>4550.3666609032398</v>
      </c>
      <c r="N48" s="271">
        <f>K48*M48</f>
        <v>4550.3666609032398</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4550.3666609032398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528</v>
      </c>
      <c r="N70" s="394">
        <f>K70/M70</f>
        <v>205.04166666666666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205.04166666666666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9697.9190895553893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1939.5838179110779</v>
      </c>
      <c r="M83" s="867"/>
      <c r="N83" s="51"/>
    </row>
    <row r="84" spans="1:14">
      <c r="B84" s="89" t="s">
        <v>973</v>
      </c>
      <c r="C84" s="90"/>
      <c r="D84" s="90"/>
      <c r="E84" s="90"/>
      <c r="F84" s="90"/>
      <c r="G84" s="90"/>
      <c r="H84" s="90"/>
      <c r="I84" s="87"/>
      <c r="J84" s="88"/>
      <c r="K84" s="303">
        <v>0.05</v>
      </c>
      <c r="L84" s="866">
        <f>N78*K84</f>
        <v>484.89595447776946</v>
      </c>
      <c r="M84" s="867"/>
      <c r="N84" s="51"/>
    </row>
    <row r="85" spans="1:14" ht="15.75" thickBot="1">
      <c r="B85" s="91" t="s">
        <v>974</v>
      </c>
      <c r="C85" s="92"/>
      <c r="D85" s="92"/>
      <c r="E85" s="92"/>
      <c r="F85" s="92"/>
      <c r="G85" s="92"/>
      <c r="H85" s="92"/>
      <c r="I85" s="93"/>
      <c r="J85" s="94"/>
      <c r="K85" s="304">
        <v>0.05</v>
      </c>
      <c r="L85" s="868">
        <f>N78*K85</f>
        <v>484.89595447776946</v>
      </c>
      <c r="M85" s="869"/>
      <c r="N85" s="51"/>
    </row>
    <row r="86" spans="1:14" ht="15.75" thickBot="1">
      <c r="B86" s="831" t="s">
        <v>953</v>
      </c>
      <c r="C86" s="832"/>
      <c r="D86" s="832"/>
      <c r="E86" s="832"/>
      <c r="F86" s="832"/>
      <c r="G86" s="832"/>
      <c r="H86" s="832"/>
      <c r="I86" s="832"/>
      <c r="J86" s="832"/>
      <c r="K86" s="832"/>
      <c r="L86" s="832"/>
      <c r="M86" s="833"/>
      <c r="N86" s="52">
        <f>L83+L84+L85</f>
        <v>2909.3757268666168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12607.294816422007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1016</v>
      </c>
      <c r="C31" s="81" t="s">
        <v>1195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08" t="s">
        <v>129</v>
      </c>
      <c r="B36" s="880" t="str">
        <f>VLOOKUP(A36,EQUIPOS!A6:D154,3,FALSE)</f>
        <v xml:space="preserve">Buldozer, Potencia al volante de 140 HP, motor de 2200 RPM, longitud de hoja 4,80m. </v>
      </c>
      <c r="C36" s="881"/>
      <c r="D36" s="881"/>
      <c r="E36" s="881"/>
      <c r="F36" s="881"/>
      <c r="G36" s="881"/>
      <c r="H36" s="882"/>
      <c r="I36" s="266"/>
      <c r="J36" s="267"/>
      <c r="K36" s="268">
        <f>VLOOKUP(A36,EQUIPOS!A6:D163,4,FALSE)</f>
        <v>214698.92064588409</v>
      </c>
      <c r="L36" s="463"/>
      <c r="M36" s="282">
        <v>50</v>
      </c>
      <c r="N36" s="271">
        <f>K36/M36</f>
        <v>4293.9784129176815</v>
      </c>
    </row>
    <row r="37" spans="1:14">
      <c r="A37" s="108" t="s">
        <v>152</v>
      </c>
      <c r="B37" s="880" t="str">
        <f>VLOOKUP(A37,EQUIPOS!A7:D154,3,FALSE)</f>
        <v xml:space="preserve">Carrotanque de agua(1000 Galones) </v>
      </c>
      <c r="C37" s="881"/>
      <c r="D37" s="881"/>
      <c r="E37" s="881"/>
      <c r="F37" s="881"/>
      <c r="G37" s="881"/>
      <c r="H37" s="882"/>
      <c r="I37" s="266"/>
      <c r="J37" s="267"/>
      <c r="K37" s="268">
        <f>VLOOKUP(A37,EQUIPOS!A7:D164,4,FALSE)</f>
        <v>68651.582301227347</v>
      </c>
      <c r="L37" s="463"/>
      <c r="M37" s="282">
        <v>50</v>
      </c>
      <c r="N37" s="271">
        <f>K37/M37</f>
        <v>1373.0316460245469</v>
      </c>
    </row>
    <row r="38" spans="1:14">
      <c r="A38" s="204" t="s">
        <v>269</v>
      </c>
      <c r="B38" s="880" t="str">
        <f>VLOOKUP(A38,EQUIPOS!A8:D154,3,FALSE)</f>
        <v>Motoniveladora  potencia 215 HP, ancho de cuchilla 4,27 m, peso 18 ton.</v>
      </c>
      <c r="C38" s="881"/>
      <c r="D38" s="881"/>
      <c r="E38" s="881"/>
      <c r="F38" s="881"/>
      <c r="G38" s="881"/>
      <c r="H38" s="882"/>
      <c r="I38" s="266"/>
      <c r="J38" s="267"/>
      <c r="K38" s="268">
        <f>VLOOKUP(A38,EQUIPOS!A8:D165,4,FALSE)</f>
        <v>217772.90317135054</v>
      </c>
      <c r="L38" s="463"/>
      <c r="M38" s="282">
        <v>50</v>
      </c>
      <c r="N38" s="271">
        <f>K38/M38</f>
        <v>4355.4580634270105</v>
      </c>
    </row>
    <row r="39" spans="1:14">
      <c r="A39" s="204" t="s">
        <v>365</v>
      </c>
      <c r="B39" s="880" t="str">
        <f>VLOOKUP(A39,EQUIPOS!A9:D154,3,FALSE)</f>
        <v xml:space="preserve">Vibrocompatador, potencia 153 HP, peso 10 Ton. </v>
      </c>
      <c r="C39" s="881"/>
      <c r="D39" s="881"/>
      <c r="E39" s="881"/>
      <c r="F39" s="881"/>
      <c r="G39" s="881"/>
      <c r="H39" s="882"/>
      <c r="I39" s="883"/>
      <c r="J39" s="884"/>
      <c r="K39" s="268">
        <f>VLOOKUP(A39,EQUIPOS!A9:D166,4,FALSE)</f>
        <v>128918.09604711263</v>
      </c>
      <c r="L39" s="961">
        <v>50</v>
      </c>
      <c r="M39" s="962"/>
      <c r="N39" s="271">
        <f>K39/L39</f>
        <v>2578.3619209422527</v>
      </c>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12600.830043311491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400</v>
      </c>
      <c r="N70" s="394">
        <f>K70/M70</f>
        <v>266.71560903601994</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400</v>
      </c>
      <c r="N71" s="394">
        <f>K71/M71</f>
        <v>135.32749999999999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402.04310903601993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13002.873152347511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2600.5746304695022</v>
      </c>
      <c r="M83" s="867"/>
      <c r="N83" s="51"/>
    </row>
    <row r="84" spans="1:14">
      <c r="B84" s="89" t="s">
        <v>973</v>
      </c>
      <c r="C84" s="90"/>
      <c r="D84" s="90"/>
      <c r="E84" s="90"/>
      <c r="F84" s="90"/>
      <c r="G84" s="90"/>
      <c r="H84" s="90"/>
      <c r="I84" s="87"/>
      <c r="J84" s="88"/>
      <c r="K84" s="303">
        <v>0.05</v>
      </c>
      <c r="L84" s="866">
        <f>N78*K84</f>
        <v>650.14365761737554</v>
      </c>
      <c r="M84" s="867"/>
      <c r="N84" s="51"/>
    </row>
    <row r="85" spans="1:14" ht="15.75" thickBot="1">
      <c r="B85" s="91" t="s">
        <v>974</v>
      </c>
      <c r="C85" s="92"/>
      <c r="D85" s="92"/>
      <c r="E85" s="92"/>
      <c r="F85" s="92"/>
      <c r="G85" s="92"/>
      <c r="H85" s="92"/>
      <c r="I85" s="93"/>
      <c r="J85" s="94"/>
      <c r="K85" s="304">
        <v>0.05</v>
      </c>
      <c r="L85" s="868">
        <f>N78*K85</f>
        <v>650.14365761737554</v>
      </c>
      <c r="M85" s="869"/>
      <c r="N85" s="51"/>
    </row>
    <row r="86" spans="1:14" ht="15.75" thickBot="1">
      <c r="B86" s="831" t="s">
        <v>953</v>
      </c>
      <c r="C86" s="832"/>
      <c r="D86" s="832"/>
      <c r="E86" s="832"/>
      <c r="F86" s="832"/>
      <c r="G86" s="832"/>
      <c r="H86" s="832"/>
      <c r="I86" s="832"/>
      <c r="J86" s="832"/>
      <c r="K86" s="832"/>
      <c r="L86" s="832"/>
      <c r="M86" s="833"/>
      <c r="N86" s="52">
        <f>L83+L84+L85</f>
        <v>3900.8619457042532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16903.735098051766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1017</v>
      </c>
      <c r="C31" s="81" t="s">
        <v>1196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129</v>
      </c>
      <c r="B36" s="880" t="str">
        <f>VLOOKUP(A36,EQUIPOS!A6:D154,3,FALSE)</f>
        <v xml:space="preserve">Buldozer, Potencia al volante de 140 HP, motor de 2200 RPM, longitud de hoja 4,80m. </v>
      </c>
      <c r="C36" s="881"/>
      <c r="D36" s="881"/>
      <c r="E36" s="881"/>
      <c r="F36" s="881"/>
      <c r="G36" s="881"/>
      <c r="H36" s="882"/>
      <c r="I36" s="266"/>
      <c r="J36" s="267"/>
      <c r="K36" s="268">
        <f>VLOOKUP(A36,EQUIPOS!A6:D163,4,FALSE)</f>
        <v>214698.92064588409</v>
      </c>
      <c r="L36" s="269"/>
      <c r="M36" s="270">
        <v>40</v>
      </c>
      <c r="N36" s="271">
        <f>K36/M36</f>
        <v>5367.4730161471025</v>
      </c>
    </row>
    <row r="37" spans="1:14">
      <c r="A37" s="113" t="s">
        <v>365</v>
      </c>
      <c r="B37" s="880" t="str">
        <f>VLOOKUP(A37,EQUIPOS!A7:D154,3,FALSE)</f>
        <v xml:space="preserve">Vibrocompatador, potencia 153 HP, peso 10 Ton. </v>
      </c>
      <c r="C37" s="881"/>
      <c r="D37" s="881"/>
      <c r="E37" s="881"/>
      <c r="F37" s="881"/>
      <c r="G37" s="881"/>
      <c r="H37" s="882"/>
      <c r="I37" s="266"/>
      <c r="J37" s="267"/>
      <c r="K37" s="268">
        <f>VLOOKUP(A37,EQUIPOS!A7:D164,4,FALSE)</f>
        <v>128918.09604711263</v>
      </c>
      <c r="L37" s="269"/>
      <c r="M37" s="270">
        <v>40</v>
      </c>
      <c r="N37" s="271">
        <f>K37/M37</f>
        <v>3222.9524011778158</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8590.4254173249174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502.55388629502494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9092.9793036199426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1818.5958607239886</v>
      </c>
      <c r="M83" s="867"/>
      <c r="N83" s="51"/>
    </row>
    <row r="84" spans="1:14">
      <c r="B84" s="89" t="s">
        <v>973</v>
      </c>
      <c r="C84" s="90"/>
      <c r="D84" s="90"/>
      <c r="E84" s="90"/>
      <c r="F84" s="90"/>
      <c r="G84" s="90"/>
      <c r="H84" s="90"/>
      <c r="I84" s="87"/>
      <c r="J84" s="88"/>
      <c r="K84" s="303">
        <v>0.05</v>
      </c>
      <c r="L84" s="866">
        <f>N78*K84</f>
        <v>454.64896518099715</v>
      </c>
      <c r="M84" s="867"/>
      <c r="N84" s="51"/>
    </row>
    <row r="85" spans="1:14" ht="15.75" thickBot="1">
      <c r="B85" s="91" t="s">
        <v>974</v>
      </c>
      <c r="C85" s="92"/>
      <c r="D85" s="92"/>
      <c r="E85" s="92"/>
      <c r="F85" s="92"/>
      <c r="G85" s="92"/>
      <c r="H85" s="92"/>
      <c r="I85" s="93"/>
      <c r="J85" s="94"/>
      <c r="K85" s="304">
        <v>0.05</v>
      </c>
      <c r="L85" s="868">
        <f>N78*K85</f>
        <v>454.64896518099715</v>
      </c>
      <c r="M85" s="869"/>
      <c r="N85" s="51"/>
    </row>
    <row r="86" spans="1:14" ht="15.75" thickBot="1">
      <c r="B86" s="831" t="s">
        <v>953</v>
      </c>
      <c r="C86" s="832"/>
      <c r="D86" s="832"/>
      <c r="E86" s="832"/>
      <c r="F86" s="832"/>
      <c r="G86" s="832"/>
      <c r="H86" s="832"/>
      <c r="I86" s="832"/>
      <c r="J86" s="832"/>
      <c r="K86" s="832"/>
      <c r="L86" s="832"/>
      <c r="M86" s="833"/>
      <c r="N86" s="52">
        <f>L83+L84+L85</f>
        <v>2727.8937910859827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11820.873094705925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1018</v>
      </c>
      <c r="C31" s="81" t="s">
        <v>1197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129</v>
      </c>
      <c r="B36" s="880" t="str">
        <f>VLOOKUP(A36,EQUIPOS!A6:D154,3,FALSE)</f>
        <v xml:space="preserve">Buldozer, Potencia al volante de 140 HP, motor de 2200 RPM, longitud de hoja 4,80m. </v>
      </c>
      <c r="C36" s="881"/>
      <c r="D36" s="881"/>
      <c r="E36" s="881"/>
      <c r="F36" s="881"/>
      <c r="G36" s="881"/>
      <c r="H36" s="882"/>
      <c r="I36" s="266"/>
      <c r="J36" s="267"/>
      <c r="K36" s="268">
        <f>VLOOKUP(A36,EQUIPOS!A6:D163,4,FALSE)</f>
        <v>214698.92064588409</v>
      </c>
      <c r="L36" s="269"/>
      <c r="M36" s="270">
        <v>40</v>
      </c>
      <c r="N36" s="271">
        <f>K36/M36</f>
        <v>5367.4730161471025</v>
      </c>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5367.4730161471025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502.55388629502494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5870.0269024421277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1174.0053804884255</v>
      </c>
      <c r="M83" s="867"/>
      <c r="N83" s="51"/>
    </row>
    <row r="84" spans="1:14">
      <c r="B84" s="89" t="s">
        <v>973</v>
      </c>
      <c r="C84" s="90"/>
      <c r="D84" s="90"/>
      <c r="E84" s="90"/>
      <c r="F84" s="90"/>
      <c r="G84" s="90"/>
      <c r="H84" s="90"/>
      <c r="I84" s="87"/>
      <c r="J84" s="88"/>
      <c r="K84" s="303">
        <v>0.05</v>
      </c>
      <c r="L84" s="866">
        <f>N78*K84</f>
        <v>293.50134512210639</v>
      </c>
      <c r="M84" s="867"/>
      <c r="N84" s="51"/>
    </row>
    <row r="85" spans="1:14" ht="15.75" thickBot="1">
      <c r="B85" s="91" t="s">
        <v>974</v>
      </c>
      <c r="C85" s="92"/>
      <c r="D85" s="92"/>
      <c r="E85" s="92"/>
      <c r="F85" s="92"/>
      <c r="G85" s="92"/>
      <c r="H85" s="92"/>
      <c r="I85" s="93"/>
      <c r="J85" s="94"/>
      <c r="K85" s="304">
        <v>0.05</v>
      </c>
      <c r="L85" s="868">
        <f>N78*K85</f>
        <v>293.50134512210639</v>
      </c>
      <c r="M85" s="869"/>
      <c r="N85" s="51"/>
    </row>
    <row r="86" spans="1:14" ht="15.75" thickBot="1">
      <c r="B86" s="831" t="s">
        <v>953</v>
      </c>
      <c r="C86" s="832"/>
      <c r="D86" s="832"/>
      <c r="E86" s="832"/>
      <c r="F86" s="832"/>
      <c r="G86" s="832"/>
      <c r="H86" s="832"/>
      <c r="I86" s="832"/>
      <c r="J86" s="832"/>
      <c r="K86" s="832"/>
      <c r="L86" s="832"/>
      <c r="M86" s="833"/>
      <c r="N86" s="52">
        <f>L83+L84+L85</f>
        <v>1761.0080707326383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7631.0349731747665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1441</v>
      </c>
      <c r="C31" s="81" t="s">
        <v>2230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0.01</v>
      </c>
      <c r="M42" s="893"/>
      <c r="N42" s="105">
        <f>N76*L42</f>
        <v>2.1494824361440799</v>
      </c>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883</v>
      </c>
      <c r="B48" s="43" t="str">
        <f>VLOOKUP(A48,MATERIALES!A14:D378,3,FALSE)</f>
        <v>Geotextil Nt-2500 O Similar (Proveedores, Pavco, Geomatrix, Tensar, Omnes U Otros)</v>
      </c>
      <c r="C48" s="280"/>
      <c r="D48" s="280"/>
      <c r="E48" s="280"/>
      <c r="F48" s="280"/>
      <c r="G48" s="280"/>
      <c r="H48" s="280"/>
      <c r="I48" s="267"/>
      <c r="J48" s="223" t="s">
        <v>233</v>
      </c>
      <c r="K48" s="281">
        <v>1.3</v>
      </c>
      <c r="L48" s="266"/>
      <c r="M48" s="282">
        <f>VLOOKUP(A48,MATERIALES!A6:D374,4,FALSE)</f>
        <v>6182.3871949375252</v>
      </c>
      <c r="N48" s="271">
        <f>K48*M48</f>
        <v>8037.1033534187827</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8037.1033534187827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47"/>
      <c r="D59" s="47"/>
      <c r="E59" s="47"/>
      <c r="F59" s="47"/>
      <c r="G59" s="47"/>
      <c r="H59" s="287"/>
      <c r="I59" s="278"/>
      <c r="J59" s="278"/>
      <c r="K59" s="278"/>
      <c r="L59" s="918"/>
      <c r="M59" s="919"/>
      <c r="N59" s="290"/>
    </row>
    <row r="60" spans="1:14" ht="24.75" customHeight="1">
      <c r="B60" s="46"/>
      <c r="C60" s="316"/>
      <c r="D60" s="316"/>
      <c r="E60" s="316"/>
      <c r="F60" s="316"/>
      <c r="G60" s="316"/>
      <c r="H60" s="310"/>
      <c r="I60" s="398"/>
      <c r="J60" s="285"/>
      <c r="K60" s="278"/>
      <c r="L60" s="918"/>
      <c r="M60" s="919"/>
      <c r="N60" s="286"/>
    </row>
    <row r="61" spans="1:14">
      <c r="B61" s="46"/>
      <c r="C61" s="47"/>
      <c r="D61" s="47"/>
      <c r="E61" s="47"/>
      <c r="F61" s="47"/>
      <c r="G61" s="316"/>
      <c r="H61" s="310"/>
      <c r="I61" s="398"/>
      <c r="J61" s="285"/>
      <c r="K61" s="278"/>
      <c r="L61" s="918"/>
      <c r="M61" s="919"/>
      <c r="N61" s="290"/>
    </row>
    <row r="62" spans="1:14">
      <c r="B62" s="46"/>
      <c r="C62" s="47"/>
      <c r="D62" s="47"/>
      <c r="E62" s="47"/>
      <c r="F62" s="47"/>
      <c r="G62" s="47"/>
      <c r="H62" s="287"/>
      <c r="I62" s="278"/>
      <c r="J62" s="278"/>
      <c r="K62" s="278"/>
      <c r="L62" s="918"/>
      <c r="M62" s="919"/>
      <c r="N62" s="290"/>
    </row>
    <row r="63" spans="1:14">
      <c r="B63" s="46"/>
      <c r="C63" s="47"/>
      <c r="D63" s="47"/>
      <c r="E63" s="47"/>
      <c r="F63" s="47"/>
      <c r="G63" s="47"/>
      <c r="H63" s="287"/>
      <c r="I63" s="278"/>
      <c r="J63" s="278"/>
      <c r="K63" s="278"/>
      <c r="L63" s="918"/>
      <c r="M63" s="919"/>
      <c r="N63" s="290"/>
    </row>
    <row r="64" spans="1:14" ht="15.75" thickBot="1">
      <c r="B64" s="464"/>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8254.2010794693342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1650.840215893867</v>
      </c>
      <c r="M83" s="867"/>
      <c r="N83" s="51"/>
    </row>
    <row r="84" spans="1:14">
      <c r="B84" s="89" t="s">
        <v>973</v>
      </c>
      <c r="C84" s="90"/>
      <c r="D84" s="90"/>
      <c r="E84" s="90"/>
      <c r="F84" s="90"/>
      <c r="G84" s="90"/>
      <c r="H84" s="90"/>
      <c r="I84" s="87"/>
      <c r="J84" s="88"/>
      <c r="K84" s="303">
        <v>0.05</v>
      </c>
      <c r="L84" s="866">
        <f>N78*K84</f>
        <v>412.71005397346676</v>
      </c>
      <c r="M84" s="867"/>
      <c r="N84" s="51"/>
    </row>
    <row r="85" spans="1:14" ht="15.75" thickBot="1">
      <c r="B85" s="91" t="s">
        <v>974</v>
      </c>
      <c r="C85" s="92"/>
      <c r="D85" s="92"/>
      <c r="E85" s="92"/>
      <c r="F85" s="92"/>
      <c r="G85" s="92"/>
      <c r="H85" s="92"/>
      <c r="I85" s="93"/>
      <c r="J85" s="94"/>
      <c r="K85" s="304">
        <v>0.05</v>
      </c>
      <c r="L85" s="868">
        <f>N78*K85</f>
        <v>412.71005397346676</v>
      </c>
      <c r="M85" s="869"/>
      <c r="N85" s="51"/>
    </row>
    <row r="86" spans="1:14" ht="15.75" thickBot="1">
      <c r="B86" s="831" t="s">
        <v>953</v>
      </c>
      <c r="C86" s="832"/>
      <c r="D86" s="832"/>
      <c r="E86" s="832"/>
      <c r="F86" s="832"/>
      <c r="G86" s="832"/>
      <c r="H86" s="832"/>
      <c r="I86" s="832"/>
      <c r="J86" s="832"/>
      <c r="K86" s="832"/>
      <c r="L86" s="832"/>
      <c r="M86" s="833"/>
      <c r="N86" s="52">
        <f>L83+L84+L85</f>
        <v>2476.2603238408001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10730.461403310135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1442</v>
      </c>
      <c r="C31" s="81" t="s">
        <v>2020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0.01</v>
      </c>
      <c r="M42" s="893"/>
      <c r="N42" s="105">
        <f>N76*L42</f>
        <v>2.1494824361440799</v>
      </c>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470</v>
      </c>
      <c r="B48" s="43" t="str">
        <f>VLOOKUP(A48,MATERIALES!A4:D373,3,FALSE)</f>
        <v>Geomalla Tipo Asphalt</v>
      </c>
      <c r="C48" s="280"/>
      <c r="D48" s="280"/>
      <c r="E48" s="280"/>
      <c r="F48" s="280"/>
      <c r="G48" s="280"/>
      <c r="H48" s="280"/>
      <c r="I48" s="267"/>
      <c r="J48" s="223" t="str">
        <f>VLOOKUP(A48,MATERIALES!A4:D373,2,FALSE)</f>
        <v>m2</v>
      </c>
      <c r="K48" s="281">
        <v>1.2</v>
      </c>
      <c r="L48" s="266"/>
      <c r="M48" s="282">
        <f>VLOOKUP(A48,MATERIALES!A4:D395,4,FALSE)</f>
        <v>11725.270031718517</v>
      </c>
      <c r="N48" s="271">
        <f>K48*M48</f>
        <v>14070.324038062221</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14070.324038062221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47"/>
      <c r="D59" s="47"/>
      <c r="E59" s="47"/>
      <c r="F59" s="47"/>
      <c r="G59" s="47"/>
      <c r="H59" s="287"/>
      <c r="I59" s="278"/>
      <c r="J59" s="278"/>
      <c r="K59" s="278"/>
      <c r="L59" s="918"/>
      <c r="M59" s="919"/>
      <c r="N59" s="290"/>
    </row>
    <row r="60" spans="1:14" ht="24.75" customHeight="1">
      <c r="B60" s="46"/>
      <c r="C60" s="316"/>
      <c r="D60" s="316"/>
      <c r="E60" s="316"/>
      <c r="F60" s="316"/>
      <c r="G60" s="316"/>
      <c r="H60" s="310"/>
      <c r="I60" s="398"/>
      <c r="J60" s="285"/>
      <c r="K60" s="278"/>
      <c r="L60" s="918"/>
      <c r="M60" s="919"/>
      <c r="N60" s="286"/>
    </row>
    <row r="61" spans="1:14">
      <c r="B61" s="46"/>
      <c r="C61" s="47"/>
      <c r="D61" s="47"/>
      <c r="E61" s="47"/>
      <c r="F61" s="47"/>
      <c r="G61" s="316"/>
      <c r="H61" s="310"/>
      <c r="I61" s="398"/>
      <c r="J61" s="285"/>
      <c r="K61" s="278"/>
      <c r="L61" s="918"/>
      <c r="M61" s="919"/>
      <c r="N61" s="290"/>
    </row>
    <row r="62" spans="1:14">
      <c r="B62" s="46"/>
      <c r="C62" s="47"/>
      <c r="D62" s="47"/>
      <c r="E62" s="47"/>
      <c r="F62" s="47"/>
      <c r="G62" s="47"/>
      <c r="H62" s="287"/>
      <c r="I62" s="278"/>
      <c r="J62" s="278"/>
      <c r="K62" s="278"/>
      <c r="L62" s="918"/>
      <c r="M62" s="919"/>
      <c r="N62" s="290"/>
    </row>
    <row r="63" spans="1:14">
      <c r="B63" s="46"/>
      <c r="C63" s="47"/>
      <c r="D63" s="47"/>
      <c r="E63" s="47"/>
      <c r="F63" s="47"/>
      <c r="G63" s="47"/>
      <c r="H63" s="287"/>
      <c r="I63" s="278"/>
      <c r="J63" s="278"/>
      <c r="K63" s="278"/>
      <c r="L63" s="918"/>
      <c r="M63" s="919"/>
      <c r="N63" s="290"/>
    </row>
    <row r="64" spans="1:14" ht="15.75" thickBot="1">
      <c r="B64" s="464"/>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14287.421764112773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2857.4843528225547</v>
      </c>
      <c r="M83" s="867"/>
      <c r="N83" s="51"/>
    </row>
    <row r="84" spans="1:14">
      <c r="B84" s="89" t="s">
        <v>973</v>
      </c>
      <c r="C84" s="90"/>
      <c r="D84" s="90"/>
      <c r="E84" s="90"/>
      <c r="F84" s="90"/>
      <c r="G84" s="90"/>
      <c r="H84" s="90"/>
      <c r="I84" s="87"/>
      <c r="J84" s="88"/>
      <c r="K84" s="303">
        <v>0.05</v>
      </c>
      <c r="L84" s="866">
        <f>N78*K84</f>
        <v>714.37108820563867</v>
      </c>
      <c r="M84" s="867"/>
      <c r="N84" s="51"/>
    </row>
    <row r="85" spans="1:14" ht="15.75" thickBot="1">
      <c r="B85" s="91" t="s">
        <v>974</v>
      </c>
      <c r="C85" s="92"/>
      <c r="D85" s="92"/>
      <c r="E85" s="92"/>
      <c r="F85" s="92"/>
      <c r="G85" s="92"/>
      <c r="H85" s="92"/>
      <c r="I85" s="93"/>
      <c r="J85" s="94"/>
      <c r="K85" s="304">
        <v>0.05</v>
      </c>
      <c r="L85" s="868">
        <f>N78*K85</f>
        <v>714.37108820563867</v>
      </c>
      <c r="M85" s="869"/>
      <c r="N85" s="51"/>
    </row>
    <row r="86" spans="1:14" ht="15.75" thickBot="1">
      <c r="B86" s="831" t="s">
        <v>953</v>
      </c>
      <c r="C86" s="832"/>
      <c r="D86" s="832"/>
      <c r="E86" s="832"/>
      <c r="F86" s="832"/>
      <c r="G86" s="832"/>
      <c r="H86" s="832"/>
      <c r="I86" s="832"/>
      <c r="J86" s="832"/>
      <c r="K86" s="832"/>
      <c r="L86" s="832"/>
      <c r="M86" s="833"/>
      <c r="N86" s="52">
        <f>L83+L84+L85</f>
        <v>4286.2265292338316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18573.648293346603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1443</v>
      </c>
      <c r="C31" s="81" t="s">
        <v>1440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129</v>
      </c>
      <c r="B36" s="880" t="str">
        <f>VLOOKUP(A36,EQUIPOS!A6:D186,3,FALSE)</f>
        <v xml:space="preserve">Buldozer, Potencia al volante de 140 HP, motor de 2200 RPM, longitud de hoja 4,80m. </v>
      </c>
      <c r="C36" s="881"/>
      <c r="D36" s="881"/>
      <c r="E36" s="881"/>
      <c r="F36" s="881"/>
      <c r="G36" s="881"/>
      <c r="H36" s="882"/>
      <c r="I36" s="266"/>
      <c r="J36" s="267"/>
      <c r="K36" s="268">
        <f>VLOOKUP(A36,EQUIPOS!A6:D186,4,FALSE)</f>
        <v>214698.92064588409</v>
      </c>
      <c r="L36" s="269"/>
      <c r="M36" s="270">
        <v>45</v>
      </c>
      <c r="N36" s="271">
        <f>K36/M36</f>
        <v>4771.0871254640906</v>
      </c>
    </row>
    <row r="37" spans="1:14">
      <c r="A37" s="113" t="s">
        <v>152</v>
      </c>
      <c r="B37" s="880" t="str">
        <f>VLOOKUP(A37,EQUIPOS!A7:D187,3,FALSE)</f>
        <v xml:space="preserve">Carrotanque de agua(1000 Galones) </v>
      </c>
      <c r="C37" s="881"/>
      <c r="D37" s="881"/>
      <c r="E37" s="881"/>
      <c r="F37" s="881"/>
      <c r="G37" s="881"/>
      <c r="H37" s="882"/>
      <c r="I37" s="266"/>
      <c r="J37" s="267"/>
      <c r="K37" s="268">
        <f>VLOOKUP(A37,EQUIPOS!A7:D187,4,FALSE)</f>
        <v>68651.582301227347</v>
      </c>
      <c r="L37" s="269"/>
      <c r="M37" s="270">
        <v>45</v>
      </c>
      <c r="N37" s="271">
        <f>K37/M37</f>
        <v>1525.5907178050522</v>
      </c>
    </row>
    <row r="38" spans="1:14">
      <c r="A38" t="s">
        <v>269</v>
      </c>
      <c r="B38" s="880" t="str">
        <f>VLOOKUP(A38,EQUIPOS!A8:D188,3,FALSE)</f>
        <v>Motoniveladora  potencia 215 HP, ancho de cuchilla 4,27 m, peso 18 ton.</v>
      </c>
      <c r="C38" s="881"/>
      <c r="D38" s="881"/>
      <c r="E38" s="881"/>
      <c r="F38" s="881"/>
      <c r="G38" s="881"/>
      <c r="H38" s="882"/>
      <c r="I38" s="266"/>
      <c r="J38" s="267"/>
      <c r="K38" s="268">
        <f>VLOOKUP(A38,EQUIPOS!A8:D188,4,FALSE)</f>
        <v>217772.90317135054</v>
      </c>
      <c r="L38" s="269"/>
      <c r="M38" s="270">
        <v>45</v>
      </c>
      <c r="N38" s="271">
        <f>K38/M38</f>
        <v>4839.3978482522343</v>
      </c>
    </row>
    <row r="39" spans="1:14">
      <c r="A39" t="s">
        <v>365</v>
      </c>
      <c r="B39" s="880" t="str">
        <f>VLOOKUP(A39,EQUIPOS!A9:D189,3,FALSE)</f>
        <v xml:space="preserve">Vibrocompatador, potencia 153 HP, peso 10 Ton. </v>
      </c>
      <c r="C39" s="881"/>
      <c r="D39" s="881"/>
      <c r="E39" s="881"/>
      <c r="F39" s="881"/>
      <c r="G39" s="881"/>
      <c r="H39" s="882"/>
      <c r="I39" s="883"/>
      <c r="J39" s="884"/>
      <c r="K39" s="268">
        <f>VLOOKUP(A39,EQUIPOS!A9:D189,4,FALSE)</f>
        <v>128918.09604711263</v>
      </c>
      <c r="L39" s="885">
        <v>45</v>
      </c>
      <c r="M39" s="886"/>
      <c r="N39" s="271">
        <f>K39/L39</f>
        <v>2864.8465788247249</v>
      </c>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0.02</v>
      </c>
      <c r="M42" s="893"/>
      <c r="N42" s="105">
        <f>N76*L42</f>
        <v>11.941569089689333</v>
      </c>
    </row>
    <row r="43" spans="1:14" ht="15.75" thickBot="1">
      <c r="B43" s="831" t="s">
        <v>953</v>
      </c>
      <c r="C43" s="832"/>
      <c r="D43" s="832"/>
      <c r="E43" s="832"/>
      <c r="F43" s="832"/>
      <c r="G43" s="832"/>
      <c r="H43" s="832"/>
      <c r="I43" s="832"/>
      <c r="J43" s="832"/>
      <c r="K43" s="832"/>
      <c r="L43" s="832"/>
      <c r="M43" s="833"/>
      <c r="N43" s="393">
        <f>SUM(N36:N42)</f>
        <v>14012.863839435791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550</v>
      </c>
      <c r="B48" s="43" t="str">
        <f>VLOOKUP(A48,MATERIALES!A4:D373,3,FALSE)</f>
        <v>Material seleccionado para Relleno</v>
      </c>
      <c r="C48" s="280"/>
      <c r="D48" s="280"/>
      <c r="E48" s="280"/>
      <c r="F48" s="280"/>
      <c r="G48" s="280"/>
      <c r="H48" s="280"/>
      <c r="I48" s="267"/>
      <c r="J48" s="223" t="str">
        <f>VLOOKUP(A48,MATERIALES!A4:D373,2,FALSE)</f>
        <v>m3</v>
      </c>
      <c r="K48" s="281">
        <v>1.25</v>
      </c>
      <c r="L48" s="266"/>
      <c r="M48" s="399">
        <f>VLOOKUP(A48,MATERIALES!A4:D395,4,FALSE)</f>
        <v>20384.730279750151</v>
      </c>
      <c r="N48" s="271">
        <f>K48*M48</f>
        <v>25480.912849687687</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25480.912849687687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1291</v>
      </c>
      <c r="B59" s="46" t="str">
        <f>VLOOKUP(A59,TRANSPORTE!A5:D104,3,FALSE)</f>
        <v>Transporte de material seleccionado para relleno</v>
      </c>
      <c r="C59" s="47"/>
      <c r="D59" s="47"/>
      <c r="E59" s="47"/>
      <c r="F59" s="47"/>
      <c r="G59" s="47"/>
      <c r="H59" s="287" t="s">
        <v>1999</v>
      </c>
      <c r="I59" s="278">
        <v>1.25</v>
      </c>
      <c r="J59" s="278">
        <v>1</v>
      </c>
      <c r="K59" s="278">
        <f>I59*J59</f>
        <v>1.25</v>
      </c>
      <c r="L59" s="918">
        <f>VLOOKUP(A59,TRANSPORTE!A5:D123,4,FALSE)</f>
        <v>1340.4286998159068</v>
      </c>
      <c r="M59" s="919"/>
      <c r="N59" s="290">
        <f>K59*L59</f>
        <v>1675.5358747698835</v>
      </c>
    </row>
    <row r="60" spans="1:14" ht="24.75" customHeight="1">
      <c r="B60" s="46"/>
      <c r="C60" s="316"/>
      <c r="D60" s="316"/>
      <c r="E60" s="316"/>
      <c r="F60" s="316"/>
      <c r="G60" s="316"/>
      <c r="H60" s="310"/>
      <c r="I60" s="398"/>
      <c r="J60" s="285"/>
      <c r="K60" s="278"/>
      <c r="L60" s="918"/>
      <c r="M60" s="919"/>
      <c r="N60" s="286"/>
    </row>
    <row r="61" spans="1:14">
      <c r="B61" s="46"/>
      <c r="C61" s="47"/>
      <c r="D61" s="47"/>
      <c r="E61" s="47"/>
      <c r="F61" s="47"/>
      <c r="G61" s="316"/>
      <c r="H61" s="310"/>
      <c r="I61" s="398"/>
      <c r="J61" s="285"/>
      <c r="K61" s="278"/>
      <c r="L61" s="918"/>
      <c r="M61" s="919"/>
      <c r="N61" s="290"/>
    </row>
    <row r="62" spans="1:14">
      <c r="B62" s="46"/>
      <c r="C62" s="47"/>
      <c r="D62" s="47"/>
      <c r="E62" s="47"/>
      <c r="F62" s="47"/>
      <c r="G62" s="47"/>
      <c r="H62" s="287"/>
      <c r="I62" s="278"/>
      <c r="J62" s="278"/>
      <c r="K62" s="278"/>
      <c r="L62" s="918"/>
      <c r="M62" s="919"/>
      <c r="N62" s="290"/>
    </row>
    <row r="63" spans="1:14">
      <c r="B63" s="46"/>
      <c r="C63" s="47"/>
      <c r="D63" s="47"/>
      <c r="E63" s="47"/>
      <c r="F63" s="47"/>
      <c r="G63" s="47"/>
      <c r="H63" s="287"/>
      <c r="I63" s="278"/>
      <c r="J63" s="278"/>
      <c r="K63" s="278"/>
      <c r="L63" s="918"/>
      <c r="M63" s="919"/>
      <c r="N63" s="290"/>
    </row>
    <row r="64" spans="1:14" ht="15.75" thickBot="1">
      <c r="B64" s="464"/>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SUM(N59:N64)</f>
        <v>1675.5358747698835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41766.391018377828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8353.2782036755652</v>
      </c>
      <c r="M83" s="867"/>
      <c r="N83" s="51"/>
    </row>
    <row r="84" spans="1:14">
      <c r="B84" s="89" t="s">
        <v>973</v>
      </c>
      <c r="C84" s="90"/>
      <c r="D84" s="90"/>
      <c r="E84" s="90"/>
      <c r="F84" s="90"/>
      <c r="G84" s="90"/>
      <c r="H84" s="90"/>
      <c r="I84" s="87"/>
      <c r="J84" s="88"/>
      <c r="K84" s="303">
        <v>0.05</v>
      </c>
      <c r="L84" s="866">
        <f>N78*K84</f>
        <v>2088.3195509188913</v>
      </c>
      <c r="M84" s="867"/>
      <c r="N84" s="51"/>
    </row>
    <row r="85" spans="1:14" ht="15.75" thickBot="1">
      <c r="B85" s="91" t="s">
        <v>974</v>
      </c>
      <c r="C85" s="92"/>
      <c r="D85" s="92"/>
      <c r="E85" s="92"/>
      <c r="F85" s="92"/>
      <c r="G85" s="92"/>
      <c r="H85" s="92"/>
      <c r="I85" s="93"/>
      <c r="J85" s="94"/>
      <c r="K85" s="304">
        <v>0.05</v>
      </c>
      <c r="L85" s="868">
        <f>N78*K85</f>
        <v>2088.3195509188913</v>
      </c>
      <c r="M85" s="869"/>
      <c r="N85" s="51"/>
    </row>
    <row r="86" spans="1:14" ht="15.75" thickBot="1">
      <c r="B86" s="831" t="s">
        <v>953</v>
      </c>
      <c r="C86" s="832"/>
      <c r="D86" s="832"/>
      <c r="E86" s="832"/>
      <c r="F86" s="832"/>
      <c r="G86" s="832"/>
      <c r="H86" s="832"/>
      <c r="I86" s="832"/>
      <c r="J86" s="832"/>
      <c r="K86" s="832"/>
      <c r="L86" s="832"/>
      <c r="M86" s="833"/>
      <c r="N86" s="52">
        <f>L83+L84+L85</f>
        <v>12529.917305513349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ROUND((N78+N86),0)</f>
        <v>54296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1444</v>
      </c>
      <c r="C31" s="81" t="s">
        <v>1446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129</v>
      </c>
      <c r="B36" s="880" t="str">
        <f>VLOOKUP(A36,EQUIPOS!A6:D186,3,FALSE)</f>
        <v xml:space="preserve">Buldozer, Potencia al volante de 140 HP, motor de 2200 RPM, longitud de hoja 4,80m. </v>
      </c>
      <c r="C36" s="881"/>
      <c r="D36" s="881"/>
      <c r="E36" s="881"/>
      <c r="F36" s="881"/>
      <c r="G36" s="881"/>
      <c r="H36" s="882"/>
      <c r="I36" s="266"/>
      <c r="J36" s="267"/>
      <c r="K36" s="268">
        <f>VLOOKUP(A36,EQUIPOS!A6:D186,4,FALSE)</f>
        <v>214698.92064588409</v>
      </c>
      <c r="L36" s="269"/>
      <c r="M36" s="270">
        <v>45</v>
      </c>
      <c r="N36" s="271">
        <f>K36/M36</f>
        <v>4771.0871254640906</v>
      </c>
    </row>
    <row r="37" spans="1:14">
      <c r="A37" s="113" t="s">
        <v>152</v>
      </c>
      <c r="B37" s="880" t="str">
        <f>VLOOKUP(A37,EQUIPOS!A7:D187,3,FALSE)</f>
        <v xml:space="preserve">Carrotanque de agua(1000 Galones) </v>
      </c>
      <c r="C37" s="881"/>
      <c r="D37" s="881"/>
      <c r="E37" s="881"/>
      <c r="F37" s="881"/>
      <c r="G37" s="881"/>
      <c r="H37" s="882"/>
      <c r="I37" s="266"/>
      <c r="J37" s="267"/>
      <c r="K37" s="268">
        <f>VLOOKUP(A37,EQUIPOS!A7:D187,4,FALSE)</f>
        <v>68651.582301227347</v>
      </c>
      <c r="L37" s="269"/>
      <c r="M37" s="270">
        <v>45</v>
      </c>
      <c r="N37" s="271">
        <f>K37/M37</f>
        <v>1525.5907178050522</v>
      </c>
    </row>
    <row r="38" spans="1:14">
      <c r="A38" t="s">
        <v>269</v>
      </c>
      <c r="B38" s="880" t="str">
        <f>VLOOKUP(A38,EQUIPOS!A8:D188,3,FALSE)</f>
        <v>Motoniveladora  potencia 215 HP, ancho de cuchilla 4,27 m, peso 18 ton.</v>
      </c>
      <c r="C38" s="881"/>
      <c r="D38" s="881"/>
      <c r="E38" s="881"/>
      <c r="F38" s="881"/>
      <c r="G38" s="881"/>
      <c r="H38" s="882"/>
      <c r="I38" s="266"/>
      <c r="J38" s="267"/>
      <c r="K38" s="268">
        <f>VLOOKUP(A38,EQUIPOS!A8:D188,4,FALSE)</f>
        <v>217772.90317135054</v>
      </c>
      <c r="L38" s="269"/>
      <c r="M38" s="270">
        <v>45</v>
      </c>
      <c r="N38" s="271">
        <f>K38/M38</f>
        <v>4839.3978482522343</v>
      </c>
    </row>
    <row r="39" spans="1:14">
      <c r="A39" t="s">
        <v>365</v>
      </c>
      <c r="B39" s="880" t="str">
        <f>VLOOKUP(A39,EQUIPOS!A9:D189,3,FALSE)</f>
        <v xml:space="preserve">Vibrocompatador, potencia 153 HP, peso 10 Ton. </v>
      </c>
      <c r="C39" s="881"/>
      <c r="D39" s="881"/>
      <c r="E39" s="881"/>
      <c r="F39" s="881"/>
      <c r="G39" s="881"/>
      <c r="H39" s="882"/>
      <c r="I39" s="883"/>
      <c r="J39" s="884"/>
      <c r="K39" s="268">
        <f>VLOOKUP(A39,EQUIPOS!A9:D189,4,FALSE)</f>
        <v>128918.09604711263</v>
      </c>
      <c r="L39" s="885">
        <v>45</v>
      </c>
      <c r="M39" s="886"/>
      <c r="N39" s="271">
        <f>K39/L39</f>
        <v>2864.8465788247249</v>
      </c>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0.02</v>
      </c>
      <c r="M42" s="893"/>
      <c r="N42" s="105">
        <f>N76*L42</f>
        <v>11.941569089689333</v>
      </c>
    </row>
    <row r="43" spans="1:14" ht="15.75" thickBot="1">
      <c r="B43" s="831" t="s">
        <v>953</v>
      </c>
      <c r="C43" s="832"/>
      <c r="D43" s="832"/>
      <c r="E43" s="832"/>
      <c r="F43" s="832"/>
      <c r="G43" s="832"/>
      <c r="H43" s="832"/>
      <c r="I43" s="832"/>
      <c r="J43" s="832"/>
      <c r="K43" s="832"/>
      <c r="L43" s="832"/>
      <c r="M43" s="833"/>
      <c r="N43" s="393">
        <f>SUM(N36:N42)</f>
        <v>14012.863839435791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1.25</v>
      </c>
      <c r="L48" s="266"/>
      <c r="M48" s="399">
        <f>VLOOKUP(A48,MATERIALES!A4:D395,4,FALSE)</f>
        <v>43269.682370188173</v>
      </c>
      <c r="N48" s="271">
        <f>K48*M48</f>
        <v>54087.102962735218</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54087.102962735218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918">
        <f>VLOOKUP(A59,TRANSPORTE!A5:D123,4,FALSE)</f>
        <v>1340.4286998159068</v>
      </c>
      <c r="M59" s="919"/>
      <c r="N59" s="290">
        <f>K59*L59</f>
        <v>1675.5358747698835</v>
      </c>
    </row>
    <row r="60" spans="1:14" ht="24.75" customHeight="1">
      <c r="B60" s="46"/>
      <c r="C60" s="316"/>
      <c r="D60" s="316"/>
      <c r="E60" s="316"/>
      <c r="F60" s="316"/>
      <c r="G60" s="316"/>
      <c r="H60" s="310"/>
      <c r="I60" s="398"/>
      <c r="J60" s="285"/>
      <c r="K60" s="278"/>
      <c r="L60" s="918"/>
      <c r="M60" s="919"/>
      <c r="N60" s="286"/>
    </row>
    <row r="61" spans="1:14">
      <c r="B61" s="46"/>
      <c r="C61" s="47"/>
      <c r="D61" s="47"/>
      <c r="E61" s="47"/>
      <c r="F61" s="47"/>
      <c r="G61" s="316"/>
      <c r="H61" s="310"/>
      <c r="I61" s="398"/>
      <c r="J61" s="285"/>
      <c r="K61" s="278"/>
      <c r="L61" s="918"/>
      <c r="M61" s="919"/>
      <c r="N61" s="290"/>
    </row>
    <row r="62" spans="1:14">
      <c r="B62" s="46"/>
      <c r="C62" s="47"/>
      <c r="D62" s="47"/>
      <c r="E62" s="47"/>
      <c r="F62" s="47"/>
      <c r="G62" s="47"/>
      <c r="H62" s="287"/>
      <c r="I62" s="278"/>
      <c r="J62" s="278"/>
      <c r="K62" s="278"/>
      <c r="L62" s="918"/>
      <c r="M62" s="919"/>
      <c r="N62" s="290"/>
    </row>
    <row r="63" spans="1:14">
      <c r="B63" s="46"/>
      <c r="C63" s="47"/>
      <c r="D63" s="47"/>
      <c r="E63" s="47"/>
      <c r="F63" s="47"/>
      <c r="G63" s="47"/>
      <c r="H63" s="287"/>
      <c r="I63" s="278"/>
      <c r="J63" s="278"/>
      <c r="K63" s="278"/>
      <c r="L63" s="918"/>
      <c r="M63" s="919"/>
      <c r="N63" s="290"/>
    </row>
    <row r="64" spans="1:14" ht="15.75" thickBot="1">
      <c r="B64" s="464"/>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SUM(N59:N64)</f>
        <v>1675.5358747698835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70372.581131425351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14074.516226285072</v>
      </c>
      <c r="M83" s="867"/>
      <c r="N83" s="51"/>
    </row>
    <row r="84" spans="1:14">
      <c r="B84" s="89" t="s">
        <v>973</v>
      </c>
      <c r="C84" s="90"/>
      <c r="D84" s="90"/>
      <c r="E84" s="90"/>
      <c r="F84" s="90"/>
      <c r="G84" s="90"/>
      <c r="H84" s="90"/>
      <c r="I84" s="87"/>
      <c r="J84" s="88"/>
      <c r="K84" s="303">
        <v>0.05</v>
      </c>
      <c r="L84" s="866">
        <f>N78*K84</f>
        <v>3518.6290565712679</v>
      </c>
      <c r="M84" s="867"/>
      <c r="N84" s="51"/>
    </row>
    <row r="85" spans="1:14" ht="15.75" thickBot="1">
      <c r="B85" s="91" t="s">
        <v>974</v>
      </c>
      <c r="C85" s="92"/>
      <c r="D85" s="92"/>
      <c r="E85" s="92"/>
      <c r="F85" s="92"/>
      <c r="G85" s="92"/>
      <c r="H85" s="92"/>
      <c r="I85" s="93"/>
      <c r="J85" s="94"/>
      <c r="K85" s="304">
        <v>0.05</v>
      </c>
      <c r="L85" s="868">
        <f>N78*K85</f>
        <v>3518.6290565712679</v>
      </c>
      <c r="M85" s="869"/>
      <c r="N85" s="51"/>
    </row>
    <row r="86" spans="1:14" ht="15.75" thickBot="1">
      <c r="B86" s="831" t="s">
        <v>953</v>
      </c>
      <c r="C86" s="832"/>
      <c r="D86" s="832"/>
      <c r="E86" s="832"/>
      <c r="F86" s="832"/>
      <c r="G86" s="832"/>
      <c r="H86" s="832"/>
      <c r="I86" s="832"/>
      <c r="J86" s="832"/>
      <c r="K86" s="832"/>
      <c r="L86" s="832"/>
      <c r="M86" s="833"/>
      <c r="N86" s="52">
        <f>L83+L84+L85</f>
        <v>21111.774339427611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91484.355470852955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1445</v>
      </c>
      <c r="C31" s="81" t="s">
        <v>1447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129</v>
      </c>
      <c r="B36" s="880" t="str">
        <f>VLOOKUP(A36,EQUIPOS!A6:D186,3,FALSE)</f>
        <v xml:space="preserve">Buldozer, Potencia al volante de 140 HP, motor de 2200 RPM, longitud de hoja 4,80m. </v>
      </c>
      <c r="C36" s="881"/>
      <c r="D36" s="881"/>
      <c r="E36" s="881"/>
      <c r="F36" s="881"/>
      <c r="G36" s="881"/>
      <c r="H36" s="882"/>
      <c r="I36" s="266"/>
      <c r="J36" s="267"/>
      <c r="K36" s="268">
        <f>VLOOKUP(A36,EQUIPOS!A6:D186,4,FALSE)</f>
        <v>214698.92064588409</v>
      </c>
      <c r="L36" s="269"/>
      <c r="M36" s="270">
        <v>45</v>
      </c>
      <c r="N36" s="271">
        <f>K36/M36</f>
        <v>4771.0871254640906</v>
      </c>
    </row>
    <row r="37" spans="1:14">
      <c r="A37" s="113" t="s">
        <v>152</v>
      </c>
      <c r="B37" s="880" t="str">
        <f>VLOOKUP(A37,EQUIPOS!A7:D187,3,FALSE)</f>
        <v xml:space="preserve">Carrotanque de agua(1000 Galones) </v>
      </c>
      <c r="C37" s="881"/>
      <c r="D37" s="881"/>
      <c r="E37" s="881"/>
      <c r="F37" s="881"/>
      <c r="G37" s="881"/>
      <c r="H37" s="882"/>
      <c r="I37" s="266"/>
      <c r="J37" s="267"/>
      <c r="K37" s="268">
        <f>VLOOKUP(A37,EQUIPOS!A7:D187,4,FALSE)</f>
        <v>68651.582301227347</v>
      </c>
      <c r="L37" s="269"/>
      <c r="M37" s="270">
        <v>45</v>
      </c>
      <c r="N37" s="271">
        <f>K37/M37</f>
        <v>1525.5907178050522</v>
      </c>
    </row>
    <row r="38" spans="1:14">
      <c r="A38" t="s">
        <v>269</v>
      </c>
      <c r="B38" s="880" t="str">
        <f>VLOOKUP(A38,EQUIPOS!A8:D188,3,FALSE)</f>
        <v>Motoniveladora  potencia 215 HP, ancho de cuchilla 4,27 m, peso 18 ton.</v>
      </c>
      <c r="C38" s="881"/>
      <c r="D38" s="881"/>
      <c r="E38" s="881"/>
      <c r="F38" s="881"/>
      <c r="G38" s="881"/>
      <c r="H38" s="882"/>
      <c r="I38" s="266"/>
      <c r="J38" s="267"/>
      <c r="K38" s="268">
        <f>VLOOKUP(A38,EQUIPOS!A8:D188,4,FALSE)</f>
        <v>217772.90317135054</v>
      </c>
      <c r="L38" s="269"/>
      <c r="M38" s="270">
        <v>45</v>
      </c>
      <c r="N38" s="271">
        <f>K38/M38</f>
        <v>4839.3978482522343</v>
      </c>
    </row>
    <row r="39" spans="1:14">
      <c r="A39" t="s">
        <v>365</v>
      </c>
      <c r="B39" s="880" t="str">
        <f>VLOOKUP(A39,EQUIPOS!A9:D189,3,FALSE)</f>
        <v xml:space="preserve">Vibrocompatador, potencia 153 HP, peso 10 Ton. </v>
      </c>
      <c r="C39" s="881"/>
      <c r="D39" s="881"/>
      <c r="E39" s="881"/>
      <c r="F39" s="881"/>
      <c r="G39" s="881"/>
      <c r="H39" s="882"/>
      <c r="I39" s="883"/>
      <c r="J39" s="884"/>
      <c r="K39" s="268">
        <f>VLOOKUP(A39,EQUIPOS!A9:D189,4,FALSE)</f>
        <v>128918.09604711263</v>
      </c>
      <c r="L39" s="885">
        <v>45</v>
      </c>
      <c r="M39" s="886"/>
      <c r="N39" s="271">
        <f>K39/L39</f>
        <v>2864.8465788247249</v>
      </c>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t="s">
        <v>952</v>
      </c>
      <c r="C42" s="881"/>
      <c r="D42" s="881"/>
      <c r="E42" s="881"/>
      <c r="F42" s="881"/>
      <c r="G42" s="881"/>
      <c r="H42" s="882"/>
      <c r="I42" s="890"/>
      <c r="J42" s="891"/>
      <c r="K42" s="41"/>
      <c r="L42" s="892">
        <v>0.02</v>
      </c>
      <c r="M42" s="893"/>
      <c r="N42" s="105">
        <f>N76*L42</f>
        <v>11.941569089689333</v>
      </c>
    </row>
    <row r="43" spans="1:14" ht="15.75" thickBot="1">
      <c r="B43" s="831" t="s">
        <v>953</v>
      </c>
      <c r="C43" s="832"/>
      <c r="D43" s="832"/>
      <c r="E43" s="832"/>
      <c r="F43" s="832"/>
      <c r="G43" s="832"/>
      <c r="H43" s="832"/>
      <c r="I43" s="832"/>
      <c r="J43" s="832"/>
      <c r="K43" s="832"/>
      <c r="L43" s="832"/>
      <c r="M43" s="833"/>
      <c r="N43" s="393">
        <f>SUM(N36:N42)</f>
        <v>14012.863839435791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521</v>
      </c>
      <c r="B48" s="43" t="str">
        <f>VLOOKUP(A48,MATERIALES!A4:D373,3,FALSE)</f>
        <v xml:space="preserve">Material de Base </v>
      </c>
      <c r="C48" s="280"/>
      <c r="D48" s="280"/>
      <c r="E48" s="280"/>
      <c r="F48" s="280"/>
      <c r="G48" s="280"/>
      <c r="H48" s="280"/>
      <c r="I48" s="267"/>
      <c r="J48" s="223" t="str">
        <f>VLOOKUP(A48,MATERIALES!A4:D373,2,FALSE)</f>
        <v>m3</v>
      </c>
      <c r="K48" s="281">
        <v>1.25</v>
      </c>
      <c r="L48" s="266"/>
      <c r="M48" s="399">
        <f>VLOOKUP(A48,MATERIALES!A4:D395,4,FALSE)</f>
        <v>64697.078041799745</v>
      </c>
      <c r="N48" s="271">
        <f>K48*M48</f>
        <v>80871.347552249674</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80871.347552249674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918">
        <f>VLOOKUP(A59,TRANSPORTE!A5:D123,4,FALSE)</f>
        <v>1340.4286998159068</v>
      </c>
      <c r="M59" s="919"/>
      <c r="N59" s="290">
        <f>K59*L59</f>
        <v>1675.5358747698835</v>
      </c>
    </row>
    <row r="60" spans="1:14" ht="24.75" customHeight="1">
      <c r="B60" s="46"/>
      <c r="C60" s="316"/>
      <c r="D60" s="316"/>
      <c r="E60" s="316"/>
      <c r="F60" s="316"/>
      <c r="G60" s="316"/>
      <c r="H60" s="310"/>
      <c r="I60" s="398"/>
      <c r="J60" s="285"/>
      <c r="K60" s="278"/>
      <c r="L60" s="918"/>
      <c r="M60" s="919"/>
      <c r="N60" s="286"/>
    </row>
    <row r="61" spans="1:14">
      <c r="B61" s="46"/>
      <c r="C61" s="47"/>
      <c r="D61" s="47"/>
      <c r="E61" s="47"/>
      <c r="F61" s="47"/>
      <c r="G61" s="316"/>
      <c r="H61" s="310"/>
      <c r="I61" s="398"/>
      <c r="J61" s="285"/>
      <c r="K61" s="278"/>
      <c r="L61" s="918"/>
      <c r="M61" s="919"/>
      <c r="N61" s="290"/>
    </row>
    <row r="62" spans="1:14">
      <c r="B62" s="46"/>
      <c r="C62" s="47"/>
      <c r="D62" s="47"/>
      <c r="E62" s="47"/>
      <c r="F62" s="47"/>
      <c r="G62" s="47"/>
      <c r="H62" s="287"/>
      <c r="I62" s="278"/>
      <c r="J62" s="278"/>
      <c r="K62" s="278"/>
      <c r="L62" s="918"/>
      <c r="M62" s="919"/>
      <c r="N62" s="290"/>
    </row>
    <row r="63" spans="1:14">
      <c r="B63" s="46"/>
      <c r="C63" s="47"/>
      <c r="D63" s="47"/>
      <c r="E63" s="47"/>
      <c r="F63" s="47"/>
      <c r="G63" s="47"/>
      <c r="H63" s="287"/>
      <c r="I63" s="278"/>
      <c r="J63" s="278"/>
      <c r="K63" s="278"/>
      <c r="L63" s="918"/>
      <c r="M63" s="919"/>
      <c r="N63" s="290"/>
    </row>
    <row r="64" spans="1:14" ht="15.75" thickBot="1">
      <c r="B64" s="464"/>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SUM(N59:N64)</f>
        <v>1675.5358747698835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97156.825720939814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19431.365144187963</v>
      </c>
      <c r="M83" s="867"/>
      <c r="N83" s="51"/>
    </row>
    <row r="84" spans="1:14">
      <c r="B84" s="89" t="s">
        <v>973</v>
      </c>
      <c r="C84" s="90"/>
      <c r="D84" s="90"/>
      <c r="E84" s="90"/>
      <c r="F84" s="90"/>
      <c r="G84" s="90"/>
      <c r="H84" s="90"/>
      <c r="I84" s="87"/>
      <c r="J84" s="88"/>
      <c r="K84" s="303">
        <v>0.05</v>
      </c>
      <c r="L84" s="866">
        <f>N78*K84</f>
        <v>4857.8412860469907</v>
      </c>
      <c r="M84" s="867"/>
      <c r="N84" s="51"/>
    </row>
    <row r="85" spans="1:14" ht="15.75" thickBot="1">
      <c r="B85" s="91" t="s">
        <v>974</v>
      </c>
      <c r="C85" s="92"/>
      <c r="D85" s="92"/>
      <c r="E85" s="92"/>
      <c r="F85" s="92"/>
      <c r="G85" s="92"/>
      <c r="H85" s="92"/>
      <c r="I85" s="93"/>
      <c r="J85" s="94"/>
      <c r="K85" s="304">
        <v>0.05</v>
      </c>
      <c r="L85" s="868">
        <f>N78*K85</f>
        <v>4857.8412860469907</v>
      </c>
      <c r="M85" s="869"/>
      <c r="N85" s="51"/>
    </row>
    <row r="86" spans="1:14" ht="15.75" thickBot="1">
      <c r="B86" s="831" t="s">
        <v>953</v>
      </c>
      <c r="C86" s="832"/>
      <c r="D86" s="832"/>
      <c r="E86" s="832"/>
      <c r="F86" s="832"/>
      <c r="G86" s="832"/>
      <c r="H86" s="832"/>
      <c r="I86" s="832"/>
      <c r="J86" s="832"/>
      <c r="K86" s="832"/>
      <c r="L86" s="832"/>
      <c r="M86" s="833"/>
      <c r="N86" s="52">
        <f>L83+L84+L85</f>
        <v>29147.047716281944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126303.87343722176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1019</v>
      </c>
      <c r="C31" s="81" t="s">
        <v>1956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129</v>
      </c>
      <c r="B36" s="880" t="str">
        <f>VLOOKUP(A36,EQUIPOS!A6:D154,3,FALSE)</f>
        <v xml:space="preserve">Buldozer, Potencia al volante de 140 HP, motor de 2200 RPM, longitud de hoja 4,80m. </v>
      </c>
      <c r="C36" s="881"/>
      <c r="D36" s="881"/>
      <c r="E36" s="881"/>
      <c r="F36" s="881"/>
      <c r="G36" s="881"/>
      <c r="H36" s="882"/>
      <c r="I36" s="266"/>
      <c r="J36" s="267"/>
      <c r="K36" s="268">
        <f>VLOOKUP(A36,EQUIPOS!A6:D163,4,FALSE)</f>
        <v>214698.92064588409</v>
      </c>
      <c r="L36" s="269"/>
      <c r="M36" s="270">
        <v>400</v>
      </c>
      <c r="N36" s="271">
        <f>K36/M36</f>
        <v>536.74730161471018</v>
      </c>
    </row>
    <row r="37" spans="1:14">
      <c r="A37" s="113" t="s">
        <v>152</v>
      </c>
      <c r="B37" s="880" t="str">
        <f>VLOOKUP(A37,EQUIPOS!A7:D154,3,FALSE)</f>
        <v xml:space="preserve">Carrotanque de agua(1000 Galones) </v>
      </c>
      <c r="C37" s="881"/>
      <c r="D37" s="881"/>
      <c r="E37" s="881"/>
      <c r="F37" s="881"/>
      <c r="G37" s="881"/>
      <c r="H37" s="882"/>
      <c r="I37" s="266"/>
      <c r="J37" s="267"/>
      <c r="K37" s="268">
        <f>VLOOKUP(A37,EQUIPOS!A7:D164,4,FALSE)</f>
        <v>68651.582301227347</v>
      </c>
      <c r="L37" s="269"/>
      <c r="M37" s="270">
        <v>200</v>
      </c>
      <c r="N37" s="271">
        <f>K37/M37</f>
        <v>343.25791150613674</v>
      </c>
    </row>
    <row r="38" spans="1:14">
      <c r="A38" t="s">
        <v>269</v>
      </c>
      <c r="B38" s="880" t="str">
        <f>VLOOKUP(A38,EQUIPOS!A8:D154,3,FALSE)</f>
        <v>Motoniveladora  potencia 215 HP, ancho de cuchilla 4,27 m, peso 18 ton.</v>
      </c>
      <c r="C38" s="881"/>
      <c r="D38" s="881"/>
      <c r="E38" s="881"/>
      <c r="F38" s="881"/>
      <c r="G38" s="881"/>
      <c r="H38" s="882"/>
      <c r="I38" s="266"/>
      <c r="J38" s="267"/>
      <c r="K38" s="268">
        <f>VLOOKUP(A38,EQUIPOS!A8:D165,4,FALSE)</f>
        <v>217772.90317135054</v>
      </c>
      <c r="L38" s="269"/>
      <c r="M38" s="270">
        <v>200</v>
      </c>
      <c r="N38" s="271">
        <f>K38/M38</f>
        <v>1088.8645158567526</v>
      </c>
    </row>
    <row r="39" spans="1:14">
      <c r="A39" t="s">
        <v>365</v>
      </c>
      <c r="B39" s="880" t="str">
        <f>VLOOKUP(A39,EQUIPOS!A9:D155,3,FALSE)</f>
        <v xml:space="preserve">Vibrocompatador, potencia 153 HP, peso 10 Ton. </v>
      </c>
      <c r="C39" s="881"/>
      <c r="D39" s="881"/>
      <c r="E39" s="881"/>
      <c r="F39" s="881"/>
      <c r="G39" s="881"/>
      <c r="H39" s="882"/>
      <c r="I39" s="883"/>
      <c r="J39" s="884"/>
      <c r="K39" s="268">
        <f>VLOOKUP(A39,EQUIPOS!A9:D166,4,FALSE)</f>
        <v>128918.09604711263</v>
      </c>
      <c r="L39" s="885">
        <v>200</v>
      </c>
      <c r="M39" s="886"/>
      <c r="N39" s="271">
        <f>K39/L39</f>
        <v>644.59048023556318</v>
      </c>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0.02</v>
      </c>
      <c r="N41" s="343">
        <f>N76*M41</f>
        <v>2.6868530451800998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2616.1470622583429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1600</v>
      </c>
      <c r="N70" s="394">
        <f>K70/M70</f>
        <v>66.678902259004985</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1600</v>
      </c>
      <c r="N71" s="394">
        <f>K71/M71</f>
        <v>67.663749999999993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134.34265225900498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2750.4897145173477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550.09794290346952</v>
      </c>
      <c r="M83" s="867"/>
      <c r="N83" s="51"/>
    </row>
    <row r="84" spans="1:14">
      <c r="B84" s="89" t="s">
        <v>973</v>
      </c>
      <c r="C84" s="90"/>
      <c r="D84" s="90"/>
      <c r="E84" s="90"/>
      <c r="F84" s="90"/>
      <c r="G84" s="90"/>
      <c r="H84" s="90"/>
      <c r="I84" s="87"/>
      <c r="J84" s="88"/>
      <c r="K84" s="303">
        <v>0.05</v>
      </c>
      <c r="L84" s="866">
        <f>N78*K84</f>
        <v>137.52448572586738</v>
      </c>
      <c r="M84" s="867"/>
      <c r="N84" s="51"/>
    </row>
    <row r="85" spans="1:14" ht="15.75" thickBot="1">
      <c r="B85" s="91" t="s">
        <v>974</v>
      </c>
      <c r="C85" s="92"/>
      <c r="D85" s="92"/>
      <c r="E85" s="92"/>
      <c r="F85" s="92"/>
      <c r="G85" s="92"/>
      <c r="H85" s="92"/>
      <c r="I85" s="93"/>
      <c r="J85" s="94"/>
      <c r="K85" s="304">
        <v>0.05</v>
      </c>
      <c r="L85" s="868">
        <f>N78*K85</f>
        <v>137.52448572586738</v>
      </c>
      <c r="M85" s="869"/>
      <c r="N85" s="51"/>
    </row>
    <row r="86" spans="1:14" ht="15.75" thickBot="1">
      <c r="B86" s="831" t="s">
        <v>953</v>
      </c>
      <c r="C86" s="832"/>
      <c r="D86" s="832"/>
      <c r="E86" s="832"/>
      <c r="F86" s="832"/>
      <c r="G86" s="832"/>
      <c r="H86" s="832"/>
      <c r="I86" s="832"/>
      <c r="J86" s="832"/>
      <c r="K86" s="832"/>
      <c r="L86" s="832"/>
      <c r="M86" s="833"/>
      <c r="N86" s="52">
        <f>L83+L84+L85</f>
        <v>825.14691435520433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3575.6366288725521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topLeftCell="A34" zoomScale="78" zoomScaleNormal="78" workbookViewId="0">
      <selection activeCell="M48" sqref="M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1020</v>
      </c>
      <c r="C31" s="81" t="s">
        <v>1198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2.1494824361440799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876</v>
      </c>
      <c r="B48" s="43" t="str">
        <f>VLOOKUP(A48,MATERIALES!A4:D373,3,FALSE)</f>
        <v>Geotextil T-2400 O Similar (Proveedores Lafayet, Pavco, Geomatrix, Tensar, Omnes U Otros)</v>
      </c>
      <c r="C48" s="280"/>
      <c r="D48" s="280"/>
      <c r="E48" s="280"/>
      <c r="F48" s="280"/>
      <c r="G48" s="280"/>
      <c r="H48" s="280"/>
      <c r="I48" s="267"/>
      <c r="J48" s="223" t="str">
        <f>VLOOKUP(A48,MATERIALES!A4:D373,2,FALSE)</f>
        <v>m2</v>
      </c>
      <c r="K48" s="281">
        <v>1.2</v>
      </c>
      <c r="L48" s="266"/>
      <c r="M48" s="401">
        <f>VLOOKUP(A48,MATERIALES!A4:D395,4,FALSE)</f>
        <v>7250.4161179199837</v>
      </c>
      <c r="N48" s="271">
        <f>K48*M48</f>
        <v>8700.4993415039808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8700.4993415039808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8917.5970675545323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1783.5194135109066</v>
      </c>
      <c r="M83" s="867"/>
      <c r="N83" s="51"/>
    </row>
    <row r="84" spans="1:14">
      <c r="B84" s="89" t="s">
        <v>973</v>
      </c>
      <c r="C84" s="90"/>
      <c r="D84" s="90"/>
      <c r="E84" s="90"/>
      <c r="F84" s="90"/>
      <c r="G84" s="90"/>
      <c r="H84" s="90"/>
      <c r="I84" s="87"/>
      <c r="J84" s="88"/>
      <c r="K84" s="303">
        <v>0.05</v>
      </c>
      <c r="L84" s="866">
        <f>N78*K84</f>
        <v>445.87985337772665</v>
      </c>
      <c r="M84" s="867"/>
      <c r="N84" s="51"/>
    </row>
    <row r="85" spans="1:14" ht="15.75" thickBot="1">
      <c r="B85" s="91" t="s">
        <v>974</v>
      </c>
      <c r="C85" s="92"/>
      <c r="D85" s="92"/>
      <c r="E85" s="92"/>
      <c r="F85" s="92"/>
      <c r="G85" s="92"/>
      <c r="H85" s="92"/>
      <c r="I85" s="93"/>
      <c r="J85" s="94"/>
      <c r="K85" s="304">
        <v>0.05</v>
      </c>
      <c r="L85" s="868">
        <f>N78*K85</f>
        <v>445.87985337772665</v>
      </c>
      <c r="M85" s="869"/>
      <c r="N85" s="51"/>
    </row>
    <row r="86" spans="1:14" ht="15.75" thickBot="1">
      <c r="B86" s="831" t="s">
        <v>953</v>
      </c>
      <c r="C86" s="832"/>
      <c r="D86" s="832"/>
      <c r="E86" s="832"/>
      <c r="F86" s="832"/>
      <c r="G86" s="832"/>
      <c r="H86" s="832"/>
      <c r="I86" s="832"/>
      <c r="J86" s="832"/>
      <c r="K86" s="832"/>
      <c r="L86" s="832"/>
      <c r="M86" s="833"/>
      <c r="N86" s="52">
        <f>L83+L84+L85</f>
        <v>2675.2791202663598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11592.876187820892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43" zoomScale="78" zoomScaleNormal="78" workbookViewId="0">
      <selection activeCell="M48" sqref="M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1021</v>
      </c>
      <c r="C31" s="81" t="s">
        <v>1448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2.1494824361440799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889</v>
      </c>
      <c r="B48" s="43" t="str">
        <f>VLOOKUP(A48,MATERIALES!A4:D373,3,FALSE)</f>
        <v>Geotextil T-2100 O Similar (Proveedores Pavco, Lafayet, Geomatrix, Tensar, Omnes U Otros)</v>
      </c>
      <c r="C48" s="280"/>
      <c r="D48" s="280"/>
      <c r="E48" s="280"/>
      <c r="F48" s="280"/>
      <c r="G48" s="280"/>
      <c r="H48" s="280"/>
      <c r="I48" s="267"/>
      <c r="J48" s="223" t="str">
        <f>VLOOKUP(A48,MATERIALES!A4:D373,2,FALSE)</f>
        <v>m2</v>
      </c>
      <c r="K48" s="281">
        <v>1.1000000000000001</v>
      </c>
      <c r="L48" s="266"/>
      <c r="M48" s="401">
        <f>VLOOKUP(A48,MATERIALES!A4:D395,4,FALSE)</f>
        <v>6706.8691965420958</v>
      </c>
      <c r="N48" s="271">
        <f>K48*M48</f>
        <v>7377.556116196306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7377.556116196306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7594.6538422468584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1518.9307684493717</v>
      </c>
      <c r="M83" s="867"/>
      <c r="N83" s="51"/>
    </row>
    <row r="84" spans="1:14">
      <c r="B84" s="89" t="s">
        <v>973</v>
      </c>
      <c r="C84" s="90"/>
      <c r="D84" s="90"/>
      <c r="E84" s="90"/>
      <c r="F84" s="90"/>
      <c r="G84" s="90"/>
      <c r="H84" s="90"/>
      <c r="I84" s="87"/>
      <c r="J84" s="88"/>
      <c r="K84" s="303">
        <v>0.05</v>
      </c>
      <c r="L84" s="866">
        <f>N78*K84</f>
        <v>379.73269211234293</v>
      </c>
      <c r="M84" s="867"/>
      <c r="N84" s="51"/>
    </row>
    <row r="85" spans="1:14" ht="15.75" thickBot="1">
      <c r="B85" s="91" t="s">
        <v>974</v>
      </c>
      <c r="C85" s="92"/>
      <c r="D85" s="92"/>
      <c r="E85" s="92"/>
      <c r="F85" s="92"/>
      <c r="G85" s="92"/>
      <c r="H85" s="92"/>
      <c r="I85" s="93"/>
      <c r="J85" s="94"/>
      <c r="K85" s="304">
        <v>0.05</v>
      </c>
      <c r="L85" s="868">
        <f>N78*K85</f>
        <v>379.73269211234293</v>
      </c>
      <c r="M85" s="869"/>
      <c r="N85" s="51"/>
    </row>
    <row r="86" spans="1:14" ht="15.75" thickBot="1">
      <c r="B86" s="831" t="s">
        <v>953</v>
      </c>
      <c r="C86" s="832"/>
      <c r="D86" s="832"/>
      <c r="E86" s="832"/>
      <c r="F86" s="832"/>
      <c r="G86" s="832"/>
      <c r="H86" s="832"/>
      <c r="I86" s="832"/>
      <c r="J86" s="832"/>
      <c r="K86" s="832"/>
      <c r="L86" s="832"/>
      <c r="M86" s="833"/>
      <c r="N86" s="52">
        <f>L83+L84+L85</f>
        <v>2278.3961526740577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9873.0499949209152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1449</v>
      </c>
      <c r="C31" s="81" t="s">
        <v>1450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2.1494824361440799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466</v>
      </c>
      <c r="B48" s="43" t="str">
        <f>VLOOKUP(A48,MATERIALES!A4:D373,3,FALSE)</f>
        <v>Geomalla Biaxial Para Refuerzo Pbx-11</v>
      </c>
      <c r="C48" s="280"/>
      <c r="D48" s="280"/>
      <c r="E48" s="280"/>
      <c r="F48" s="280"/>
      <c r="G48" s="280"/>
      <c r="H48" s="280"/>
      <c r="I48" s="267"/>
      <c r="J48" s="223" t="str">
        <f>VLOOKUP(A48,MATERIALES!A4:D373,2,FALSE)</f>
        <v>m2</v>
      </c>
      <c r="K48" s="281">
        <v>1.2</v>
      </c>
      <c r="L48" s="266"/>
      <c r="M48" s="401">
        <f>VLOOKUP(A48,MATERIALES!A4:D395,4,FALSE)</f>
        <v>9884.9125780363956</v>
      </c>
      <c r="N48" s="271">
        <f>K48*M48</f>
        <v>11861.895093643674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11861.895093643674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12078.992819694226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2415.7985639388453</v>
      </c>
      <c r="M83" s="867"/>
      <c r="N83" s="51"/>
    </row>
    <row r="84" spans="1:14">
      <c r="B84" s="89" t="s">
        <v>973</v>
      </c>
      <c r="C84" s="90"/>
      <c r="D84" s="90"/>
      <c r="E84" s="90"/>
      <c r="F84" s="90"/>
      <c r="G84" s="90"/>
      <c r="H84" s="90"/>
      <c r="I84" s="87"/>
      <c r="J84" s="88"/>
      <c r="K84" s="303">
        <v>0.05</v>
      </c>
      <c r="L84" s="866">
        <f>N78*K84</f>
        <v>603.94964098471132</v>
      </c>
      <c r="M84" s="867"/>
      <c r="N84" s="51"/>
    </row>
    <row r="85" spans="1:14" ht="15.75" thickBot="1">
      <c r="B85" s="91" t="s">
        <v>974</v>
      </c>
      <c r="C85" s="92"/>
      <c r="D85" s="92"/>
      <c r="E85" s="92"/>
      <c r="F85" s="92"/>
      <c r="G85" s="92"/>
      <c r="H85" s="92"/>
      <c r="I85" s="93"/>
      <c r="J85" s="94"/>
      <c r="K85" s="304">
        <v>0.05</v>
      </c>
      <c r="L85" s="868">
        <f>N78*K85</f>
        <v>603.94964098471132</v>
      </c>
      <c r="M85" s="869"/>
      <c r="N85" s="51"/>
    </row>
    <row r="86" spans="1:14" ht="15.75" thickBot="1">
      <c r="B86" s="831" t="s">
        <v>953</v>
      </c>
      <c r="C86" s="832"/>
      <c r="D86" s="832"/>
      <c r="E86" s="832"/>
      <c r="F86" s="832"/>
      <c r="G86" s="832"/>
      <c r="H86" s="832"/>
      <c r="I86" s="832"/>
      <c r="J86" s="832"/>
      <c r="K86" s="832"/>
      <c r="L86" s="832"/>
      <c r="M86" s="833"/>
      <c r="N86" s="52">
        <f>L83+L84+L85</f>
        <v>3623.6978459082684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15702.690665602495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1451</v>
      </c>
      <c r="C31" s="81" t="s">
        <v>1452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2.1494824361440799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907</v>
      </c>
      <c r="B48" s="43" t="str">
        <f>VLOOKUP(A48,MATERIALES!A4:D373,3,FALSE)</f>
        <v>Geomalla Forgrid UX100</v>
      </c>
      <c r="C48" s="280"/>
      <c r="D48" s="280"/>
      <c r="E48" s="280"/>
      <c r="F48" s="280"/>
      <c r="G48" s="280"/>
      <c r="H48" s="280"/>
      <c r="I48" s="267"/>
      <c r="J48" s="223" t="str">
        <f>VLOOKUP(A48,MATERIALES!A4:D373,2,FALSE)</f>
        <v>M2</v>
      </c>
      <c r="K48" s="281">
        <v>1.3</v>
      </c>
      <c r="L48" s="266"/>
      <c r="M48" s="401">
        <f>VLOOKUP(A48,MATERIALES!A4:D395,4,FALSE)</f>
        <v>17954.119949753702</v>
      </c>
      <c r="N48" s="271">
        <f>K48*M48</f>
        <v>23340.355934679814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23340.355934679814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23557.453660730363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4711.4907321460732</v>
      </c>
      <c r="M83" s="867"/>
      <c r="N83" s="51"/>
    </row>
    <row r="84" spans="1:14">
      <c r="B84" s="89" t="s">
        <v>973</v>
      </c>
      <c r="C84" s="90"/>
      <c r="D84" s="90"/>
      <c r="E84" s="90"/>
      <c r="F84" s="90"/>
      <c r="G84" s="90"/>
      <c r="H84" s="90"/>
      <c r="I84" s="87"/>
      <c r="J84" s="88"/>
      <c r="K84" s="303">
        <v>0.05</v>
      </c>
      <c r="L84" s="866">
        <f>N78*K84</f>
        <v>1177.8726830365183</v>
      </c>
      <c r="M84" s="867"/>
      <c r="N84" s="51"/>
    </row>
    <row r="85" spans="1:14" ht="15.75" thickBot="1">
      <c r="B85" s="91" t="s">
        <v>974</v>
      </c>
      <c r="C85" s="92"/>
      <c r="D85" s="92"/>
      <c r="E85" s="92"/>
      <c r="F85" s="92"/>
      <c r="G85" s="92"/>
      <c r="H85" s="92"/>
      <c r="I85" s="93"/>
      <c r="J85" s="94"/>
      <c r="K85" s="304">
        <v>0.05</v>
      </c>
      <c r="L85" s="868">
        <f>N78*K85</f>
        <v>1177.8726830365183</v>
      </c>
      <c r="M85" s="869"/>
      <c r="N85" s="51"/>
    </row>
    <row r="86" spans="1:14" ht="15.75" thickBot="1">
      <c r="B86" s="831" t="s">
        <v>953</v>
      </c>
      <c r="C86" s="832"/>
      <c r="D86" s="832"/>
      <c r="E86" s="832"/>
      <c r="F86" s="832"/>
      <c r="G86" s="832"/>
      <c r="H86" s="832"/>
      <c r="I86" s="832"/>
      <c r="J86" s="832"/>
      <c r="K86" s="832"/>
      <c r="L86" s="832"/>
      <c r="M86" s="833"/>
      <c r="N86" s="52">
        <f>L83+L84+L85</f>
        <v>7067.2360982191103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30624.689758949473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1022</v>
      </c>
      <c r="C31" s="81" t="s">
        <v>1453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303</v>
      </c>
      <c r="B36" s="880" t="str">
        <f>VLOOKUP(A36,EQUIPOS!A6:D154,3,FALSE)</f>
        <v>Retrocargador, pala de 1,1 m3 de capacidad, profundidad de excavación de 4.400 mm y una altura de 5.680 mm</v>
      </c>
      <c r="C36" s="881"/>
      <c r="D36" s="881"/>
      <c r="E36" s="881"/>
      <c r="F36" s="881"/>
      <c r="G36" s="881"/>
      <c r="H36" s="882"/>
      <c r="I36" s="266"/>
      <c r="J36" s="267"/>
      <c r="K36" s="268">
        <f>VLOOKUP(A36,EQUIPOS!A6:D163,4,FALSE)</f>
        <v>120711.3785563534</v>
      </c>
      <c r="L36" s="269"/>
      <c r="M36" s="270">
        <v>250</v>
      </c>
      <c r="N36" s="271">
        <f>K36/M36</f>
        <v>482.84551422541364</v>
      </c>
    </row>
    <row r="37" spans="1:14">
      <c r="A37" s="113" t="s">
        <v>373</v>
      </c>
      <c r="B37" s="880" t="str">
        <f>VLOOKUP(A37,EQUIPOS!A7:D154,3,FALSE)</f>
        <v>Volqueta 6 m3</v>
      </c>
      <c r="C37" s="881"/>
      <c r="D37" s="881"/>
      <c r="E37" s="881"/>
      <c r="F37" s="881"/>
      <c r="G37" s="881"/>
      <c r="H37" s="882"/>
      <c r="I37" s="266"/>
      <c r="J37" s="267"/>
      <c r="K37" s="268">
        <f>VLOOKUP(A37,EQUIPOS!A7:D164,4,FALSE)</f>
        <v>89464.760030041551</v>
      </c>
      <c r="L37" s="269"/>
      <c r="M37" s="270">
        <v>250</v>
      </c>
      <c r="N37" s="271">
        <f>K37/M37</f>
        <v>357.85904012016618</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0.05</v>
      </c>
      <c r="N41" s="343">
        <f>N76*M41</f>
        <v>5.3737060903602005</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846.07826043594002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2000</v>
      </c>
      <c r="N70" s="394">
        <f>K70/M70</f>
        <v>53.343121807203993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2000</v>
      </c>
      <c r="N71" s="394">
        <f>K71/M71</f>
        <v>54.131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107.474121807204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953.55238224314405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190.71047644862881</v>
      </c>
      <c r="M83" s="867"/>
      <c r="N83" s="51"/>
    </row>
    <row r="84" spans="1:14">
      <c r="B84" s="89" t="s">
        <v>973</v>
      </c>
      <c r="C84" s="90"/>
      <c r="D84" s="90"/>
      <c r="E84" s="90"/>
      <c r="F84" s="90"/>
      <c r="G84" s="90"/>
      <c r="H84" s="90"/>
      <c r="I84" s="87"/>
      <c r="J84" s="88"/>
      <c r="K84" s="303">
        <v>0.05</v>
      </c>
      <c r="L84" s="866">
        <f>N78*K84</f>
        <v>47.677619112157203</v>
      </c>
      <c r="M84" s="867"/>
      <c r="N84" s="51"/>
    </row>
    <row r="85" spans="1:14" ht="15.75" thickBot="1">
      <c r="B85" s="91" t="s">
        <v>974</v>
      </c>
      <c r="C85" s="92"/>
      <c r="D85" s="92"/>
      <c r="E85" s="92"/>
      <c r="F85" s="92"/>
      <c r="G85" s="92"/>
      <c r="H85" s="92"/>
      <c r="I85" s="93"/>
      <c r="J85" s="94"/>
      <c r="K85" s="304">
        <v>0.05</v>
      </c>
      <c r="L85" s="868">
        <f>N78*K85</f>
        <v>47.677619112157203</v>
      </c>
      <c r="M85" s="869"/>
      <c r="N85" s="51"/>
    </row>
    <row r="86" spans="1:14" ht="15.75" thickBot="1">
      <c r="B86" s="831" t="s">
        <v>953</v>
      </c>
      <c r="C86" s="832"/>
      <c r="D86" s="832"/>
      <c r="E86" s="832"/>
      <c r="F86" s="832"/>
      <c r="G86" s="832"/>
      <c r="H86" s="832"/>
      <c r="I86" s="832"/>
      <c r="J86" s="832"/>
      <c r="K86" s="832"/>
      <c r="L86" s="832"/>
      <c r="M86" s="833"/>
      <c r="N86" s="52">
        <f>L83+L84+L85</f>
        <v>286.06571467294322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1239.6180969160873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1456</v>
      </c>
      <c r="C31" s="81" t="s">
        <v>1457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35</v>
      </c>
      <c r="N36" s="271">
        <f>K36/M36</f>
        <v>1961.473780035067</v>
      </c>
    </row>
    <row r="37" spans="1:14">
      <c r="A37" s="113" t="s">
        <v>269</v>
      </c>
      <c r="B37" s="880" t="str">
        <f>VLOOKUP(A37,EQUIPOS!A7:D154,3,FALSE)</f>
        <v>Motoniveladora  potencia 215 HP, ancho de cuchilla 4,27 m, peso 18 ton.</v>
      </c>
      <c r="C37" s="881"/>
      <c r="D37" s="881"/>
      <c r="E37" s="881"/>
      <c r="F37" s="881"/>
      <c r="G37" s="881"/>
      <c r="H37" s="882"/>
      <c r="I37" s="266"/>
      <c r="J37" s="267"/>
      <c r="K37" s="268">
        <f>VLOOKUP(A37,EQUIPOS!A7:D164,4,FALSE)</f>
        <v>217772.90317135054</v>
      </c>
      <c r="L37" s="269"/>
      <c r="M37" s="270">
        <v>35</v>
      </c>
      <c r="N37" s="271">
        <f>K37/M37</f>
        <v>6222.0829477528723</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35</v>
      </c>
      <c r="N38" s="271">
        <f>K38/M38</f>
        <v>3683.3741727746465</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0.02</v>
      </c>
      <c r="N41" s="343">
        <f>N76*M41</f>
        <v>15.353445972457711</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11882.284346535043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53.065218459743974</v>
      </c>
      <c r="N48" s="271">
        <f>K48*M48</f>
        <v>1326.6304614935993</v>
      </c>
    </row>
    <row r="49" spans="1:14">
      <c r="A49" t="s">
        <v>804</v>
      </c>
      <c r="B49" s="43" t="str">
        <f>VLOOKUP(A49,MATERIALES!A5:D373,3,FALSE)</f>
        <v>Cemento gris</v>
      </c>
      <c r="C49" s="280"/>
      <c r="D49" s="280"/>
      <c r="E49" s="280"/>
      <c r="F49" s="280"/>
      <c r="G49" s="280"/>
      <c r="H49" s="280"/>
      <c r="I49" s="267"/>
      <c r="J49" s="223" t="str">
        <f>VLOOKUP(A49,MATERIALES!A5:D373,2,FALSE)</f>
        <v>kg</v>
      </c>
      <c r="K49" s="281">
        <v>80</v>
      </c>
      <c r="L49" s="266"/>
      <c r="M49" s="401">
        <f>VLOOKUP(A49,MATERIALES!A5:D396,4,FALSE)</f>
        <v>448.77255177746861</v>
      </c>
      <c r="N49" s="271">
        <f>K49*M49</f>
        <v>35901.804142197492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37228.434603691094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767.67229862288559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49878.391248849024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9975.6782497698059</v>
      </c>
      <c r="M83" s="867"/>
      <c r="N83" s="51"/>
    </row>
    <row r="84" spans="1:14">
      <c r="B84" s="89" t="s">
        <v>973</v>
      </c>
      <c r="C84" s="90"/>
      <c r="D84" s="90"/>
      <c r="E84" s="90"/>
      <c r="F84" s="90"/>
      <c r="G84" s="90"/>
      <c r="H84" s="90"/>
      <c r="I84" s="87"/>
      <c r="J84" s="88"/>
      <c r="K84" s="303">
        <v>0.05</v>
      </c>
      <c r="L84" s="866">
        <f>N78*K84</f>
        <v>2493.9195624424515</v>
      </c>
      <c r="M84" s="867"/>
      <c r="N84" s="51"/>
    </row>
    <row r="85" spans="1:14" ht="15.75" thickBot="1">
      <c r="B85" s="91" t="s">
        <v>974</v>
      </c>
      <c r="C85" s="92"/>
      <c r="D85" s="92"/>
      <c r="E85" s="92"/>
      <c r="F85" s="92"/>
      <c r="G85" s="92"/>
      <c r="H85" s="92"/>
      <c r="I85" s="93"/>
      <c r="J85" s="94"/>
      <c r="K85" s="304">
        <v>0.05</v>
      </c>
      <c r="L85" s="868">
        <f>N78*K85</f>
        <v>2493.9195624424515</v>
      </c>
      <c r="M85" s="869"/>
      <c r="N85" s="51"/>
    </row>
    <row r="86" spans="1:14" ht="15.75" thickBot="1">
      <c r="B86" s="831" t="s">
        <v>953</v>
      </c>
      <c r="C86" s="832"/>
      <c r="D86" s="832"/>
      <c r="E86" s="832"/>
      <c r="F86" s="832"/>
      <c r="G86" s="832"/>
      <c r="H86" s="832"/>
      <c r="I86" s="832"/>
      <c r="J86" s="832"/>
      <c r="K86" s="832"/>
      <c r="L86" s="832"/>
      <c r="M86" s="833"/>
      <c r="N86" s="52">
        <f>L83+L84+L85</f>
        <v>14963.51737465471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64841.908623503732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1458</v>
      </c>
      <c r="C31" s="81" t="s">
        <v>1459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35</v>
      </c>
      <c r="N36" s="271">
        <f>K36/M36</f>
        <v>1961.473780035067</v>
      </c>
    </row>
    <row r="37" spans="1:14">
      <c r="A37" s="113" t="s">
        <v>269</v>
      </c>
      <c r="B37" s="880" t="str">
        <f>VLOOKUP(A37,EQUIPOS!A7:D154,3,FALSE)</f>
        <v>Motoniveladora  potencia 215 HP, ancho de cuchilla 4,27 m, peso 18 ton.</v>
      </c>
      <c r="C37" s="881"/>
      <c r="D37" s="881"/>
      <c r="E37" s="881"/>
      <c r="F37" s="881"/>
      <c r="G37" s="881"/>
      <c r="H37" s="882"/>
      <c r="I37" s="266"/>
      <c r="J37" s="267"/>
      <c r="K37" s="268">
        <f>VLOOKUP(A37,EQUIPOS!A7:D164,4,FALSE)</f>
        <v>217772.90317135054</v>
      </c>
      <c r="L37" s="269"/>
      <c r="M37" s="270">
        <v>35</v>
      </c>
      <c r="N37" s="271">
        <f>K37/M37</f>
        <v>6222.0829477528723</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35</v>
      </c>
      <c r="N38" s="271">
        <f>K38/M38</f>
        <v>3683.3741727746465</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0.02</v>
      </c>
      <c r="N41" s="343">
        <f>N76*M41</f>
        <v>15.353445972457711</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11882.284346535043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53.065218459743974</v>
      </c>
      <c r="N48" s="271">
        <f>K48*M48</f>
        <v>1326.6304614935993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1326.6304614935993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767.67229862288559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13976.587106651528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2795.3174213303059</v>
      </c>
      <c r="M83" s="867"/>
      <c r="N83" s="51"/>
    </row>
    <row r="84" spans="1:14">
      <c r="B84" s="89" t="s">
        <v>973</v>
      </c>
      <c r="C84" s="90"/>
      <c r="D84" s="90"/>
      <c r="E84" s="90"/>
      <c r="F84" s="90"/>
      <c r="G84" s="90"/>
      <c r="H84" s="90"/>
      <c r="I84" s="87"/>
      <c r="J84" s="88"/>
      <c r="K84" s="303">
        <v>0.05</v>
      </c>
      <c r="L84" s="866">
        <f>N78*K84</f>
        <v>698.82935533257648</v>
      </c>
      <c r="M84" s="867"/>
      <c r="N84" s="51"/>
    </row>
    <row r="85" spans="1:14" ht="15.75" thickBot="1">
      <c r="B85" s="91" t="s">
        <v>974</v>
      </c>
      <c r="C85" s="92"/>
      <c r="D85" s="92"/>
      <c r="E85" s="92"/>
      <c r="F85" s="92"/>
      <c r="G85" s="92"/>
      <c r="H85" s="92"/>
      <c r="I85" s="93"/>
      <c r="J85" s="94"/>
      <c r="K85" s="304">
        <v>0.05</v>
      </c>
      <c r="L85" s="868">
        <f>N78*K85</f>
        <v>698.82935533257648</v>
      </c>
      <c r="M85" s="869"/>
      <c r="N85" s="51"/>
    </row>
    <row r="86" spans="1:14" ht="15.75" thickBot="1">
      <c r="B86" s="831" t="s">
        <v>953</v>
      </c>
      <c r="C86" s="832"/>
      <c r="D86" s="832"/>
      <c r="E86" s="832"/>
      <c r="F86" s="832"/>
      <c r="G86" s="832"/>
      <c r="H86" s="832"/>
      <c r="I86" s="832"/>
      <c r="J86" s="832"/>
      <c r="K86" s="832"/>
      <c r="L86" s="832"/>
      <c r="M86" s="833"/>
      <c r="N86" s="52">
        <f>L83+L84+L85</f>
        <v>4192.9761319954587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18169.563238646988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1460</v>
      </c>
      <c r="C31" s="81" t="s">
        <v>1461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448.77255177746861</v>
      </c>
      <c r="N48" s="271">
        <f>K48*M48</f>
        <v>448.77255177746861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448.77255177746861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831" t="s">
        <v>953</v>
      </c>
      <c r="C76" s="832"/>
      <c r="D76" s="832"/>
      <c r="E76" s="832"/>
      <c r="F76" s="832"/>
      <c r="G76" s="832"/>
      <c r="H76" s="832"/>
      <c r="I76" s="874"/>
      <c r="J76" s="874"/>
      <c r="K76" s="874"/>
      <c r="L76" s="874"/>
      <c r="M76" s="875"/>
      <c r="N76" s="300">
        <f>SUM(N70:N75)</f>
        <v>0</v>
      </c>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448.77255177746861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89.754510355493721</v>
      </c>
      <c r="M83" s="867"/>
      <c r="N83" s="51"/>
    </row>
    <row r="84" spans="1:14">
      <c r="B84" s="89" t="s">
        <v>973</v>
      </c>
      <c r="C84" s="90"/>
      <c r="D84" s="90"/>
      <c r="E84" s="90"/>
      <c r="F84" s="90"/>
      <c r="G84" s="90"/>
      <c r="H84" s="90"/>
      <c r="I84" s="87"/>
      <c r="J84" s="88"/>
      <c r="K84" s="303">
        <v>0.05</v>
      </c>
      <c r="L84" s="866">
        <f>N78*K84</f>
        <v>22.43862758887343</v>
      </c>
      <c r="M84" s="867"/>
      <c r="N84" s="51"/>
    </row>
    <row r="85" spans="1:14" ht="15.75" thickBot="1">
      <c r="B85" s="91" t="s">
        <v>974</v>
      </c>
      <c r="C85" s="92"/>
      <c r="D85" s="92"/>
      <c r="E85" s="92"/>
      <c r="F85" s="92"/>
      <c r="G85" s="92"/>
      <c r="H85" s="92"/>
      <c r="I85" s="93"/>
      <c r="J85" s="94"/>
      <c r="K85" s="304">
        <v>0.05</v>
      </c>
      <c r="L85" s="868">
        <f>N78*K85</f>
        <v>22.43862758887343</v>
      </c>
      <c r="M85" s="869"/>
      <c r="N85" s="51"/>
    </row>
    <row r="86" spans="1:14" ht="15.75" thickBot="1">
      <c r="B86" s="831" t="s">
        <v>953</v>
      </c>
      <c r="C86" s="832"/>
      <c r="D86" s="832"/>
      <c r="E86" s="832"/>
      <c r="F86" s="832"/>
      <c r="G86" s="832"/>
      <c r="H86" s="832"/>
      <c r="I86" s="832"/>
      <c r="J86" s="832"/>
      <c r="K86" s="832"/>
      <c r="L86" s="832"/>
      <c r="M86" s="833"/>
      <c r="N86" s="52">
        <f>L83+L84+L85</f>
        <v>134.63176553324058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583.40431731070919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1462</v>
      </c>
      <c r="C31" s="81" t="s">
        <v>1463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35</v>
      </c>
      <c r="N36" s="271">
        <f>K36/M36</f>
        <v>1961.473780035067</v>
      </c>
    </row>
    <row r="37" spans="1:14">
      <c r="A37" s="113" t="s">
        <v>269</v>
      </c>
      <c r="B37" s="880" t="str">
        <f>VLOOKUP(A37,EQUIPOS!A7:D154,3,FALSE)</f>
        <v>Motoniveladora  potencia 215 HP, ancho de cuchilla 4,27 m, peso 18 ton.</v>
      </c>
      <c r="C37" s="881"/>
      <c r="D37" s="881"/>
      <c r="E37" s="881"/>
      <c r="F37" s="881"/>
      <c r="G37" s="881"/>
      <c r="H37" s="882"/>
      <c r="I37" s="266"/>
      <c r="J37" s="267"/>
      <c r="K37" s="268">
        <f>VLOOKUP(A37,EQUIPOS!A7:D164,4,FALSE)</f>
        <v>217772.90317135054</v>
      </c>
      <c r="L37" s="269"/>
      <c r="M37" s="270">
        <v>35</v>
      </c>
      <c r="N37" s="271">
        <f>K37/M37</f>
        <v>6222.0829477528723</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35</v>
      </c>
      <c r="N38" s="271">
        <f>K38/M38</f>
        <v>3683.3741727746465</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0.02</v>
      </c>
      <c r="N41" s="343">
        <f>N76*M41</f>
        <v>15.353445972457711</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11882.284346535043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402</v>
      </c>
      <c r="B48" s="43" t="str">
        <f>VLOOKUP(A48,MATERIALES!A4:D373,3,FALSE)</f>
        <v>Cal</v>
      </c>
      <c r="C48" s="280"/>
      <c r="D48" s="280"/>
      <c r="E48" s="280"/>
      <c r="F48" s="280"/>
      <c r="G48" s="280"/>
      <c r="H48" s="280"/>
      <c r="I48" s="267"/>
      <c r="J48" s="223" t="str">
        <f>VLOOKUP(A48,MATERIALES!A4:D373,2,FALSE)</f>
        <v>kg</v>
      </c>
      <c r="K48" s="281">
        <v>80</v>
      </c>
      <c r="L48" s="266"/>
      <c r="M48" s="401">
        <f>VLOOKUP(A48,MATERIALES!A4:D395,4,FALSE)</f>
        <v>940.49478012494524</v>
      </c>
      <c r="N48" s="271">
        <f>K48*M48</f>
        <v>75239.582409995623</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53.065218459743974</v>
      </c>
      <c r="N49" s="271">
        <f>K49*M49</f>
        <v>1326.6304614935993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76566.212871489217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767.67229862288559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89216.169516647147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17843.23390332943</v>
      </c>
      <c r="M83" s="867"/>
      <c r="N83" s="51"/>
    </row>
    <row r="84" spans="1:14">
      <c r="B84" s="89" t="s">
        <v>973</v>
      </c>
      <c r="C84" s="90"/>
      <c r="D84" s="90"/>
      <c r="E84" s="90"/>
      <c r="F84" s="90"/>
      <c r="G84" s="90"/>
      <c r="H84" s="90"/>
      <c r="I84" s="87"/>
      <c r="J84" s="88"/>
      <c r="K84" s="303">
        <v>0.05</v>
      </c>
      <c r="L84" s="866">
        <f>N78*K84</f>
        <v>4460.8084758323575</v>
      </c>
      <c r="M84" s="867"/>
      <c r="N84" s="51"/>
    </row>
    <row r="85" spans="1:14" ht="15.75" thickBot="1">
      <c r="B85" s="91" t="s">
        <v>974</v>
      </c>
      <c r="C85" s="92"/>
      <c r="D85" s="92"/>
      <c r="E85" s="92"/>
      <c r="F85" s="92"/>
      <c r="G85" s="92"/>
      <c r="H85" s="92"/>
      <c r="I85" s="93"/>
      <c r="J85" s="94"/>
      <c r="K85" s="304">
        <v>0.05</v>
      </c>
      <c r="L85" s="868">
        <f>N78*K85</f>
        <v>4460.8084758323575</v>
      </c>
      <c r="M85" s="869"/>
      <c r="N85" s="51"/>
    </row>
    <row r="86" spans="1:14" ht="15.75" thickBot="1">
      <c r="B86" s="831" t="s">
        <v>953</v>
      </c>
      <c r="C86" s="832"/>
      <c r="D86" s="832"/>
      <c r="E86" s="832"/>
      <c r="F86" s="832"/>
      <c r="G86" s="832"/>
      <c r="H86" s="832"/>
      <c r="I86" s="832"/>
      <c r="J86" s="832"/>
      <c r="K86" s="832"/>
      <c r="L86" s="832"/>
      <c r="M86" s="833"/>
      <c r="N86" s="52">
        <f>L83+L84+L85</f>
        <v>26764.850854994143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115981.02037164129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1465</v>
      </c>
      <c r="C31" s="81" t="s">
        <v>1874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35</v>
      </c>
      <c r="N36" s="271">
        <f>K36/M36</f>
        <v>1961.473780035067</v>
      </c>
    </row>
    <row r="37" spans="1:14">
      <c r="A37" s="113" t="s">
        <v>269</v>
      </c>
      <c r="B37" s="880" t="str">
        <f>VLOOKUP(A37,EQUIPOS!A7:D154,3,FALSE)</f>
        <v>Motoniveladora  potencia 215 HP, ancho de cuchilla 4,27 m, peso 18 ton.</v>
      </c>
      <c r="C37" s="881"/>
      <c r="D37" s="881"/>
      <c r="E37" s="881"/>
      <c r="F37" s="881"/>
      <c r="G37" s="881"/>
      <c r="H37" s="882"/>
      <c r="I37" s="266"/>
      <c r="J37" s="267"/>
      <c r="K37" s="268">
        <f>VLOOKUP(A37,EQUIPOS!A7:D164,4,FALSE)</f>
        <v>217772.90317135054</v>
      </c>
      <c r="L37" s="269"/>
      <c r="M37" s="270">
        <v>35</v>
      </c>
      <c r="N37" s="271">
        <f>K37/M37</f>
        <v>6222.0829477528723</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35</v>
      </c>
      <c r="N38" s="271">
        <f>K38/M38</f>
        <v>3683.3741727746465</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0.02</v>
      </c>
      <c r="N41" s="343">
        <f>N75*M41</f>
        <v>15.353445972457711</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11882.284346535043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53.065218459743974</v>
      </c>
      <c r="N48" s="271">
        <f>K48*M48</f>
        <v>1326.6304614935993</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1326.6304614935993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B58" s="46"/>
      <c r="C58" s="316"/>
      <c r="D58" s="316"/>
      <c r="E58" s="316"/>
      <c r="F58" s="316"/>
      <c r="G58" s="316"/>
      <c r="H58" s="310"/>
      <c r="I58" s="278"/>
      <c r="J58" s="285"/>
      <c r="K58" s="278"/>
      <c r="L58" s="918"/>
      <c r="M58" s="919"/>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280</v>
      </c>
      <c r="N69" s="394">
        <f>K69/M69</f>
        <v>381.02229862288567</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280</v>
      </c>
      <c r="N70" s="394">
        <f>K70/M70</f>
        <v>386.65</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831" t="s">
        <v>953</v>
      </c>
      <c r="C75" s="832"/>
      <c r="D75" s="832"/>
      <c r="E75" s="832"/>
      <c r="F75" s="832"/>
      <c r="G75" s="832"/>
      <c r="H75" s="832"/>
      <c r="I75" s="874"/>
      <c r="J75" s="874"/>
      <c r="K75" s="874"/>
      <c r="L75" s="874"/>
      <c r="M75" s="875"/>
      <c r="N75" s="300">
        <f>SUM(N69:N74)</f>
        <v>767.67229862288559</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13976.587106651528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2795.3174213303059</v>
      </c>
      <c r="M82" s="867"/>
      <c r="N82" s="51"/>
    </row>
    <row r="83" spans="1:14">
      <c r="B83" s="89" t="s">
        <v>973</v>
      </c>
      <c r="C83" s="90"/>
      <c r="D83" s="90"/>
      <c r="E83" s="90"/>
      <c r="F83" s="90"/>
      <c r="G83" s="90"/>
      <c r="H83" s="90"/>
      <c r="I83" s="87"/>
      <c r="J83" s="88"/>
      <c r="K83" s="303">
        <v>0.05</v>
      </c>
      <c r="L83" s="866">
        <f>N77*K83</f>
        <v>698.82935533257648</v>
      </c>
      <c r="M83" s="867"/>
      <c r="N83" s="51"/>
    </row>
    <row r="84" spans="1:14" ht="15.75" thickBot="1">
      <c r="B84" s="91" t="s">
        <v>974</v>
      </c>
      <c r="C84" s="92"/>
      <c r="D84" s="92"/>
      <c r="E84" s="92"/>
      <c r="F84" s="92"/>
      <c r="G84" s="92"/>
      <c r="H84" s="92"/>
      <c r="I84" s="93"/>
      <c r="J84" s="94"/>
      <c r="K84" s="304">
        <v>0.05</v>
      </c>
      <c r="L84" s="868">
        <f>N77*K84</f>
        <v>698.82935533257648</v>
      </c>
      <c r="M84" s="869"/>
      <c r="N84" s="51"/>
    </row>
    <row r="85" spans="1:14" ht="15.75" thickBot="1">
      <c r="B85" s="831" t="s">
        <v>953</v>
      </c>
      <c r="C85" s="832"/>
      <c r="D85" s="832"/>
      <c r="E85" s="832"/>
      <c r="F85" s="832"/>
      <c r="G85" s="832"/>
      <c r="H85" s="832"/>
      <c r="I85" s="832"/>
      <c r="J85" s="832"/>
      <c r="K85" s="832"/>
      <c r="L85" s="832"/>
      <c r="M85" s="833"/>
      <c r="N85" s="52">
        <f>L82+L83+L84</f>
        <v>4192.9761319954587</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18169.563238646988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7"/>
      <c r="K117" s="897"/>
      <c r="L117" s="897"/>
      <c r="M117" s="897"/>
      <c r="N117" s="898"/>
    </row>
    <row r="118" spans="2:14" ht="15.75" thickBot="1">
      <c r="B118" s="260" t="s">
        <v>2221</v>
      </c>
      <c r="C118" s="392"/>
      <c r="D118" s="392"/>
      <c r="E118" s="57"/>
      <c r="F118" s="57"/>
      <c r="G118" s="57"/>
      <c r="H118" s="57"/>
      <c r="I118" s="57"/>
      <c r="J118" s="899"/>
      <c r="K118" s="899"/>
      <c r="L118" s="899"/>
      <c r="M118" s="899"/>
      <c r="N118" s="90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ht="21"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1466</v>
      </c>
      <c r="C31" s="81" t="s">
        <v>1467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402</v>
      </c>
      <c r="B48" s="43" t="str">
        <f>VLOOKUP(A48,MATERIALES!A4:D373,3,FALSE)</f>
        <v>Cal</v>
      </c>
      <c r="C48" s="280"/>
      <c r="D48" s="280"/>
      <c r="E48" s="280"/>
      <c r="F48" s="280"/>
      <c r="G48" s="280"/>
      <c r="H48" s="280"/>
      <c r="I48" s="267"/>
      <c r="J48" s="223" t="str">
        <f>VLOOKUP(A48,MATERIALES!A4:D373,2,FALSE)</f>
        <v>kg</v>
      </c>
      <c r="K48" s="281">
        <v>1</v>
      </c>
      <c r="L48" s="266"/>
      <c r="M48" s="401">
        <f>VLOOKUP(A48,MATERIALES!A4:D395,4,FALSE)</f>
        <v>940.49478012494524</v>
      </c>
      <c r="N48" s="271">
        <f>K48*M48</f>
        <v>940.49478012494524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940.49478012494524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831" t="s">
        <v>953</v>
      </c>
      <c r="C76" s="832"/>
      <c r="D76" s="832"/>
      <c r="E76" s="832"/>
      <c r="F76" s="832"/>
      <c r="G76" s="832"/>
      <c r="H76" s="832"/>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940.49478012494524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188.09895602498906</v>
      </c>
      <c r="M83" s="867"/>
      <c r="N83" s="51"/>
    </row>
    <row r="84" spans="1:14">
      <c r="B84" s="89" t="s">
        <v>973</v>
      </c>
      <c r="C84" s="90"/>
      <c r="D84" s="90"/>
      <c r="E84" s="90"/>
      <c r="F84" s="90"/>
      <c r="G84" s="90"/>
      <c r="H84" s="90"/>
      <c r="I84" s="87"/>
      <c r="J84" s="88"/>
      <c r="K84" s="303">
        <v>0.05</v>
      </c>
      <c r="L84" s="866">
        <f>N78*K84</f>
        <v>47.024739006247266</v>
      </c>
      <c r="M84" s="867"/>
      <c r="N84" s="51"/>
    </row>
    <row r="85" spans="1:14" ht="15.75" thickBot="1">
      <c r="B85" s="91" t="s">
        <v>974</v>
      </c>
      <c r="C85" s="92"/>
      <c r="D85" s="92"/>
      <c r="E85" s="92"/>
      <c r="F85" s="92"/>
      <c r="G85" s="92"/>
      <c r="H85" s="92"/>
      <c r="I85" s="93"/>
      <c r="J85" s="94"/>
      <c r="K85" s="304">
        <v>0.05</v>
      </c>
      <c r="L85" s="868">
        <f>N78*K85</f>
        <v>47.024739006247266</v>
      </c>
      <c r="M85" s="869"/>
      <c r="N85" s="51"/>
    </row>
    <row r="86" spans="1:14" ht="15.75" thickBot="1">
      <c r="B86" s="831" t="s">
        <v>953</v>
      </c>
      <c r="C86" s="832"/>
      <c r="D86" s="832"/>
      <c r="E86" s="832"/>
      <c r="F86" s="832"/>
      <c r="G86" s="832"/>
      <c r="H86" s="832"/>
      <c r="I86" s="832"/>
      <c r="J86" s="832"/>
      <c r="K86" s="832"/>
      <c r="L86" s="832"/>
      <c r="M86" s="833"/>
      <c r="N86" s="52">
        <f>L83+L84+L85</f>
        <v>282.14843403748358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1222.6432141624289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7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40" zoomScale="78" zoomScaleNormal="78" workbookViewId="0">
      <selection activeCell="K48" sqref="K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1023</v>
      </c>
      <c r="C31" s="81" t="s">
        <v>1199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600</v>
      </c>
      <c r="N36" s="271">
        <f>K36/M36</f>
        <v>114.41930383537891</v>
      </c>
    </row>
    <row r="37" spans="1:14">
      <c r="A37" s="113" t="s">
        <v>269</v>
      </c>
      <c r="B37" s="880" t="str">
        <f>VLOOKUP(A37,EQUIPOS!A7:D154,3,FALSE)</f>
        <v>Motoniveladora  potencia 215 HP, ancho de cuchilla 4,27 m, peso 18 ton.</v>
      </c>
      <c r="C37" s="881"/>
      <c r="D37" s="881"/>
      <c r="E37" s="881"/>
      <c r="F37" s="881"/>
      <c r="G37" s="881"/>
      <c r="H37" s="882"/>
      <c r="I37" s="266"/>
      <c r="J37" s="267"/>
      <c r="K37" s="268">
        <f>VLOOKUP(A37,EQUIPOS!A7:D164,4,FALSE)</f>
        <v>217772.90317135054</v>
      </c>
      <c r="L37" s="269"/>
      <c r="M37" s="270">
        <v>600</v>
      </c>
      <c r="N37" s="271">
        <f>K37/M37</f>
        <v>362.95483861891756</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600</v>
      </c>
      <c r="N38" s="271">
        <f>K38/M38</f>
        <v>214.86349341185439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N75*M41</f>
        <v>0.44780884086334993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692.6854447070142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774</v>
      </c>
      <c r="B48" s="43" t="str">
        <f>VLOOKUP(A48,MATERIALES!A5:D373,3,FALSE)</f>
        <v>Agua</v>
      </c>
      <c r="C48" s="280"/>
      <c r="D48" s="280"/>
      <c r="E48" s="280"/>
      <c r="F48" s="280"/>
      <c r="G48" s="280"/>
      <c r="H48" s="280"/>
      <c r="I48" s="267"/>
      <c r="J48" s="223" t="str">
        <f>VLOOKUP(A48,MATERIALES!A4:D373,2,FALSE)</f>
        <v>lt</v>
      </c>
      <c r="K48" s="281">
        <v>3</v>
      </c>
      <c r="L48" s="266"/>
      <c r="M48" s="401">
        <f>VLOOKUP(A48,MATERIALES!A5:D396,4,FALSE)</f>
        <v>53.065218459743974</v>
      </c>
      <c r="N48" s="271">
        <f>K48*M48</f>
        <v>159.19565537923194</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159.19565537923194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B58" s="46"/>
      <c r="C58" s="316"/>
      <c r="D58" s="316"/>
      <c r="E58" s="316"/>
      <c r="F58" s="316"/>
      <c r="G58" s="316"/>
      <c r="H58" s="310"/>
      <c r="I58" s="278"/>
      <c r="J58" s="285"/>
      <c r="K58" s="278"/>
      <c r="L58" s="918"/>
      <c r="M58" s="919"/>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4800</v>
      </c>
      <c r="N69" s="394">
        <f>K69/M69</f>
        <v>22.226300753001663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4800</v>
      </c>
      <c r="N70" s="394">
        <f>K70/M70</f>
        <v>22.554583333333333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831" t="s">
        <v>953</v>
      </c>
      <c r="C75" s="832"/>
      <c r="D75" s="832"/>
      <c r="E75" s="832"/>
      <c r="F75" s="832"/>
      <c r="G75" s="832"/>
      <c r="H75" s="832"/>
      <c r="I75" s="874"/>
      <c r="J75" s="874"/>
      <c r="K75" s="874"/>
      <c r="L75" s="874"/>
      <c r="M75" s="875"/>
      <c r="N75" s="300">
        <f>SUM(N69:N74)</f>
        <v>44.780884086334993</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896.66198417258101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179.3323968345162</v>
      </c>
      <c r="M82" s="867"/>
      <c r="N82" s="51"/>
    </row>
    <row r="83" spans="1:14">
      <c r="B83" s="89" t="s">
        <v>973</v>
      </c>
      <c r="C83" s="90"/>
      <c r="D83" s="90"/>
      <c r="E83" s="90"/>
      <c r="F83" s="90"/>
      <c r="G83" s="90"/>
      <c r="H83" s="90"/>
      <c r="I83" s="87"/>
      <c r="J83" s="88"/>
      <c r="K83" s="303">
        <v>0.05</v>
      </c>
      <c r="L83" s="866">
        <f>N77*K83</f>
        <v>44.833099208629051</v>
      </c>
      <c r="M83" s="867"/>
      <c r="N83" s="51"/>
    </row>
    <row r="84" spans="1:14" ht="15.75" thickBot="1">
      <c r="B84" s="91" t="s">
        <v>974</v>
      </c>
      <c r="C84" s="92"/>
      <c r="D84" s="92"/>
      <c r="E84" s="92"/>
      <c r="F84" s="92"/>
      <c r="G84" s="92"/>
      <c r="H84" s="92"/>
      <c r="I84" s="93"/>
      <c r="J84" s="94"/>
      <c r="K84" s="304">
        <v>0.05</v>
      </c>
      <c r="L84" s="868">
        <f>N77*K84</f>
        <v>44.833099208629051</v>
      </c>
      <c r="M84" s="869"/>
      <c r="N84" s="51"/>
    </row>
    <row r="85" spans="1:14" ht="15.75" thickBot="1">
      <c r="B85" s="831" t="s">
        <v>953</v>
      </c>
      <c r="C85" s="832"/>
      <c r="D85" s="832"/>
      <c r="E85" s="832"/>
      <c r="F85" s="832"/>
      <c r="G85" s="832"/>
      <c r="H85" s="832"/>
      <c r="I85" s="832"/>
      <c r="J85" s="832"/>
      <c r="K85" s="832"/>
      <c r="L85" s="832"/>
      <c r="M85" s="833"/>
      <c r="N85" s="52">
        <f>L82+L83+L84</f>
        <v>268.9985952517743</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1165.6605794243553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7"/>
      <c r="K117" s="897"/>
      <c r="L117" s="897"/>
      <c r="M117" s="897"/>
      <c r="N117" s="898"/>
    </row>
    <row r="118" spans="2:14" ht="15.75" thickBot="1">
      <c r="B118" s="260" t="s">
        <v>2221</v>
      </c>
      <c r="C118" s="392"/>
      <c r="D118" s="392"/>
      <c r="E118" s="57"/>
      <c r="F118" s="57"/>
      <c r="G118" s="57"/>
      <c r="H118" s="57"/>
      <c r="I118" s="57"/>
      <c r="J118" s="899"/>
      <c r="K118" s="899"/>
      <c r="L118" s="899"/>
      <c r="M118" s="899"/>
      <c r="N118" s="90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1024</v>
      </c>
      <c r="C31" s="81" t="s">
        <v>1200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269</v>
      </c>
      <c r="B37" s="880" t="str">
        <f>VLOOKUP(A37,EQUIPOS!A7:D154,3,FALSE)</f>
        <v>Motoniveladora  potencia 215 HP, ancho de cuchilla 4,27 m, peso 18 ton.</v>
      </c>
      <c r="C37" s="881"/>
      <c r="D37" s="881"/>
      <c r="E37" s="881"/>
      <c r="F37" s="881"/>
      <c r="G37" s="881"/>
      <c r="H37" s="882"/>
      <c r="I37" s="266"/>
      <c r="J37" s="267"/>
      <c r="K37" s="268">
        <f>VLOOKUP(A37,EQUIPOS!A7:D164,4,FALSE)</f>
        <v>217772.90317135054</v>
      </c>
      <c r="L37" s="269"/>
      <c r="M37" s="270">
        <v>45</v>
      </c>
      <c r="N37" s="271">
        <f>K37/M37</f>
        <v>4839.3978482522343</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0.02</v>
      </c>
      <c r="N41" s="343">
        <f>N75*M41</f>
        <v>11.941569089689333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9241.7767139716998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53.065218459743974</v>
      </c>
      <c r="N48" s="271">
        <f>K48*M48</f>
        <v>1326.6304614935993</v>
      </c>
    </row>
    <row r="49" spans="1:14">
      <c r="A49" s="108" t="s">
        <v>519</v>
      </c>
      <c r="B49" s="43" t="str">
        <f>VLOOKUP(A49,MATERIALES!A6:D373,3,FALSE)</f>
        <v xml:space="preserve">Material  de afirmado de la Zona </v>
      </c>
      <c r="C49" s="280"/>
      <c r="D49" s="280"/>
      <c r="E49" s="280"/>
      <c r="F49" s="280"/>
      <c r="G49" s="280"/>
      <c r="H49" s="280"/>
      <c r="I49" s="267"/>
      <c r="J49" s="223" t="str">
        <f>VLOOKUP(A49,MATERIALES!A5:D373,2,FALSE)</f>
        <v>m3</v>
      </c>
      <c r="K49" s="281">
        <v>1.25</v>
      </c>
      <c r="L49" s="266"/>
      <c r="M49" s="401">
        <f>VLOOKUP(A49,MATERIALES!A6:D397,4,FALSE)</f>
        <v>20899.618149702608</v>
      </c>
      <c r="N49" s="271">
        <f>K49*M49</f>
        <v>26124.522687128261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27451.153148621859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1303</v>
      </c>
      <c r="B58" s="46" t="str">
        <f>VLOOKUP(A58,TRANSPORTE!A5:D117,3,FALSE)</f>
        <v xml:space="preserve">Transporte de Material de Afirmado de la Zona </v>
      </c>
      <c r="C58" s="316"/>
      <c r="D58" s="316"/>
      <c r="E58" s="316"/>
      <c r="F58" s="316"/>
      <c r="G58" s="316"/>
      <c r="H58" s="310" t="s">
        <v>1468</v>
      </c>
      <c r="I58" s="278">
        <v>1.25</v>
      </c>
      <c r="J58" s="285">
        <v>1</v>
      </c>
      <c r="K58" s="278">
        <f>I58*J58</f>
        <v>1.25</v>
      </c>
      <c r="L58" s="918">
        <f>VLOOKUP(A58,TRANSPORTE!A5:D117,4,FALSE)</f>
        <v>1340.4286998159068</v>
      </c>
      <c r="M58" s="919"/>
      <c r="N58" s="286">
        <f>K58*L58</f>
        <v>1675.5358747698835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1675.5358747698835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360</v>
      </c>
      <c r="N69" s="394">
        <f>K69/M69</f>
        <v>296.35067670668883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360</v>
      </c>
      <c r="N70" s="394">
        <f>K70/M70</f>
        <v>300.72777777777776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831" t="s">
        <v>953</v>
      </c>
      <c r="C75" s="832"/>
      <c r="D75" s="832"/>
      <c r="E75" s="832"/>
      <c r="F75" s="832"/>
      <c r="G75" s="832"/>
      <c r="H75" s="832"/>
      <c r="I75" s="874"/>
      <c r="J75" s="874"/>
      <c r="K75" s="874"/>
      <c r="L75" s="874"/>
      <c r="M75" s="875"/>
      <c r="N75" s="300">
        <f>SUM(N69:N74)</f>
        <v>597.07845448446665</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38965.544191847912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7793.1088383695824</v>
      </c>
      <c r="M82" s="867"/>
      <c r="N82" s="51"/>
    </row>
    <row r="83" spans="1:14">
      <c r="B83" s="89" t="s">
        <v>973</v>
      </c>
      <c r="C83" s="90"/>
      <c r="D83" s="90"/>
      <c r="E83" s="90"/>
      <c r="F83" s="90"/>
      <c r="G83" s="90"/>
      <c r="H83" s="90"/>
      <c r="I83" s="87"/>
      <c r="J83" s="88"/>
      <c r="K83" s="303">
        <v>0.05</v>
      </c>
      <c r="L83" s="866">
        <f>N77*K83</f>
        <v>1948.2772095923956</v>
      </c>
      <c r="M83" s="867"/>
      <c r="N83" s="51"/>
    </row>
    <row r="84" spans="1:14" ht="15.75" thickBot="1">
      <c r="B84" s="91" t="s">
        <v>974</v>
      </c>
      <c r="C84" s="92"/>
      <c r="D84" s="92"/>
      <c r="E84" s="92"/>
      <c r="F84" s="92"/>
      <c r="G84" s="92"/>
      <c r="H84" s="92"/>
      <c r="I84" s="93"/>
      <c r="J84" s="94"/>
      <c r="K84" s="304">
        <v>0.05</v>
      </c>
      <c r="L84" s="868">
        <f>N77*K84</f>
        <v>1948.2772095923956</v>
      </c>
      <c r="M84" s="869"/>
      <c r="N84" s="51"/>
    </row>
    <row r="85" spans="1:14" ht="15.75" thickBot="1">
      <c r="B85" s="831" t="s">
        <v>953</v>
      </c>
      <c r="C85" s="832"/>
      <c r="D85" s="832"/>
      <c r="E85" s="832"/>
      <c r="F85" s="832"/>
      <c r="G85" s="832"/>
      <c r="H85" s="832"/>
      <c r="I85" s="832"/>
      <c r="J85" s="832"/>
      <c r="K85" s="832"/>
      <c r="L85" s="832"/>
      <c r="M85" s="833"/>
      <c r="N85" s="52">
        <f>L82+L83+L84</f>
        <v>11689.663257554374</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50655.207449402282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29.25"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7"/>
      <c r="K117" s="897"/>
      <c r="L117" s="897"/>
      <c r="M117" s="897"/>
      <c r="N117" s="898"/>
    </row>
    <row r="118" spans="2:14" ht="15.75" thickBot="1">
      <c r="B118" s="260" t="s">
        <v>2221</v>
      </c>
      <c r="C118" s="392"/>
      <c r="D118" s="392"/>
      <c r="E118" s="57"/>
      <c r="F118" s="57"/>
      <c r="G118" s="57"/>
      <c r="H118" s="57"/>
      <c r="I118" s="57"/>
      <c r="J118" s="899"/>
      <c r="K118" s="899"/>
      <c r="L118" s="899"/>
      <c r="M118" s="899"/>
      <c r="N118" s="90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1025</v>
      </c>
      <c r="C31" s="81" t="s">
        <v>1201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434</v>
      </c>
      <c r="B48" s="43" t="str">
        <f>VLOOKUP(A48,MATERIALES!A4:D373,3,FALSE)</f>
        <v>Cloruro De Calcio En Hojuelas (Flakes)</v>
      </c>
      <c r="C48" s="280"/>
      <c r="D48" s="280"/>
      <c r="E48" s="280"/>
      <c r="F48" s="280"/>
      <c r="G48" s="280"/>
      <c r="H48" s="280"/>
      <c r="I48" s="267"/>
      <c r="J48" s="223" t="str">
        <f>VLOOKUP(A48,MATERIALES!A4:D373,2,FALSE)</f>
        <v>kg</v>
      </c>
      <c r="K48" s="281">
        <v>1</v>
      </c>
      <c r="L48" s="266"/>
      <c r="M48" s="401">
        <f>VLOOKUP(A48,MATERIALES!A4:D395,4,FALSE)</f>
        <v>4790.2734184409728</v>
      </c>
      <c r="N48" s="271">
        <f>K48*M48</f>
        <v>4790.2734184409728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4790.2734184409728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831" t="s">
        <v>953</v>
      </c>
      <c r="C76" s="832"/>
      <c r="D76" s="832"/>
      <c r="E76" s="832"/>
      <c r="F76" s="832"/>
      <c r="G76" s="832"/>
      <c r="H76" s="832"/>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4790.2734184409728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958.05468368819459</v>
      </c>
      <c r="M83" s="867"/>
      <c r="N83" s="51"/>
    </row>
    <row r="84" spans="1:14">
      <c r="B84" s="89" t="s">
        <v>973</v>
      </c>
      <c r="C84" s="90"/>
      <c r="D84" s="90"/>
      <c r="E84" s="90"/>
      <c r="F84" s="90"/>
      <c r="G84" s="90"/>
      <c r="H84" s="90"/>
      <c r="I84" s="87"/>
      <c r="J84" s="88"/>
      <c r="K84" s="303">
        <v>0.05</v>
      </c>
      <c r="L84" s="866">
        <f>N78*K84</f>
        <v>239.51367092204865</v>
      </c>
      <c r="M84" s="867"/>
      <c r="N84" s="51"/>
    </row>
    <row r="85" spans="1:14" ht="15.75" thickBot="1">
      <c r="B85" s="91" t="s">
        <v>974</v>
      </c>
      <c r="C85" s="92"/>
      <c r="D85" s="92"/>
      <c r="E85" s="92"/>
      <c r="F85" s="92"/>
      <c r="G85" s="92"/>
      <c r="H85" s="92"/>
      <c r="I85" s="93"/>
      <c r="J85" s="94"/>
      <c r="K85" s="304">
        <v>0.05</v>
      </c>
      <c r="L85" s="868">
        <f>N78*K85</f>
        <v>239.51367092204865</v>
      </c>
      <c r="M85" s="869"/>
      <c r="N85" s="51"/>
    </row>
    <row r="86" spans="1:14" ht="15.75" thickBot="1">
      <c r="B86" s="831" t="s">
        <v>953</v>
      </c>
      <c r="C86" s="832"/>
      <c r="D86" s="832"/>
      <c r="E86" s="832"/>
      <c r="F86" s="832"/>
      <c r="G86" s="832"/>
      <c r="H86" s="832"/>
      <c r="I86" s="832"/>
      <c r="J86" s="832"/>
      <c r="K86" s="832"/>
      <c r="L86" s="832"/>
      <c r="M86" s="833"/>
      <c r="N86" s="52">
        <f>L83+L84+L85</f>
        <v>1437.0820255322919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6227.3554439732652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7"/>
      <c r="K118" s="897"/>
      <c r="L118" s="897"/>
      <c r="M118" s="897"/>
      <c r="N118" s="898"/>
    </row>
    <row r="119" spans="2:14" ht="15.75" customHeight="1"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1026</v>
      </c>
      <c r="C31" s="81" t="s">
        <v>1202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436</v>
      </c>
      <c r="B48" s="43" t="str">
        <f>VLOOKUP(A48,MATERIALES!A4:D373,3,FALSE)</f>
        <v>Cloruro De Calcio En Esferas (Pellets)</v>
      </c>
      <c r="C48" s="280"/>
      <c r="D48" s="280"/>
      <c r="E48" s="280"/>
      <c r="F48" s="280"/>
      <c r="G48" s="280"/>
      <c r="H48" s="280"/>
      <c r="I48" s="267"/>
      <c r="J48" s="223" t="str">
        <f>VLOOKUP(A48,MATERIALES!A4:D373,2,FALSE)</f>
        <v>kg</v>
      </c>
      <c r="K48" s="281">
        <v>1</v>
      </c>
      <c r="L48" s="266"/>
      <c r="M48" s="401">
        <f>VLOOKUP(A48,MATERIALES!A4:D395,4,FALSE)</f>
        <v>4180.4732295670665</v>
      </c>
      <c r="N48" s="271">
        <f>K48*M48</f>
        <v>4180.4732295670665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4180.4732295670665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831" t="s">
        <v>953</v>
      </c>
      <c r="C76" s="832"/>
      <c r="D76" s="832"/>
      <c r="E76" s="832"/>
      <c r="F76" s="832"/>
      <c r="G76" s="832"/>
      <c r="H76" s="832"/>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4180.4732295670665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836.09464591341339</v>
      </c>
      <c r="M83" s="867"/>
      <c r="N83" s="51"/>
    </row>
    <row r="84" spans="1:14">
      <c r="B84" s="89" t="s">
        <v>973</v>
      </c>
      <c r="C84" s="90"/>
      <c r="D84" s="90"/>
      <c r="E84" s="90"/>
      <c r="F84" s="90"/>
      <c r="G84" s="90"/>
      <c r="H84" s="90"/>
      <c r="I84" s="87"/>
      <c r="J84" s="88"/>
      <c r="K84" s="303">
        <v>0.05</v>
      </c>
      <c r="L84" s="866">
        <f>N78*K84</f>
        <v>209.02366147835335</v>
      </c>
      <c r="M84" s="867"/>
      <c r="N84" s="51"/>
    </row>
    <row r="85" spans="1:14" ht="15.75" thickBot="1">
      <c r="B85" s="91" t="s">
        <v>974</v>
      </c>
      <c r="C85" s="92"/>
      <c r="D85" s="92"/>
      <c r="E85" s="92"/>
      <c r="F85" s="92"/>
      <c r="G85" s="92"/>
      <c r="H85" s="92"/>
      <c r="I85" s="93"/>
      <c r="J85" s="94"/>
      <c r="K85" s="304">
        <v>0.05</v>
      </c>
      <c r="L85" s="868">
        <f>N78*K85</f>
        <v>209.02366147835335</v>
      </c>
      <c r="M85" s="869"/>
      <c r="N85" s="51"/>
    </row>
    <row r="86" spans="1:14" ht="15.75" thickBot="1">
      <c r="B86" s="831" t="s">
        <v>953</v>
      </c>
      <c r="C86" s="832"/>
      <c r="D86" s="832"/>
      <c r="E86" s="832"/>
      <c r="F86" s="832"/>
      <c r="G86" s="832"/>
      <c r="H86" s="832"/>
      <c r="I86" s="832"/>
      <c r="J86" s="832"/>
      <c r="K86" s="832"/>
      <c r="L86" s="832"/>
      <c r="M86" s="833"/>
      <c r="N86" s="52">
        <f>L83+L84+L85</f>
        <v>1254.1419688701203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5434.6151984371863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5"/>
      <c r="C1" s="937"/>
      <c r="D1" s="938"/>
      <c r="E1" s="938"/>
      <c r="F1" s="938"/>
      <c r="G1" s="938"/>
      <c r="H1" s="938"/>
      <c r="I1" s="938"/>
      <c r="J1" s="939"/>
      <c r="K1" s="940" t="s">
        <v>933</v>
      </c>
      <c r="L1" s="942" t="s">
        <v>2198</v>
      </c>
      <c r="M1" s="943"/>
      <c r="N1" s="944"/>
    </row>
    <row r="2" spans="2:14" ht="18.7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1027</v>
      </c>
      <c r="C31" s="81" t="s">
        <v>1203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774</v>
      </c>
      <c r="B48" s="43" t="str">
        <f>VLOOKUP(A48,MATERIALES!A5:D373,3,FALSE)</f>
        <v>Agua</v>
      </c>
      <c r="C48" s="280"/>
      <c r="D48" s="280"/>
      <c r="E48" s="280"/>
      <c r="F48" s="280"/>
      <c r="G48" s="280"/>
      <c r="H48" s="280"/>
      <c r="I48" s="267"/>
      <c r="J48" s="223" t="str">
        <f>VLOOKUP(A48,MATERIALES!A4:D373,2,FALSE)</f>
        <v>lt</v>
      </c>
      <c r="K48" s="281">
        <v>1</v>
      </c>
      <c r="L48" s="266"/>
      <c r="M48" s="401">
        <f>VLOOKUP(A48,MATERIALES!A5:D396,4,FALSE)</f>
        <v>53.065218459743974</v>
      </c>
      <c r="N48" s="271">
        <f>K48*M48</f>
        <v>53.065218459743974</v>
      </c>
    </row>
    <row r="49" spans="1:14">
      <c r="A49" s="108" t="s">
        <v>436</v>
      </c>
      <c r="B49" s="43" t="str">
        <f>VLOOKUP(A49,MATERIALES!A6:D373,3,FALSE)</f>
        <v>Cloruro De Calcio En Esferas (Pellets)</v>
      </c>
      <c r="C49" s="280"/>
      <c r="D49" s="280"/>
      <c r="E49" s="280"/>
      <c r="F49" s="280"/>
      <c r="G49" s="280"/>
      <c r="H49" s="280"/>
      <c r="I49" s="267"/>
      <c r="J49" s="223" t="str">
        <f>VLOOKUP(A49,MATERIALES!A5:D373,2,FALSE)</f>
        <v>kg</v>
      </c>
      <c r="K49" s="281">
        <v>0.36</v>
      </c>
      <c r="L49" s="266"/>
      <c r="M49" s="401">
        <f>VLOOKUP(A49,MATERIALES!A6:D397,4,FALSE)</f>
        <v>4180.4732295670665</v>
      </c>
      <c r="N49" s="271">
        <f>K49*M49</f>
        <v>1504.970362644144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1558.035581103888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B58" s="46"/>
      <c r="C58" s="316"/>
      <c r="D58" s="316"/>
      <c r="E58" s="316"/>
      <c r="F58" s="316"/>
      <c r="G58" s="316"/>
      <c r="H58" s="310"/>
      <c r="I58" s="278"/>
      <c r="J58" s="285"/>
      <c r="K58" s="278"/>
      <c r="L58" s="918"/>
      <c r="M58" s="919"/>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70" t="s">
        <v>963</v>
      </c>
      <c r="C68" s="871"/>
      <c r="D68" s="871"/>
      <c r="E68" s="871"/>
      <c r="F68" s="871"/>
      <c r="G68" s="871"/>
      <c r="H68" s="871"/>
      <c r="I68" s="73" t="s">
        <v>964</v>
      </c>
      <c r="J68" s="75" t="s">
        <v>1410</v>
      </c>
      <c r="K68" s="74" t="s">
        <v>966</v>
      </c>
      <c r="L68" s="872" t="s">
        <v>950</v>
      </c>
      <c r="M68" s="873"/>
      <c r="N68" s="98" t="s">
        <v>951</v>
      </c>
    </row>
    <row r="69" spans="2:15">
      <c r="B69" s="49"/>
      <c r="C69" s="47"/>
      <c r="D69" s="47"/>
      <c r="E69" s="47"/>
      <c r="F69" s="47"/>
      <c r="G69" s="47"/>
      <c r="H69" s="47"/>
      <c r="I69" s="291"/>
      <c r="J69" s="292"/>
      <c r="K69" s="293"/>
      <c r="L69" s="50"/>
      <c r="M69" s="294"/>
      <c r="N69" s="394"/>
      <c r="O69" s="106"/>
    </row>
    <row r="70" spans="2:15">
      <c r="B70" s="49"/>
      <c r="C70" s="47"/>
      <c r="D70" s="47"/>
      <c r="E70" s="47"/>
      <c r="F70" s="47"/>
      <c r="G70" s="47"/>
      <c r="H70" s="47"/>
      <c r="I70" s="291"/>
      <c r="J70" s="292"/>
      <c r="K70" s="293"/>
      <c r="L70" s="50"/>
      <c r="M70" s="298"/>
      <c r="N70" s="394"/>
    </row>
    <row r="71" spans="2:15">
      <c r="B71" s="49"/>
      <c r="C71" s="47"/>
      <c r="D71" s="47"/>
      <c r="E71" s="47"/>
      <c r="F71" s="47"/>
      <c r="G71" s="47"/>
      <c r="H71" s="47"/>
      <c r="I71" s="278"/>
      <c r="J71" s="296"/>
      <c r="K71" s="297"/>
      <c r="L71" s="50"/>
      <c r="M71" s="299"/>
      <c r="N71" s="295"/>
    </row>
    <row r="72" spans="2:15">
      <c r="B72" s="49"/>
      <c r="C72" s="47"/>
      <c r="D72" s="47"/>
      <c r="E72" s="47"/>
      <c r="F72" s="47"/>
      <c r="G72" s="47"/>
      <c r="H72" s="47"/>
      <c r="I72" s="278"/>
      <c r="J72" s="296"/>
      <c r="K72" s="297"/>
      <c r="L72" s="317"/>
      <c r="M72" s="299"/>
      <c r="N72" s="295"/>
    </row>
    <row r="73" spans="2:15">
      <c r="B73" s="49"/>
      <c r="C73" s="47"/>
      <c r="D73" s="47"/>
      <c r="E73" s="47"/>
      <c r="F73" s="47"/>
      <c r="G73" s="47"/>
      <c r="H73" s="47"/>
      <c r="I73" s="278"/>
      <c r="J73" s="296"/>
      <c r="K73" s="297"/>
      <c r="L73" s="317"/>
      <c r="M73" s="299"/>
      <c r="N73" s="295"/>
    </row>
    <row r="74" spans="2:15" ht="15.75" thickBot="1">
      <c r="B74" s="907"/>
      <c r="C74" s="908"/>
      <c r="D74" s="908"/>
      <c r="E74" s="908"/>
      <c r="F74" s="908"/>
      <c r="G74" s="908"/>
      <c r="H74" s="908"/>
      <c r="I74" s="126"/>
      <c r="J74" s="126"/>
      <c r="K74" s="126"/>
      <c r="L74" s="921"/>
      <c r="M74" s="921"/>
      <c r="N74" s="45"/>
    </row>
    <row r="75" spans="2:15" ht="15.75" thickBot="1">
      <c r="B75" s="831" t="s">
        <v>953</v>
      </c>
      <c r="C75" s="832"/>
      <c r="D75" s="832"/>
      <c r="E75" s="832"/>
      <c r="F75" s="832"/>
      <c r="G75" s="832"/>
      <c r="H75" s="832"/>
      <c r="I75" s="874"/>
      <c r="J75" s="874"/>
      <c r="K75" s="874"/>
      <c r="L75" s="874"/>
      <c r="M75" s="875"/>
      <c r="N75" s="300"/>
    </row>
    <row r="76" spans="2:15" ht="15.75" thickBot="1">
      <c r="B76" s="33"/>
      <c r="C76" s="34"/>
      <c r="D76" s="34"/>
      <c r="E76" s="34"/>
      <c r="F76" s="34"/>
      <c r="G76" s="34"/>
      <c r="H76" s="34"/>
      <c r="I76" s="34"/>
      <c r="J76" s="34"/>
      <c r="K76" s="34"/>
      <c r="L76" s="34"/>
      <c r="M76" s="34"/>
      <c r="N76" s="35"/>
    </row>
    <row r="77" spans="2:15" ht="15.75" thickBot="1">
      <c r="B77" s="831" t="s">
        <v>967</v>
      </c>
      <c r="C77" s="832"/>
      <c r="D77" s="832"/>
      <c r="E77" s="832"/>
      <c r="F77" s="832"/>
      <c r="G77" s="832"/>
      <c r="H77" s="832"/>
      <c r="I77" s="832"/>
      <c r="J77" s="832"/>
      <c r="K77" s="832"/>
      <c r="L77" s="832"/>
      <c r="M77" s="833"/>
      <c r="N77" s="99">
        <f>N43+N53+N64+N75</f>
        <v>1558.035581103888</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311.60711622077764</v>
      </c>
      <c r="M82" s="867"/>
      <c r="N82" s="51"/>
    </row>
    <row r="83" spans="1:14">
      <c r="B83" s="89" t="s">
        <v>973</v>
      </c>
      <c r="C83" s="90"/>
      <c r="D83" s="90"/>
      <c r="E83" s="90"/>
      <c r="F83" s="90"/>
      <c r="G83" s="90"/>
      <c r="H83" s="90"/>
      <c r="I83" s="87"/>
      <c r="J83" s="88"/>
      <c r="K83" s="303">
        <v>0.05</v>
      </c>
      <c r="L83" s="866">
        <f>N77*K83</f>
        <v>77.90177905519441</v>
      </c>
      <c r="M83" s="867"/>
      <c r="N83" s="51"/>
    </row>
    <row r="84" spans="1:14" ht="15.75" thickBot="1">
      <c r="B84" s="91" t="s">
        <v>974</v>
      </c>
      <c r="C84" s="92"/>
      <c r="D84" s="92"/>
      <c r="E84" s="92"/>
      <c r="F84" s="92"/>
      <c r="G84" s="92"/>
      <c r="H84" s="92"/>
      <c r="I84" s="93"/>
      <c r="J84" s="94"/>
      <c r="K84" s="304">
        <v>0.05</v>
      </c>
      <c r="L84" s="868">
        <f>N77*K84</f>
        <v>77.90177905519441</v>
      </c>
      <c r="M84" s="869"/>
      <c r="N84" s="51"/>
    </row>
    <row r="85" spans="1:14" ht="15.75" thickBot="1">
      <c r="B85" s="831" t="s">
        <v>953</v>
      </c>
      <c r="C85" s="832"/>
      <c r="D85" s="832"/>
      <c r="E85" s="832"/>
      <c r="F85" s="832"/>
      <c r="G85" s="832"/>
      <c r="H85" s="832"/>
      <c r="I85" s="832"/>
      <c r="J85" s="832"/>
      <c r="K85" s="832"/>
      <c r="L85" s="832"/>
      <c r="M85" s="833"/>
      <c r="N85" s="52">
        <f>L82+L83+L84</f>
        <v>467.41067433116649</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2025.4462554350546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7"/>
      <c r="K117" s="897"/>
      <c r="L117" s="897"/>
      <c r="M117" s="897"/>
      <c r="N117" s="898"/>
    </row>
    <row r="118" spans="2:14" ht="15.75" thickBot="1">
      <c r="B118" s="260" t="s">
        <v>2221</v>
      </c>
      <c r="C118" s="392"/>
      <c r="D118" s="392"/>
      <c r="E118" s="57"/>
      <c r="F118" s="57"/>
      <c r="G118" s="57"/>
      <c r="H118" s="57"/>
      <c r="I118" s="57"/>
      <c r="J118" s="899"/>
      <c r="K118" s="899"/>
      <c r="L118" s="899"/>
      <c r="M118" s="899"/>
      <c r="N118" s="90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1028</v>
      </c>
      <c r="C31" s="81" t="s">
        <v>1204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269</v>
      </c>
      <c r="B37" s="880" t="str">
        <f>VLOOKUP(A37,EQUIPOS!A7:D154,3,FALSE)</f>
        <v>Motoniveladora  potencia 215 HP, ancho de cuchilla 4,27 m, peso 18 ton.</v>
      </c>
      <c r="C37" s="881"/>
      <c r="D37" s="881"/>
      <c r="E37" s="881"/>
      <c r="F37" s="881"/>
      <c r="G37" s="881"/>
      <c r="H37" s="882"/>
      <c r="I37" s="266"/>
      <c r="J37" s="267"/>
      <c r="K37" s="268">
        <f>VLOOKUP(A37,EQUIPOS!A7:D164,4,FALSE)</f>
        <v>217772.90317135054</v>
      </c>
      <c r="L37" s="269"/>
      <c r="M37" s="270">
        <v>45</v>
      </c>
      <c r="N37" s="271">
        <f>K37/M37</f>
        <v>4839.3978482522343</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9235.8059294268551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519</v>
      </c>
      <c r="B48" s="43" t="str">
        <f>VLOOKUP(A48,MATERIALES!A4:D373,3,FALSE)</f>
        <v xml:space="preserve">Material  de afirmado de la Zona </v>
      </c>
      <c r="C48" s="280"/>
      <c r="D48" s="280"/>
      <c r="E48" s="280"/>
      <c r="F48" s="280"/>
      <c r="G48" s="280"/>
      <c r="H48" s="280"/>
      <c r="I48" s="267"/>
      <c r="J48" s="223" t="str">
        <f>VLOOKUP(A48,MATERIALES!A4:D373,2,FALSE)</f>
        <v>m3</v>
      </c>
      <c r="K48" s="281">
        <v>1.25</v>
      </c>
      <c r="L48" s="266"/>
      <c r="M48" s="401">
        <f>VLOOKUP(A48,MATERIALES!A4:D395,4,FALSE)</f>
        <v>20899.618149702608</v>
      </c>
      <c r="N48" s="271">
        <f>K48*M48</f>
        <v>26124.522687128261</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53.065218459743974</v>
      </c>
      <c r="N49" s="271">
        <f>K49*M49</f>
        <v>1326.6304614935993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27451.153148621859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1241</v>
      </c>
      <c r="B59" s="46" t="str">
        <f>VLOOKUP(A59,TRANSPORTE!A5:D104,3,FALSE)</f>
        <v>Transporte de material de afirmado</v>
      </c>
      <c r="C59" s="316"/>
      <c r="D59" s="316"/>
      <c r="E59" s="316"/>
      <c r="F59" s="316"/>
      <c r="G59" s="316"/>
      <c r="H59" s="310" t="s">
        <v>339</v>
      </c>
      <c r="I59" s="278">
        <v>1.25</v>
      </c>
      <c r="J59" s="285">
        <v>1</v>
      </c>
      <c r="K59" s="278">
        <f>I59*J59</f>
        <v>1.25</v>
      </c>
      <c r="L59" s="918">
        <f>VLOOKUP(A59,TRANSPORTE!A5:D123,4,FALSE)</f>
        <v>1340.4286998159068</v>
      </c>
      <c r="M59" s="919"/>
      <c r="N59" s="286">
        <f>K59*L59</f>
        <v>1675.5358747698835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1675.5358747698835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38959.573407303062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7791.9146814606129</v>
      </c>
      <c r="M83" s="867"/>
      <c r="N83" s="51"/>
    </row>
    <row r="84" spans="1:14">
      <c r="B84" s="89" t="s">
        <v>973</v>
      </c>
      <c r="C84" s="90"/>
      <c r="D84" s="90"/>
      <c r="E84" s="90"/>
      <c r="F84" s="90"/>
      <c r="G84" s="90"/>
      <c r="H84" s="90"/>
      <c r="I84" s="87"/>
      <c r="J84" s="88"/>
      <c r="K84" s="303">
        <v>0.05</v>
      </c>
      <c r="L84" s="866">
        <f>N78*K84</f>
        <v>1947.9786703651532</v>
      </c>
      <c r="M84" s="867"/>
      <c r="N84" s="51"/>
    </row>
    <row r="85" spans="1:14" ht="15.75" thickBot="1">
      <c r="B85" s="91" t="s">
        <v>974</v>
      </c>
      <c r="C85" s="92"/>
      <c r="D85" s="92"/>
      <c r="E85" s="92"/>
      <c r="F85" s="92"/>
      <c r="G85" s="92"/>
      <c r="H85" s="92"/>
      <c r="I85" s="93"/>
      <c r="J85" s="94"/>
      <c r="K85" s="304">
        <v>0.05</v>
      </c>
      <c r="L85" s="868">
        <f>N78*K85</f>
        <v>1947.9786703651532</v>
      </c>
      <c r="M85" s="869"/>
      <c r="N85" s="51"/>
    </row>
    <row r="86" spans="1:14" ht="15.75" thickBot="1">
      <c r="B86" s="831" t="s">
        <v>953</v>
      </c>
      <c r="C86" s="832"/>
      <c r="D86" s="832"/>
      <c r="E86" s="832"/>
      <c r="F86" s="832"/>
      <c r="G86" s="832"/>
      <c r="H86" s="832"/>
      <c r="I86" s="832"/>
      <c r="J86" s="832"/>
      <c r="K86" s="832"/>
      <c r="L86" s="832"/>
      <c r="M86" s="833"/>
      <c r="N86" s="52">
        <f>L83+L84+L85</f>
        <v>11687.872022190919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50647.445429493979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1029</v>
      </c>
      <c r="C31" s="81" t="s">
        <v>1472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269</v>
      </c>
      <c r="B37" s="880" t="str">
        <f>VLOOKUP(A37,EQUIPOS!A7:D154,3,FALSE)</f>
        <v>Motoniveladora  potencia 215 HP, ancho de cuchilla 4,27 m, peso 18 ton.</v>
      </c>
      <c r="C37" s="881"/>
      <c r="D37" s="881"/>
      <c r="E37" s="881"/>
      <c r="F37" s="881"/>
      <c r="G37" s="881"/>
      <c r="H37" s="882"/>
      <c r="I37" s="266"/>
      <c r="J37" s="267"/>
      <c r="K37" s="268">
        <f>VLOOKUP(A37,EQUIPOS!A7:D164,4,FALSE)</f>
        <v>217772.90317135054</v>
      </c>
      <c r="L37" s="269"/>
      <c r="M37" s="270">
        <v>45</v>
      </c>
      <c r="N37" s="271">
        <f>K37/M37</f>
        <v>4839.3978482522343</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9235.8059294268551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44206.245345117073</v>
      </c>
      <c r="N48" s="271">
        <f>K48*M48</f>
        <v>57468.118948652198</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53.065218459743974</v>
      </c>
      <c r="N49" s="271">
        <f>K49*M49</f>
        <v>1273.5652430338555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58741.68419168605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70317.125885358051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14063.425177071611</v>
      </c>
      <c r="M83" s="867"/>
      <c r="N83" s="51"/>
    </row>
    <row r="84" spans="1:14">
      <c r="B84" s="89" t="s">
        <v>973</v>
      </c>
      <c r="C84" s="90"/>
      <c r="D84" s="90"/>
      <c r="E84" s="90"/>
      <c r="F84" s="90"/>
      <c r="G84" s="90"/>
      <c r="H84" s="90"/>
      <c r="I84" s="87"/>
      <c r="J84" s="88"/>
      <c r="K84" s="303">
        <v>0.05</v>
      </c>
      <c r="L84" s="866">
        <f>N78*K84</f>
        <v>3515.8562942679027</v>
      </c>
      <c r="M84" s="867"/>
      <c r="N84" s="51"/>
    </row>
    <row r="85" spans="1:14" ht="15.75" thickBot="1">
      <c r="B85" s="91" t="s">
        <v>974</v>
      </c>
      <c r="C85" s="92"/>
      <c r="D85" s="92"/>
      <c r="E85" s="92"/>
      <c r="F85" s="92"/>
      <c r="G85" s="92"/>
      <c r="H85" s="92"/>
      <c r="I85" s="93"/>
      <c r="J85" s="94"/>
      <c r="K85" s="304">
        <v>0.05</v>
      </c>
      <c r="L85" s="868">
        <f>N78*K85</f>
        <v>3515.8562942679027</v>
      </c>
      <c r="M85" s="869"/>
      <c r="N85" s="51"/>
    </row>
    <row r="86" spans="1:14" ht="15.75" thickBot="1">
      <c r="B86" s="831" t="s">
        <v>953</v>
      </c>
      <c r="C86" s="832"/>
      <c r="D86" s="832"/>
      <c r="E86" s="832"/>
      <c r="F86" s="832"/>
      <c r="G86" s="832"/>
      <c r="H86" s="832"/>
      <c r="I86" s="832"/>
      <c r="J86" s="832"/>
      <c r="K86" s="832"/>
      <c r="L86" s="832"/>
      <c r="M86" s="833"/>
      <c r="N86" s="52">
        <f>L83+L84+L85</f>
        <v>21095.137765607415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91412.263650965469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election activeCell="M48" sqref="M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1030</v>
      </c>
      <c r="C31" s="81" t="s">
        <v>1471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269</v>
      </c>
      <c r="B37" s="880" t="str">
        <f>VLOOKUP(A37,EQUIPOS!A7:D154,3,FALSE)</f>
        <v>Motoniveladora  potencia 215 HP, ancho de cuchilla 4,27 m, peso 18 ton.</v>
      </c>
      <c r="C37" s="881"/>
      <c r="D37" s="881"/>
      <c r="E37" s="881"/>
      <c r="F37" s="881"/>
      <c r="G37" s="881"/>
      <c r="H37" s="882"/>
      <c r="I37" s="266"/>
      <c r="J37" s="267"/>
      <c r="K37" s="268">
        <f>VLOOKUP(A37,EQUIPOS!A7:D164,4,FALSE)</f>
        <v>217772.90317135054</v>
      </c>
      <c r="L37" s="269"/>
      <c r="M37" s="270">
        <v>45</v>
      </c>
      <c r="N37" s="271">
        <f>K37/M37</f>
        <v>4839.3978482522343</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9235.8059294268551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42038.401462758251</v>
      </c>
      <c r="N48" s="271">
        <f>K48*M48</f>
        <v>54649.921901585731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53.065218459743974</v>
      </c>
      <c r="N49" s="271">
        <f>K49*M49</f>
        <v>1273.5652430338555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55923.487144619583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67498.928838291584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13499.785767658317</v>
      </c>
      <c r="M83" s="867"/>
      <c r="N83" s="51"/>
    </row>
    <row r="84" spans="1:14">
      <c r="B84" s="89" t="s">
        <v>973</v>
      </c>
      <c r="C84" s="90"/>
      <c r="D84" s="90"/>
      <c r="E84" s="90"/>
      <c r="F84" s="90"/>
      <c r="G84" s="90"/>
      <c r="H84" s="90"/>
      <c r="I84" s="87"/>
      <c r="J84" s="88"/>
      <c r="K84" s="303">
        <v>0.05</v>
      </c>
      <c r="L84" s="866">
        <f>N78*K84</f>
        <v>3374.9464419145793</v>
      </c>
      <c r="M84" s="867"/>
      <c r="N84" s="51"/>
    </row>
    <row r="85" spans="1:14" ht="15.75" thickBot="1">
      <c r="B85" s="91" t="s">
        <v>974</v>
      </c>
      <c r="C85" s="92"/>
      <c r="D85" s="92"/>
      <c r="E85" s="92"/>
      <c r="F85" s="92"/>
      <c r="G85" s="92"/>
      <c r="H85" s="92"/>
      <c r="I85" s="93"/>
      <c r="J85" s="94"/>
      <c r="K85" s="304">
        <v>0.05</v>
      </c>
      <c r="L85" s="868">
        <f>N78*K85</f>
        <v>3374.9464419145793</v>
      </c>
      <c r="M85" s="869"/>
      <c r="N85" s="51"/>
    </row>
    <row r="86" spans="1:14" ht="15.75" thickBot="1">
      <c r="B86" s="831" t="s">
        <v>953</v>
      </c>
      <c r="C86" s="832"/>
      <c r="D86" s="832"/>
      <c r="E86" s="832"/>
      <c r="F86" s="832"/>
      <c r="G86" s="832"/>
      <c r="H86" s="832"/>
      <c r="I86" s="832"/>
      <c r="J86" s="832"/>
      <c r="K86" s="832"/>
      <c r="L86" s="832"/>
      <c r="M86" s="833"/>
      <c r="N86" s="52">
        <f>L83+L84+L85</f>
        <v>20249.678651487477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87748.607489779068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election activeCell="H41" sqref="H41"/>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1473</v>
      </c>
      <c r="C31" s="81" t="s">
        <v>1474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269</v>
      </c>
      <c r="B37" s="880" t="str">
        <f>VLOOKUP(A37,EQUIPOS!A7:D154,3,FALSE)</f>
        <v>Motoniveladora  potencia 215 HP, ancho de cuchilla 4,27 m, peso 18 ton.</v>
      </c>
      <c r="C37" s="881"/>
      <c r="D37" s="881"/>
      <c r="E37" s="881"/>
      <c r="F37" s="881"/>
      <c r="G37" s="881"/>
      <c r="H37" s="882"/>
      <c r="I37" s="266"/>
      <c r="J37" s="267"/>
      <c r="K37" s="268">
        <f>VLOOKUP(A37,EQUIPOS!A7:D164,4,FALSE)</f>
        <v>217772.90317135054</v>
      </c>
      <c r="L37" s="269"/>
      <c r="M37" s="270">
        <v>45</v>
      </c>
      <c r="N37" s="271">
        <f>K37/M37</f>
        <v>4839.3978482522343</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9235.8059294268551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43269.682370188173</v>
      </c>
      <c r="N48" s="271">
        <f>K48*M48</f>
        <v>56250.58708124463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53.065218459743974</v>
      </c>
      <c r="N49" s="271">
        <f>K49*M49</f>
        <v>1273.5652430338555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57524.152324278482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69099.594017950483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13819.918803590097</v>
      </c>
      <c r="M83" s="867"/>
      <c r="N83" s="51"/>
    </row>
    <row r="84" spans="1:14">
      <c r="B84" s="89" t="s">
        <v>973</v>
      </c>
      <c r="C84" s="90"/>
      <c r="D84" s="90"/>
      <c r="E84" s="90"/>
      <c r="F84" s="90"/>
      <c r="G84" s="90"/>
      <c r="H84" s="90"/>
      <c r="I84" s="87"/>
      <c r="J84" s="88"/>
      <c r="K84" s="303">
        <v>0.05</v>
      </c>
      <c r="L84" s="866">
        <f>N78*K84</f>
        <v>3454.9797008975243</v>
      </c>
      <c r="M84" s="867"/>
      <c r="N84" s="51"/>
    </row>
    <row r="85" spans="1:14" ht="15.75" thickBot="1">
      <c r="B85" s="91" t="s">
        <v>974</v>
      </c>
      <c r="C85" s="92"/>
      <c r="D85" s="92"/>
      <c r="E85" s="92"/>
      <c r="F85" s="92"/>
      <c r="G85" s="92"/>
      <c r="H85" s="92"/>
      <c r="I85" s="93"/>
      <c r="J85" s="94"/>
      <c r="K85" s="304">
        <v>0.05</v>
      </c>
      <c r="L85" s="868">
        <f>N78*K85</f>
        <v>3454.9797008975243</v>
      </c>
      <c r="M85" s="869"/>
      <c r="N85" s="51"/>
    </row>
    <row r="86" spans="1:14" ht="15.75" thickBot="1">
      <c r="B86" s="831" t="s">
        <v>953</v>
      </c>
      <c r="C86" s="832"/>
      <c r="D86" s="832"/>
      <c r="E86" s="832"/>
      <c r="F86" s="832"/>
      <c r="G86" s="832"/>
      <c r="H86" s="832"/>
      <c r="I86" s="832"/>
      <c r="J86" s="832"/>
      <c r="K86" s="832"/>
      <c r="L86" s="832"/>
      <c r="M86" s="833"/>
      <c r="N86" s="52">
        <f>L83+L84+L85</f>
        <v>20729.878205385146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89829.47222333563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1475</v>
      </c>
      <c r="C31" s="81" t="s">
        <v>1476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162</v>
      </c>
      <c r="B36" s="880" t="str">
        <f>VLOOKUP(A36,EQUIPOS!A6:D154,3,FALSE)</f>
        <v>Compactador manual (SALTARIN) Peso de operación (Kg.) 52, Fuerza de impacto por golpe (KN) 12.</v>
      </c>
      <c r="C36" s="881"/>
      <c r="D36" s="881"/>
      <c r="E36" s="881"/>
      <c r="F36" s="881"/>
      <c r="G36" s="881"/>
      <c r="H36" s="882"/>
      <c r="I36" s="266"/>
      <c r="J36" s="267"/>
      <c r="K36" s="268">
        <f>VLOOKUP(A36,EQUIPOS!A6:D163,4,FALSE)</f>
        <v>6718.4753800319677</v>
      </c>
      <c r="L36" s="269"/>
      <c r="M36" s="270">
        <v>2.5</v>
      </c>
      <c r="N36" s="271">
        <f>K36/M36</f>
        <v>2687.390152012787</v>
      </c>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402"/>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0.05</v>
      </c>
      <c r="N41" s="343">
        <f>N76*M41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3495.4157610488069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44206.245345117073</v>
      </c>
      <c r="N48" s="271">
        <f>K48*M48</f>
        <v>57468.118948652198</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53.065218459743974</v>
      </c>
      <c r="N49" s="271">
        <f>K49*M49</f>
        <v>1273.5652430338555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58741.68419168605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80140.169443215927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16028.033888643185</v>
      </c>
      <c r="M83" s="867"/>
      <c r="N83" s="51"/>
    </row>
    <row r="84" spans="1:14">
      <c r="B84" s="89" t="s">
        <v>973</v>
      </c>
      <c r="C84" s="90"/>
      <c r="D84" s="90"/>
      <c r="E84" s="90"/>
      <c r="F84" s="90"/>
      <c r="G84" s="90"/>
      <c r="H84" s="90"/>
      <c r="I84" s="87"/>
      <c r="J84" s="88"/>
      <c r="K84" s="303">
        <v>0.05</v>
      </c>
      <c r="L84" s="866">
        <f>N78*K84</f>
        <v>4007.0084721607964</v>
      </c>
      <c r="M84" s="867"/>
      <c r="N84" s="51"/>
    </row>
    <row r="85" spans="1:14" ht="15.75" thickBot="1">
      <c r="B85" s="91" t="s">
        <v>974</v>
      </c>
      <c r="C85" s="92"/>
      <c r="D85" s="92"/>
      <c r="E85" s="92"/>
      <c r="F85" s="92"/>
      <c r="G85" s="92"/>
      <c r="H85" s="92"/>
      <c r="I85" s="93"/>
      <c r="J85" s="94"/>
      <c r="K85" s="304">
        <v>0.05</v>
      </c>
      <c r="L85" s="868">
        <f>N78*K85</f>
        <v>4007.0084721607964</v>
      </c>
      <c r="M85" s="869"/>
      <c r="N85" s="51"/>
    </row>
    <row r="86" spans="1:14" ht="15.75" thickBot="1">
      <c r="B86" s="831" t="s">
        <v>953</v>
      </c>
      <c r="C86" s="832"/>
      <c r="D86" s="832"/>
      <c r="E86" s="832"/>
      <c r="F86" s="832"/>
      <c r="G86" s="832"/>
      <c r="H86" s="832"/>
      <c r="I86" s="832"/>
      <c r="J86" s="832"/>
      <c r="K86" s="832"/>
      <c r="L86" s="832"/>
      <c r="M86" s="833"/>
      <c r="N86" s="52">
        <f>L83+L84+L85</f>
        <v>24042.050832964778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104182.22027618071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1477</v>
      </c>
      <c r="C31" s="81" t="s">
        <v>1478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162</v>
      </c>
      <c r="B36" s="880" t="str">
        <f>VLOOKUP(A36,EQUIPOS!A6:D154,3,FALSE)</f>
        <v>Compactador manual (SALTARIN) Peso de operación (Kg.) 52, Fuerza de impacto por golpe (KN) 12.</v>
      </c>
      <c r="C36" s="881"/>
      <c r="D36" s="881"/>
      <c r="E36" s="881"/>
      <c r="F36" s="881"/>
      <c r="G36" s="881"/>
      <c r="H36" s="882"/>
      <c r="I36" s="266"/>
      <c r="J36" s="267"/>
      <c r="K36" s="268">
        <f>VLOOKUP(A36,EQUIPOS!A6:D163,4,FALSE)</f>
        <v>6718.4753800319677</v>
      </c>
      <c r="L36" s="269"/>
      <c r="M36" s="270">
        <v>2.5</v>
      </c>
      <c r="N36" s="271">
        <f>K36/M36</f>
        <v>2687.390152012787</v>
      </c>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0.05</v>
      </c>
      <c r="N41" s="343">
        <f>N76*M41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3495.4157610488069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42038.401462758251</v>
      </c>
      <c r="N48" s="271">
        <f>K48*M48</f>
        <v>54649.921901585731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53.065218459743974</v>
      </c>
      <c r="N49" s="271">
        <f>K49*M49</f>
        <v>1273.5652430338555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55923.487144619583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77321.97239614946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15464.394479229893</v>
      </c>
      <c r="M83" s="867"/>
      <c r="N83" s="51"/>
    </row>
    <row r="84" spans="1:14">
      <c r="B84" s="89" t="s">
        <v>973</v>
      </c>
      <c r="C84" s="90"/>
      <c r="D84" s="90"/>
      <c r="E84" s="90"/>
      <c r="F84" s="90"/>
      <c r="G84" s="90"/>
      <c r="H84" s="90"/>
      <c r="I84" s="87"/>
      <c r="J84" s="88"/>
      <c r="K84" s="303">
        <v>0.05</v>
      </c>
      <c r="L84" s="866">
        <f>N78*K84</f>
        <v>3866.0986198074734</v>
      </c>
      <c r="M84" s="867"/>
      <c r="N84" s="51"/>
    </row>
    <row r="85" spans="1:14" ht="15.75" thickBot="1">
      <c r="B85" s="91" t="s">
        <v>974</v>
      </c>
      <c r="C85" s="92"/>
      <c r="D85" s="92"/>
      <c r="E85" s="92"/>
      <c r="F85" s="92"/>
      <c r="G85" s="92"/>
      <c r="H85" s="92"/>
      <c r="I85" s="93"/>
      <c r="J85" s="94"/>
      <c r="K85" s="304">
        <v>0.05</v>
      </c>
      <c r="L85" s="868">
        <f>N78*K85</f>
        <v>3866.0986198074734</v>
      </c>
      <c r="M85" s="869"/>
      <c r="N85" s="51"/>
    </row>
    <row r="86" spans="1:14" ht="15.75" thickBot="1">
      <c r="B86" s="831" t="s">
        <v>953</v>
      </c>
      <c r="C86" s="832"/>
      <c r="D86" s="832"/>
      <c r="E86" s="832"/>
      <c r="F86" s="832"/>
      <c r="G86" s="832"/>
      <c r="H86" s="832"/>
      <c r="I86" s="832"/>
      <c r="J86" s="832"/>
      <c r="K86" s="832"/>
      <c r="L86" s="832"/>
      <c r="M86" s="833"/>
      <c r="N86" s="52">
        <f>L83+L84+L85</f>
        <v>23196.591718844844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100518.56411499431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1479</v>
      </c>
      <c r="C31" s="81" t="s">
        <v>1480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162</v>
      </c>
      <c r="B36" s="880" t="str">
        <f>VLOOKUP(A36,EQUIPOS!A6:D154,3,FALSE)</f>
        <v>Compactador manual (SALTARIN) Peso de operación (Kg.) 52, Fuerza de impacto por golpe (KN) 12.</v>
      </c>
      <c r="C36" s="881"/>
      <c r="D36" s="881"/>
      <c r="E36" s="881"/>
      <c r="F36" s="881"/>
      <c r="G36" s="881"/>
      <c r="H36" s="882"/>
      <c r="I36" s="266"/>
      <c r="J36" s="267"/>
      <c r="K36" s="268">
        <f>VLOOKUP(A36,EQUIPOS!A6:D163,4,FALSE)</f>
        <v>6718.4753800319677</v>
      </c>
      <c r="L36" s="269"/>
      <c r="M36" s="270">
        <v>2.5</v>
      </c>
      <c r="N36" s="271">
        <f>K36/M36</f>
        <v>2687.390152012787</v>
      </c>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0.05</v>
      </c>
      <c r="N41" s="343">
        <f>N76*M41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3495.4157610488069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43269.682370188173</v>
      </c>
      <c r="N48" s="271">
        <f>K48*M48</f>
        <v>56250.58708124463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53.065218459743974</v>
      </c>
      <c r="N49" s="271">
        <f>K49*M49</f>
        <v>1273.5652430338555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57524.152324278482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78922.63757580836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15784.527515161673</v>
      </c>
      <c r="M83" s="867"/>
      <c r="N83" s="51"/>
    </row>
    <row r="84" spans="1:14">
      <c r="B84" s="89" t="s">
        <v>973</v>
      </c>
      <c r="C84" s="90"/>
      <c r="D84" s="90"/>
      <c r="E84" s="90"/>
      <c r="F84" s="90"/>
      <c r="G84" s="90"/>
      <c r="H84" s="90"/>
      <c r="I84" s="87"/>
      <c r="J84" s="88"/>
      <c r="K84" s="303">
        <v>0.05</v>
      </c>
      <c r="L84" s="866">
        <f>N78*K84</f>
        <v>3946.1318787904183</v>
      </c>
      <c r="M84" s="867"/>
      <c r="N84" s="51"/>
    </row>
    <row r="85" spans="1:14" ht="15.75" thickBot="1">
      <c r="B85" s="91" t="s">
        <v>974</v>
      </c>
      <c r="C85" s="92"/>
      <c r="D85" s="92"/>
      <c r="E85" s="92"/>
      <c r="F85" s="92"/>
      <c r="G85" s="92"/>
      <c r="H85" s="92"/>
      <c r="I85" s="93"/>
      <c r="J85" s="94"/>
      <c r="K85" s="304">
        <v>0.05</v>
      </c>
      <c r="L85" s="868">
        <f>N78*K85</f>
        <v>3946.1318787904183</v>
      </c>
      <c r="M85" s="869"/>
      <c r="N85" s="51"/>
    </row>
    <row r="86" spans="1:14" ht="15.75" thickBot="1">
      <c r="B86" s="831" t="s">
        <v>953</v>
      </c>
      <c r="C86" s="832"/>
      <c r="D86" s="832"/>
      <c r="E86" s="832"/>
      <c r="F86" s="832"/>
      <c r="G86" s="832"/>
      <c r="H86" s="832"/>
      <c r="I86" s="832"/>
      <c r="J86" s="832"/>
      <c r="K86" s="832"/>
      <c r="L86" s="832"/>
      <c r="M86" s="833"/>
      <c r="N86" s="52">
        <f>L83+L84+L85</f>
        <v>23676.791272742506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102599.42884855086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1031</v>
      </c>
      <c r="C31" s="81" t="s">
        <v>1481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269</v>
      </c>
      <c r="B37" s="880" t="str">
        <f>VLOOKUP(A37,EQUIPOS!A7:D154,3,FALSE)</f>
        <v>Motoniveladora  potencia 215 HP, ancho de cuchilla 4,27 m, peso 18 ton.</v>
      </c>
      <c r="C37" s="881"/>
      <c r="D37" s="881"/>
      <c r="E37" s="881"/>
      <c r="F37" s="881"/>
      <c r="G37" s="881"/>
      <c r="H37" s="882"/>
      <c r="I37" s="266"/>
      <c r="J37" s="267"/>
      <c r="K37" s="268">
        <f>VLOOKUP(A37,EQUIPOS!A7:D164,4,FALSE)</f>
        <v>217772.90317135054</v>
      </c>
      <c r="L37" s="269"/>
      <c r="M37" s="270">
        <v>45</v>
      </c>
      <c r="N37" s="271">
        <f>K37/M37</f>
        <v>4839.3978482522343</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9235.8059294268551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60750.622885574019</v>
      </c>
      <c r="N48" s="271">
        <f>K48*M48</f>
        <v>78975.809751246226</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53.065218459743974</v>
      </c>
      <c r="N49" s="271">
        <f>K49*M49</f>
        <v>1273.5652430338555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80249.374994280079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91824.816687952087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18364.96333759042</v>
      </c>
      <c r="M83" s="867"/>
      <c r="N83" s="51"/>
    </row>
    <row r="84" spans="1:14">
      <c r="B84" s="89" t="s">
        <v>973</v>
      </c>
      <c r="C84" s="90"/>
      <c r="D84" s="90"/>
      <c r="E84" s="90"/>
      <c r="F84" s="90"/>
      <c r="G84" s="90"/>
      <c r="H84" s="90"/>
      <c r="I84" s="87"/>
      <c r="J84" s="88"/>
      <c r="K84" s="303">
        <v>0.05</v>
      </c>
      <c r="L84" s="866">
        <f>N78*K84</f>
        <v>4591.2408343976049</v>
      </c>
      <c r="M84" s="867"/>
      <c r="N84" s="51"/>
    </row>
    <row r="85" spans="1:14" ht="15.75" thickBot="1">
      <c r="B85" s="91" t="s">
        <v>974</v>
      </c>
      <c r="C85" s="92"/>
      <c r="D85" s="92"/>
      <c r="E85" s="92"/>
      <c r="F85" s="92"/>
      <c r="G85" s="92"/>
      <c r="H85" s="92"/>
      <c r="I85" s="93"/>
      <c r="J85" s="94"/>
      <c r="K85" s="304">
        <v>0.05</v>
      </c>
      <c r="L85" s="868">
        <f>N78*K85</f>
        <v>4591.2408343976049</v>
      </c>
      <c r="M85" s="869"/>
      <c r="N85" s="51"/>
    </row>
    <row r="86" spans="1:14" ht="15.75" thickBot="1">
      <c r="B86" s="831" t="s">
        <v>953</v>
      </c>
      <c r="C86" s="832"/>
      <c r="D86" s="832"/>
      <c r="E86" s="832"/>
      <c r="F86" s="832"/>
      <c r="G86" s="832"/>
      <c r="H86" s="832"/>
      <c r="I86" s="832"/>
      <c r="J86" s="832"/>
      <c r="K86" s="832"/>
      <c r="L86" s="832"/>
      <c r="M86" s="833"/>
      <c r="N86" s="52">
        <f>L83+L84+L85</f>
        <v>27547.445006385631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119372.26169433772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1032</v>
      </c>
      <c r="C31" s="81" t="s">
        <v>1482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269</v>
      </c>
      <c r="B37" s="880" t="str">
        <f>VLOOKUP(A37,EQUIPOS!A7:D154,3,FALSE)</f>
        <v>Motoniveladora  potencia 215 HP, ancho de cuchilla 4,27 m, peso 18 ton.</v>
      </c>
      <c r="C37" s="881"/>
      <c r="D37" s="881"/>
      <c r="E37" s="881"/>
      <c r="F37" s="881"/>
      <c r="G37" s="881"/>
      <c r="H37" s="882"/>
      <c r="I37" s="266"/>
      <c r="J37" s="267"/>
      <c r="K37" s="268">
        <f>VLOOKUP(A37,EQUIPOS!A7:D164,4,FALSE)</f>
        <v>217772.90317135054</v>
      </c>
      <c r="L37" s="269"/>
      <c r="M37" s="270">
        <v>45</v>
      </c>
      <c r="N37" s="271">
        <f>K37/M37</f>
        <v>4839.3978482522343</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9235.8059294268551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60611.280337547927</v>
      </c>
      <c r="N48" s="271">
        <f>K48*M48</f>
        <v>78794.66443881231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53.065218459743974</v>
      </c>
      <c r="N49" s="271">
        <f>K49*M49</f>
        <v>1273.5652430338555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80068.229681846162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920" t="s">
        <v>953</v>
      </c>
      <c r="C76" s="874"/>
      <c r="D76" s="874"/>
      <c r="E76" s="874"/>
      <c r="F76" s="874"/>
      <c r="G76" s="874"/>
      <c r="H76" s="874"/>
      <c r="I76" s="874"/>
      <c r="J76" s="874"/>
      <c r="K76" s="874"/>
      <c r="L76" s="874"/>
      <c r="M76" s="875"/>
      <c r="N76" s="459">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91643.67137551817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18328.734275103634</v>
      </c>
      <c r="M83" s="867"/>
      <c r="N83" s="51"/>
    </row>
    <row r="84" spans="1:14">
      <c r="B84" s="89" t="s">
        <v>973</v>
      </c>
      <c r="C84" s="90"/>
      <c r="D84" s="90"/>
      <c r="E84" s="90"/>
      <c r="F84" s="90"/>
      <c r="G84" s="90"/>
      <c r="H84" s="90"/>
      <c r="I84" s="87"/>
      <c r="J84" s="88"/>
      <c r="K84" s="303">
        <v>0.05</v>
      </c>
      <c r="L84" s="866">
        <f>N78*K84</f>
        <v>4582.1835687759085</v>
      </c>
      <c r="M84" s="867"/>
      <c r="N84" s="51"/>
    </row>
    <row r="85" spans="1:14" ht="15.75" thickBot="1">
      <c r="B85" s="91" t="s">
        <v>974</v>
      </c>
      <c r="C85" s="92"/>
      <c r="D85" s="92"/>
      <c r="E85" s="92"/>
      <c r="F85" s="92"/>
      <c r="G85" s="92"/>
      <c r="H85" s="92"/>
      <c r="I85" s="93"/>
      <c r="J85" s="94"/>
      <c r="K85" s="304">
        <v>0.05</v>
      </c>
      <c r="L85" s="868">
        <f>N78*K85</f>
        <v>4582.1835687759085</v>
      </c>
      <c r="M85" s="869"/>
      <c r="N85" s="51"/>
    </row>
    <row r="86" spans="1:14" ht="15.75" thickBot="1">
      <c r="B86" s="831" t="s">
        <v>953</v>
      </c>
      <c r="C86" s="832"/>
      <c r="D86" s="832"/>
      <c r="E86" s="832"/>
      <c r="F86" s="832"/>
      <c r="G86" s="832"/>
      <c r="H86" s="832"/>
      <c r="I86" s="832"/>
      <c r="J86" s="832"/>
      <c r="K86" s="832"/>
      <c r="L86" s="832"/>
      <c r="M86" s="833"/>
      <c r="N86" s="52">
        <f>L83+L84+L85</f>
        <v>27493.101412655451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119136.77278817362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1483</v>
      </c>
      <c r="C31" s="81" t="s">
        <v>1484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269</v>
      </c>
      <c r="B37" s="880" t="str">
        <f>VLOOKUP(A37,EQUIPOS!A7:D154,3,FALSE)</f>
        <v>Motoniveladora  potencia 215 HP, ancho de cuchilla 4,27 m, peso 18 ton.</v>
      </c>
      <c r="C37" s="881"/>
      <c r="D37" s="881"/>
      <c r="E37" s="881"/>
      <c r="F37" s="881"/>
      <c r="G37" s="881"/>
      <c r="H37" s="882"/>
      <c r="I37" s="266"/>
      <c r="J37" s="267"/>
      <c r="K37" s="268">
        <f>VLOOKUP(A37,EQUIPOS!A7:D164,4,FALSE)</f>
        <v>217772.90317135054</v>
      </c>
      <c r="L37" s="269"/>
      <c r="M37" s="270">
        <v>45</v>
      </c>
      <c r="N37" s="271">
        <f>K37/M37</f>
        <v>4839.3978482522343</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9235.8059294268551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65285.551799226414</v>
      </c>
      <c r="N48" s="271">
        <f>K48*M48</f>
        <v>84871.217338994335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53.065218459743974</v>
      </c>
      <c r="N49" s="271">
        <f>K49*M49</f>
        <v>1273.5652430338555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86144.782582028187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97720.224275700195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19544.04485514004</v>
      </c>
      <c r="M83" s="867"/>
      <c r="N83" s="51"/>
    </row>
    <row r="84" spans="1:14">
      <c r="B84" s="89" t="s">
        <v>973</v>
      </c>
      <c r="C84" s="90"/>
      <c r="D84" s="90"/>
      <c r="E84" s="90"/>
      <c r="F84" s="90"/>
      <c r="G84" s="90"/>
      <c r="H84" s="90"/>
      <c r="I84" s="87"/>
      <c r="J84" s="88"/>
      <c r="K84" s="303">
        <v>0.05</v>
      </c>
      <c r="L84" s="866">
        <f>N78*K84</f>
        <v>4886.0112137850101</v>
      </c>
      <c r="M84" s="867"/>
      <c r="N84" s="51"/>
    </row>
    <row r="85" spans="1:14" ht="15.75" thickBot="1">
      <c r="B85" s="91" t="s">
        <v>974</v>
      </c>
      <c r="C85" s="92"/>
      <c r="D85" s="92"/>
      <c r="E85" s="92"/>
      <c r="F85" s="92"/>
      <c r="G85" s="92"/>
      <c r="H85" s="92"/>
      <c r="I85" s="93"/>
      <c r="J85" s="94"/>
      <c r="K85" s="304">
        <v>0.05</v>
      </c>
      <c r="L85" s="868">
        <f>N78*K85</f>
        <v>4886.0112137850101</v>
      </c>
      <c r="M85" s="869"/>
      <c r="N85" s="51"/>
    </row>
    <row r="86" spans="1:14" ht="15.75" thickBot="1">
      <c r="B86" s="831" t="s">
        <v>953</v>
      </c>
      <c r="C86" s="832"/>
      <c r="D86" s="832"/>
      <c r="E86" s="832"/>
      <c r="F86" s="832"/>
      <c r="G86" s="832"/>
      <c r="H86" s="832"/>
      <c r="I86" s="832"/>
      <c r="J86" s="832"/>
      <c r="K86" s="832"/>
      <c r="L86" s="832"/>
      <c r="M86" s="833"/>
      <c r="N86" s="52">
        <f>L83+L84+L85</f>
        <v>29316.067282710057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127036.29155841024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1485</v>
      </c>
      <c r="C31" s="81" t="s">
        <v>1486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162</v>
      </c>
      <c r="B36" s="880" t="str">
        <f>VLOOKUP(A36,EQUIPOS!A6:D154,3,FALSE)</f>
        <v>Compactador manual (SALTARIN) Peso de operación (Kg.) 52, Fuerza de impacto por golpe (KN) 12.</v>
      </c>
      <c r="C36" s="881"/>
      <c r="D36" s="881"/>
      <c r="E36" s="881"/>
      <c r="F36" s="881"/>
      <c r="G36" s="881"/>
      <c r="H36" s="882"/>
      <c r="I36" s="266"/>
      <c r="J36" s="267"/>
      <c r="K36" s="268">
        <f>VLOOKUP(A36,EQUIPOS!A6:D163,4,FALSE)</f>
        <v>6718.4753800319677</v>
      </c>
      <c r="L36" s="269"/>
      <c r="M36" s="270">
        <v>2.5</v>
      </c>
      <c r="N36" s="271">
        <f>K36/M36</f>
        <v>2687.390152012787</v>
      </c>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0.05</v>
      </c>
      <c r="N41" s="343">
        <f>N76*M41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3495.4157610488069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60750.622885574019</v>
      </c>
      <c r="N48" s="271">
        <f>K48*M48</f>
        <v>78975.809751246226</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53.065218459743974</v>
      </c>
      <c r="N49" s="271">
        <f>K49*M49</f>
        <v>1273.5652430338555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80249.374994280079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101647.86024580996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20329.572049161994</v>
      </c>
      <c r="M83" s="867"/>
      <c r="N83" s="51"/>
    </row>
    <row r="84" spans="1:14">
      <c r="B84" s="89" t="s">
        <v>973</v>
      </c>
      <c r="C84" s="90"/>
      <c r="D84" s="90"/>
      <c r="E84" s="90"/>
      <c r="F84" s="90"/>
      <c r="G84" s="90"/>
      <c r="H84" s="90"/>
      <c r="I84" s="87"/>
      <c r="J84" s="88"/>
      <c r="K84" s="303">
        <v>0.05</v>
      </c>
      <c r="L84" s="866">
        <f>N78*K84</f>
        <v>5082.3930122904985</v>
      </c>
      <c r="M84" s="867"/>
      <c r="N84" s="51"/>
    </row>
    <row r="85" spans="1:14" ht="15.75" thickBot="1">
      <c r="B85" s="91" t="s">
        <v>974</v>
      </c>
      <c r="C85" s="92"/>
      <c r="D85" s="92"/>
      <c r="E85" s="92"/>
      <c r="F85" s="92"/>
      <c r="G85" s="92"/>
      <c r="H85" s="92"/>
      <c r="I85" s="93"/>
      <c r="J85" s="94"/>
      <c r="K85" s="304">
        <v>0.05</v>
      </c>
      <c r="L85" s="868">
        <f>N78*K85</f>
        <v>5082.3930122904985</v>
      </c>
      <c r="M85" s="869"/>
      <c r="N85" s="51"/>
    </row>
    <row r="86" spans="1:14" ht="15.75" thickBot="1">
      <c r="B86" s="831" t="s">
        <v>953</v>
      </c>
      <c r="C86" s="832"/>
      <c r="D86" s="832"/>
      <c r="E86" s="832"/>
      <c r="F86" s="832"/>
      <c r="G86" s="832"/>
      <c r="H86" s="832"/>
      <c r="I86" s="832"/>
      <c r="J86" s="832"/>
      <c r="K86" s="832"/>
      <c r="L86" s="832"/>
      <c r="M86" s="833"/>
      <c r="N86" s="52">
        <f>L83+L84+L85</f>
        <v>30494.358073742995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132142.21831955295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1487</v>
      </c>
      <c r="C31" s="81" t="s">
        <v>1488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162</v>
      </c>
      <c r="B36" s="880" t="str">
        <f>VLOOKUP(A36,EQUIPOS!A6:D154,3,FALSE)</f>
        <v>Compactador manual (SALTARIN) Peso de operación (Kg.) 52, Fuerza de impacto por golpe (KN) 12.</v>
      </c>
      <c r="C36" s="881"/>
      <c r="D36" s="881"/>
      <c r="E36" s="881"/>
      <c r="F36" s="881"/>
      <c r="G36" s="881"/>
      <c r="H36" s="882"/>
      <c r="I36" s="266"/>
      <c r="J36" s="267"/>
      <c r="K36" s="268">
        <f>VLOOKUP(A36,EQUIPOS!A6:D163,4,FALSE)</f>
        <v>6718.4753800319677</v>
      </c>
      <c r="L36" s="269"/>
      <c r="M36" s="270">
        <v>2.5</v>
      </c>
      <c r="N36" s="271">
        <f>K36/M36</f>
        <v>2687.390152012787</v>
      </c>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0.05</v>
      </c>
      <c r="N41" s="343">
        <f>N76*M41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3495.4157610488069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60611.280337547927</v>
      </c>
      <c r="N48" s="271">
        <f>K48*M48</f>
        <v>78794.66443881231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53.065218459743974</v>
      </c>
      <c r="N49" s="271">
        <f>K49*M49</f>
        <v>1273.5652430338555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80068.229681846162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920" t="s">
        <v>953</v>
      </c>
      <c r="C76" s="874"/>
      <c r="D76" s="874"/>
      <c r="E76" s="874"/>
      <c r="F76" s="874"/>
      <c r="G76" s="874"/>
      <c r="H76" s="874"/>
      <c r="I76" s="874"/>
      <c r="J76" s="874"/>
      <c r="K76" s="874"/>
      <c r="L76" s="874"/>
      <c r="M76" s="875"/>
      <c r="N76" s="459">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101466.71493337605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20293.342986675212</v>
      </c>
      <c r="M83" s="867"/>
      <c r="N83" s="51"/>
    </row>
    <row r="84" spans="1:14">
      <c r="B84" s="89" t="s">
        <v>973</v>
      </c>
      <c r="C84" s="90"/>
      <c r="D84" s="90"/>
      <c r="E84" s="90"/>
      <c r="F84" s="90"/>
      <c r="G84" s="90"/>
      <c r="H84" s="90"/>
      <c r="I84" s="87"/>
      <c r="J84" s="88"/>
      <c r="K84" s="303">
        <v>0.05</v>
      </c>
      <c r="L84" s="866">
        <f>N78*K84</f>
        <v>5073.335746668803</v>
      </c>
      <c r="M84" s="867"/>
      <c r="N84" s="51"/>
    </row>
    <row r="85" spans="1:14" ht="15.75" thickBot="1">
      <c r="B85" s="91" t="s">
        <v>974</v>
      </c>
      <c r="C85" s="92"/>
      <c r="D85" s="92"/>
      <c r="E85" s="92"/>
      <c r="F85" s="92"/>
      <c r="G85" s="92"/>
      <c r="H85" s="92"/>
      <c r="I85" s="93"/>
      <c r="J85" s="94"/>
      <c r="K85" s="304">
        <v>0.05</v>
      </c>
      <c r="L85" s="868">
        <f>N78*K85</f>
        <v>5073.335746668803</v>
      </c>
      <c r="M85" s="869"/>
      <c r="N85" s="51"/>
    </row>
    <row r="86" spans="1:14" ht="15.75" thickBot="1">
      <c r="B86" s="831" t="s">
        <v>953</v>
      </c>
      <c r="C86" s="832"/>
      <c r="D86" s="832"/>
      <c r="E86" s="832"/>
      <c r="F86" s="832"/>
      <c r="G86" s="832"/>
      <c r="H86" s="832"/>
      <c r="I86" s="832"/>
      <c r="J86" s="832"/>
      <c r="K86" s="832"/>
      <c r="L86" s="832"/>
      <c r="M86" s="833"/>
      <c r="N86" s="52">
        <f>L83+L84+L85</f>
        <v>30440.014480012818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131906.72941338888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1489</v>
      </c>
      <c r="C31" s="81" t="s">
        <v>1490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162</v>
      </c>
      <c r="B36" s="880" t="str">
        <f>VLOOKUP(A36,EQUIPOS!A6:D154,3,FALSE)</f>
        <v>Compactador manual (SALTARIN) Peso de operación (Kg.) 52, Fuerza de impacto por golpe (KN) 12.</v>
      </c>
      <c r="C36" s="881"/>
      <c r="D36" s="881"/>
      <c r="E36" s="881"/>
      <c r="F36" s="881"/>
      <c r="G36" s="881"/>
      <c r="H36" s="882"/>
      <c r="I36" s="266"/>
      <c r="J36" s="267"/>
      <c r="K36" s="268">
        <f>VLOOKUP(A36,EQUIPOS!A6:D163,4,FALSE)</f>
        <v>6718.4753800319677</v>
      </c>
      <c r="L36" s="269"/>
      <c r="M36" s="270">
        <v>2.5</v>
      </c>
      <c r="N36" s="271">
        <f>K36/M36</f>
        <v>2687.390152012787</v>
      </c>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0.05</v>
      </c>
      <c r="N41" s="343">
        <f>N76*M41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3495.4157610488069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65285.551799226414</v>
      </c>
      <c r="N48" s="271">
        <f>K48*M48</f>
        <v>84871.217338994335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53.065218459743974</v>
      </c>
      <c r="N49" s="271">
        <f>K49*M49</f>
        <v>1273.5652430338555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86144.782582028187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107543.26783355807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21508.653566711615</v>
      </c>
      <c r="M83" s="867"/>
      <c r="N83" s="51"/>
    </row>
    <row r="84" spans="1:14">
      <c r="B84" s="89" t="s">
        <v>973</v>
      </c>
      <c r="C84" s="90"/>
      <c r="D84" s="90"/>
      <c r="E84" s="90"/>
      <c r="F84" s="90"/>
      <c r="G84" s="90"/>
      <c r="H84" s="90"/>
      <c r="I84" s="87"/>
      <c r="J84" s="88"/>
      <c r="K84" s="303">
        <v>0.05</v>
      </c>
      <c r="L84" s="866">
        <f>N78*K84</f>
        <v>5377.1633916779037</v>
      </c>
      <c r="M84" s="867"/>
      <c r="N84" s="51"/>
    </row>
    <row r="85" spans="1:14" ht="15.75" thickBot="1">
      <c r="B85" s="91" t="s">
        <v>974</v>
      </c>
      <c r="C85" s="92"/>
      <c r="D85" s="92"/>
      <c r="E85" s="92"/>
      <c r="F85" s="92"/>
      <c r="G85" s="92"/>
      <c r="H85" s="92"/>
      <c r="I85" s="93"/>
      <c r="J85" s="94"/>
      <c r="K85" s="304">
        <v>0.05</v>
      </c>
      <c r="L85" s="868">
        <f>N78*K85</f>
        <v>5377.1633916779037</v>
      </c>
      <c r="M85" s="869"/>
      <c r="N85" s="51"/>
    </row>
    <row r="86" spans="1:14" ht="15.75" thickBot="1">
      <c r="B86" s="831" t="s">
        <v>953</v>
      </c>
      <c r="C86" s="832"/>
      <c r="D86" s="832"/>
      <c r="E86" s="832"/>
      <c r="F86" s="832"/>
      <c r="G86" s="832"/>
      <c r="H86" s="832"/>
      <c r="I86" s="832"/>
      <c r="J86" s="832"/>
      <c r="K86" s="832"/>
      <c r="L86" s="832"/>
      <c r="M86" s="833"/>
      <c r="N86" s="52">
        <f>L83+L84+L85</f>
        <v>32262.980350067421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139806.24818362549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1033</v>
      </c>
      <c r="C31" s="81" t="s">
        <v>1491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30</v>
      </c>
      <c r="N36" s="271">
        <f>K36/M36</f>
        <v>4195.5477402863953</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30</v>
      </c>
      <c r="N37" s="271">
        <f>K37/M37</f>
        <v>4311.705617292665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30</v>
      </c>
      <c r="N38" s="271">
        <f>K38/M38</f>
        <v>4297.2698682370874</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8.9561768172669982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12813.479402633415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1.25</v>
      </c>
      <c r="L48" s="266"/>
      <c r="M48" s="401">
        <f>VLOOKUP(A48,MATERIALES!A4:D395,4,FALSE)</f>
        <v>60750.622885574019</v>
      </c>
      <c r="N48" s="271">
        <f>K48*M48</f>
        <v>75938.27860696752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75938.27860696752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918">
        <f>VLOOKUP(A59,TRANSPORTE!A5:D123,4,FALSE)</f>
        <v>1340.4286998159068</v>
      </c>
      <c r="M59" s="919"/>
      <c r="N59" s="286">
        <f>K59*L59</f>
        <v>1675.5358747698835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1675.5358747698835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895.61768172669986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91322.911566097508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18264.582313219504</v>
      </c>
      <c r="M83" s="867"/>
      <c r="N83" s="51"/>
    </row>
    <row r="84" spans="1:14">
      <c r="B84" s="89" t="s">
        <v>973</v>
      </c>
      <c r="C84" s="90"/>
      <c r="D84" s="90"/>
      <c r="E84" s="90"/>
      <c r="F84" s="90"/>
      <c r="G84" s="90"/>
      <c r="H84" s="90"/>
      <c r="I84" s="87"/>
      <c r="J84" s="88"/>
      <c r="K84" s="303">
        <v>0.05</v>
      </c>
      <c r="L84" s="866">
        <f>N78*K84</f>
        <v>4566.1455783048759</v>
      </c>
      <c r="M84" s="867"/>
      <c r="N84" s="51"/>
    </row>
    <row r="85" spans="1:14" ht="15.75" thickBot="1">
      <c r="B85" s="91" t="s">
        <v>974</v>
      </c>
      <c r="C85" s="92"/>
      <c r="D85" s="92"/>
      <c r="E85" s="92"/>
      <c r="F85" s="92"/>
      <c r="G85" s="92"/>
      <c r="H85" s="92"/>
      <c r="I85" s="93"/>
      <c r="J85" s="94"/>
      <c r="K85" s="304">
        <v>0.05</v>
      </c>
      <c r="L85" s="868">
        <f>N78*K85</f>
        <v>4566.1455783048759</v>
      </c>
      <c r="M85" s="869"/>
      <c r="N85" s="51"/>
    </row>
    <row r="86" spans="1:14" ht="15.75" thickBot="1">
      <c r="B86" s="831" t="s">
        <v>953</v>
      </c>
      <c r="C86" s="832"/>
      <c r="D86" s="832"/>
      <c r="E86" s="832"/>
      <c r="F86" s="832"/>
      <c r="G86" s="832"/>
      <c r="H86" s="832"/>
      <c r="I86" s="832"/>
      <c r="J86" s="832"/>
      <c r="K86" s="832"/>
      <c r="L86" s="832"/>
      <c r="M86" s="833"/>
      <c r="N86" s="52">
        <f>L83+L84+L85</f>
        <v>27396.873469829257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118719.78503592676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1034</v>
      </c>
      <c r="C31" s="81" t="s">
        <v>1492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30</v>
      </c>
      <c r="N36" s="271">
        <f>K36/M36</f>
        <v>4195.5477402863953</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30</v>
      </c>
      <c r="N37" s="271">
        <f>K37/M37</f>
        <v>4311.705617292665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30</v>
      </c>
      <c r="N38" s="271">
        <f>K38/M38</f>
        <v>4297.2698682370874</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8.9561768172669982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12813.479402633415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65285.551799226414</v>
      </c>
      <c r="N48" s="271">
        <f>K48*M48</f>
        <v>81606.939749033016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81606.939749033016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918">
        <f>VLOOKUP(A59,TRANSPORTE!A5:D123,4,FALSE)</f>
        <v>1340.4286998159068</v>
      </c>
      <c r="M59" s="919"/>
      <c r="N59" s="286">
        <f>K59*L59</f>
        <v>1675.5358747698835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1675.5358747698835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895.61768172669986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96991.572708163003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19398.314541632601</v>
      </c>
      <c r="M83" s="867"/>
      <c r="N83" s="51"/>
    </row>
    <row r="84" spans="1:14">
      <c r="B84" s="89" t="s">
        <v>973</v>
      </c>
      <c r="C84" s="90"/>
      <c r="D84" s="90"/>
      <c r="E84" s="90"/>
      <c r="F84" s="90"/>
      <c r="G84" s="90"/>
      <c r="H84" s="90"/>
      <c r="I84" s="87"/>
      <c r="J84" s="88"/>
      <c r="K84" s="303">
        <v>0.05</v>
      </c>
      <c r="L84" s="866">
        <f>N78*K84</f>
        <v>4849.5786354081501</v>
      </c>
      <c r="M84" s="867"/>
      <c r="N84" s="51"/>
    </row>
    <row r="85" spans="1:14" ht="15.75" thickBot="1">
      <c r="B85" s="91" t="s">
        <v>974</v>
      </c>
      <c r="C85" s="92"/>
      <c r="D85" s="92"/>
      <c r="E85" s="92"/>
      <c r="F85" s="92"/>
      <c r="G85" s="92"/>
      <c r="H85" s="92"/>
      <c r="I85" s="93"/>
      <c r="J85" s="94"/>
      <c r="K85" s="304">
        <v>0.05</v>
      </c>
      <c r="L85" s="868">
        <f>N78*K85</f>
        <v>4849.5786354081501</v>
      </c>
      <c r="M85" s="869"/>
      <c r="N85" s="51"/>
    </row>
    <row r="86" spans="1:14" ht="15.75" thickBot="1">
      <c r="B86" s="831" t="s">
        <v>953</v>
      </c>
      <c r="C86" s="832"/>
      <c r="D86" s="832"/>
      <c r="E86" s="832"/>
      <c r="F86" s="832"/>
      <c r="G86" s="832"/>
      <c r="H86" s="832"/>
      <c r="I86" s="832"/>
      <c r="J86" s="832"/>
      <c r="K86" s="832"/>
      <c r="L86" s="832"/>
      <c r="M86" s="833"/>
      <c r="N86" s="52">
        <f>L83+L84+L85</f>
        <v>29097.471812448901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126089.0445206119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1035</v>
      </c>
      <c r="C31" s="81" t="s">
        <v>1493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30</v>
      </c>
      <c r="N36" s="271">
        <f>K36/M36</f>
        <v>4195.5477402863953</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30</v>
      </c>
      <c r="N37" s="271">
        <f>K37/M37</f>
        <v>4311.705617292665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30</v>
      </c>
      <c r="N38" s="271">
        <f>K38/M38</f>
        <v>4297.2698682370874</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8.9561768172669982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12813.479402633415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65285.551799226414</v>
      </c>
      <c r="N48" s="271">
        <f>K48*M48</f>
        <v>81606.939749033016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81606.939749033016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918">
        <f>VLOOKUP(A59,TRANSPORTE!A5:D123,4,FALSE)</f>
        <v>1340.4286998159068</v>
      </c>
      <c r="M59" s="919"/>
      <c r="N59" s="286">
        <f>K59*L59</f>
        <v>1675.5358747698835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1675.5358747698835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895.61768172669986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96991.572708163003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19398.314541632601</v>
      </c>
      <c r="M83" s="867"/>
      <c r="N83" s="51"/>
    </row>
    <row r="84" spans="1:14">
      <c r="B84" s="89" t="s">
        <v>973</v>
      </c>
      <c r="C84" s="90"/>
      <c r="D84" s="90"/>
      <c r="E84" s="90"/>
      <c r="F84" s="90"/>
      <c r="G84" s="90"/>
      <c r="H84" s="90"/>
      <c r="I84" s="87"/>
      <c r="J84" s="88"/>
      <c r="K84" s="303">
        <v>0.05</v>
      </c>
      <c r="L84" s="866">
        <f>N78*K84</f>
        <v>4849.5786354081501</v>
      </c>
      <c r="M84" s="867"/>
      <c r="N84" s="51"/>
    </row>
    <row r="85" spans="1:14" ht="15.75" thickBot="1">
      <c r="B85" s="91" t="s">
        <v>974</v>
      </c>
      <c r="C85" s="92"/>
      <c r="D85" s="92"/>
      <c r="E85" s="92"/>
      <c r="F85" s="92"/>
      <c r="G85" s="92"/>
      <c r="H85" s="92"/>
      <c r="I85" s="93"/>
      <c r="J85" s="94"/>
      <c r="K85" s="304">
        <v>0.05</v>
      </c>
      <c r="L85" s="868">
        <f>N78*K85</f>
        <v>4849.5786354081501</v>
      </c>
      <c r="M85" s="869"/>
      <c r="N85" s="51"/>
    </row>
    <row r="86" spans="1:14" ht="15.75" thickBot="1">
      <c r="B86" s="831" t="s">
        <v>953</v>
      </c>
      <c r="C86" s="832"/>
      <c r="D86" s="832"/>
      <c r="E86" s="832"/>
      <c r="F86" s="832"/>
      <c r="G86" s="832"/>
      <c r="H86" s="832"/>
      <c r="I86" s="832"/>
      <c r="J86" s="832"/>
      <c r="K86" s="832"/>
      <c r="L86" s="832"/>
      <c r="M86" s="833"/>
      <c r="N86" s="52">
        <f>L83+L84+L85</f>
        <v>29097.471812448901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126089.0445206119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1494</v>
      </c>
      <c r="C31" s="81" t="s">
        <v>2021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45</v>
      </c>
      <c r="N37" s="271">
        <f>K37/M37</f>
        <v>2874.4704115284435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7270.8784927030656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60750.622885574019</v>
      </c>
      <c r="N48" s="271">
        <f>K48*M48</f>
        <v>78975.809751246226</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448.77255177746861</v>
      </c>
      <c r="N49" s="271">
        <f>K49*M49</f>
        <v>40389.529659972177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119365.3394112184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128975.85366816662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25795.170733633324</v>
      </c>
      <c r="M83" s="867"/>
      <c r="N83" s="51"/>
    </row>
    <row r="84" spans="1:14">
      <c r="B84" s="89" t="s">
        <v>973</v>
      </c>
      <c r="C84" s="90"/>
      <c r="D84" s="90"/>
      <c r="E84" s="90"/>
      <c r="F84" s="90"/>
      <c r="G84" s="90"/>
      <c r="H84" s="90"/>
      <c r="I84" s="87"/>
      <c r="J84" s="88"/>
      <c r="K84" s="303">
        <v>0.05</v>
      </c>
      <c r="L84" s="866">
        <f>N78*K84</f>
        <v>6448.792683408331</v>
      </c>
      <c r="M84" s="867"/>
      <c r="N84" s="51"/>
    </row>
    <row r="85" spans="1:14" ht="15.75" thickBot="1">
      <c r="B85" s="91" t="s">
        <v>974</v>
      </c>
      <c r="C85" s="92"/>
      <c r="D85" s="92"/>
      <c r="E85" s="92"/>
      <c r="F85" s="92"/>
      <c r="G85" s="92"/>
      <c r="H85" s="92"/>
      <c r="I85" s="93"/>
      <c r="J85" s="94"/>
      <c r="K85" s="304">
        <v>0.05</v>
      </c>
      <c r="L85" s="868">
        <f>N78*K85</f>
        <v>6448.792683408331</v>
      </c>
      <c r="M85" s="869"/>
      <c r="N85" s="51"/>
    </row>
    <row r="86" spans="1:14" ht="15.75" thickBot="1">
      <c r="B86" s="831" t="s">
        <v>953</v>
      </c>
      <c r="C86" s="832"/>
      <c r="D86" s="832"/>
      <c r="E86" s="832"/>
      <c r="F86" s="832"/>
      <c r="G86" s="832"/>
      <c r="H86" s="832"/>
      <c r="I86" s="832"/>
      <c r="J86" s="832"/>
      <c r="K86" s="832"/>
      <c r="L86" s="832"/>
      <c r="M86" s="833"/>
      <c r="N86" s="52">
        <f>L83+L84+L85</f>
        <v>38692.756100449988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167668.60976861662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1495</v>
      </c>
      <c r="C31" s="81" t="s">
        <v>2022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45</v>
      </c>
      <c r="N37" s="271">
        <f>K37/M37</f>
        <v>2874.4704115284435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7270.8784927030656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60611.280337547927</v>
      </c>
      <c r="N48" s="271">
        <f>K48*M48</f>
        <v>78794.66443881231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448.77255177746861</v>
      </c>
      <c r="N49" s="271">
        <f>K49*M49</f>
        <v>40389.529659972177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119184.19409878449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128794.7083557327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25758.941671146542</v>
      </c>
      <c r="M83" s="867"/>
      <c r="N83" s="51"/>
    </row>
    <row r="84" spans="1:14">
      <c r="B84" s="89" t="s">
        <v>973</v>
      </c>
      <c r="C84" s="90"/>
      <c r="D84" s="90"/>
      <c r="E84" s="90"/>
      <c r="F84" s="90"/>
      <c r="G84" s="90"/>
      <c r="H84" s="90"/>
      <c r="I84" s="87"/>
      <c r="J84" s="88"/>
      <c r="K84" s="303">
        <v>0.05</v>
      </c>
      <c r="L84" s="866">
        <f>N78*K84</f>
        <v>6439.7354177866355</v>
      </c>
      <c r="M84" s="867"/>
      <c r="N84" s="51"/>
    </row>
    <row r="85" spans="1:14" ht="15.75" thickBot="1">
      <c r="B85" s="91" t="s">
        <v>974</v>
      </c>
      <c r="C85" s="92"/>
      <c r="D85" s="92"/>
      <c r="E85" s="92"/>
      <c r="F85" s="92"/>
      <c r="G85" s="92"/>
      <c r="H85" s="92"/>
      <c r="I85" s="93"/>
      <c r="J85" s="94"/>
      <c r="K85" s="304">
        <v>0.05</v>
      </c>
      <c r="L85" s="868">
        <f>N78*K85</f>
        <v>6439.7354177866355</v>
      </c>
      <c r="M85" s="869"/>
      <c r="N85" s="51"/>
    </row>
    <row r="86" spans="1:14" ht="15.75" thickBot="1">
      <c r="B86" s="831" t="s">
        <v>953</v>
      </c>
      <c r="C86" s="832"/>
      <c r="D86" s="832"/>
      <c r="E86" s="832"/>
      <c r="F86" s="832"/>
      <c r="G86" s="832"/>
      <c r="H86" s="832"/>
      <c r="I86" s="832"/>
      <c r="J86" s="832"/>
      <c r="K86" s="832"/>
      <c r="L86" s="832"/>
      <c r="M86" s="833"/>
      <c r="N86" s="52">
        <f>L83+L84+L85</f>
        <v>38638.412506719811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167433.12086245252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1496</v>
      </c>
      <c r="C31" s="81" t="s">
        <v>1497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45</v>
      </c>
      <c r="N37" s="271">
        <f>K37/M37</f>
        <v>2874.4704115284435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7270.8784927030656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60750.622885574019</v>
      </c>
      <c r="N48" s="271">
        <f>K48*M48</f>
        <v>78975.809751246226</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448.77255177746861</v>
      </c>
      <c r="N49" s="271">
        <f>K49*M49</f>
        <v>40389.529659972177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119365.3394112184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128975.85366816662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25795.170733633324</v>
      </c>
      <c r="M83" s="867"/>
      <c r="N83" s="51"/>
    </row>
    <row r="84" spans="1:14">
      <c r="B84" s="89" t="s">
        <v>973</v>
      </c>
      <c r="C84" s="90"/>
      <c r="D84" s="90"/>
      <c r="E84" s="90"/>
      <c r="F84" s="90"/>
      <c r="G84" s="90"/>
      <c r="H84" s="90"/>
      <c r="I84" s="87"/>
      <c r="J84" s="88"/>
      <c r="K84" s="303">
        <v>0.05</v>
      </c>
      <c r="L84" s="866">
        <f>N78*K84</f>
        <v>6448.792683408331</v>
      </c>
      <c r="M84" s="867"/>
      <c r="N84" s="51"/>
    </row>
    <row r="85" spans="1:14" ht="15.75" thickBot="1">
      <c r="B85" s="91" t="s">
        <v>974</v>
      </c>
      <c r="C85" s="92"/>
      <c r="D85" s="92"/>
      <c r="E85" s="92"/>
      <c r="F85" s="92"/>
      <c r="G85" s="92"/>
      <c r="H85" s="92"/>
      <c r="I85" s="93"/>
      <c r="J85" s="94"/>
      <c r="K85" s="304">
        <v>0.05</v>
      </c>
      <c r="L85" s="868">
        <f>N78*K85</f>
        <v>6448.792683408331</v>
      </c>
      <c r="M85" s="869"/>
      <c r="N85" s="51"/>
    </row>
    <row r="86" spans="1:14" ht="15.75" thickBot="1">
      <c r="B86" s="831" t="s">
        <v>953</v>
      </c>
      <c r="C86" s="832"/>
      <c r="D86" s="832"/>
      <c r="E86" s="832"/>
      <c r="F86" s="832"/>
      <c r="G86" s="832"/>
      <c r="H86" s="832"/>
      <c r="I86" s="832"/>
      <c r="J86" s="832"/>
      <c r="K86" s="832"/>
      <c r="L86" s="832"/>
      <c r="M86" s="833"/>
      <c r="N86" s="52">
        <f>L83+L84+L85</f>
        <v>38692.756100449988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167668.60976861662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1498</v>
      </c>
      <c r="C31" s="81" t="s">
        <v>1499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45</v>
      </c>
      <c r="N37" s="271">
        <f>K37/M37</f>
        <v>2874.4704115284435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7270.8784927030656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60611.280337547927</v>
      </c>
      <c r="N48" s="271">
        <f>K48*M48</f>
        <v>78794.66443881231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448.77255177746861</v>
      </c>
      <c r="N49" s="271">
        <f>K49*M49</f>
        <v>40389.529659972177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119184.19409878449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128794.7083557327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25758.941671146542</v>
      </c>
      <c r="M83" s="867"/>
      <c r="N83" s="51"/>
    </row>
    <row r="84" spans="1:14">
      <c r="B84" s="89" t="s">
        <v>973</v>
      </c>
      <c r="C84" s="90"/>
      <c r="D84" s="90"/>
      <c r="E84" s="90"/>
      <c r="F84" s="90"/>
      <c r="G84" s="90"/>
      <c r="H84" s="90"/>
      <c r="I84" s="87"/>
      <c r="J84" s="88"/>
      <c r="K84" s="303">
        <v>0.05</v>
      </c>
      <c r="L84" s="866">
        <f>N78*K84</f>
        <v>6439.7354177866355</v>
      </c>
      <c r="M84" s="867"/>
      <c r="N84" s="51"/>
    </row>
    <row r="85" spans="1:14" ht="15.75" thickBot="1">
      <c r="B85" s="91" t="s">
        <v>974</v>
      </c>
      <c r="C85" s="92"/>
      <c r="D85" s="92"/>
      <c r="E85" s="92"/>
      <c r="F85" s="92"/>
      <c r="G85" s="92"/>
      <c r="H85" s="92"/>
      <c r="I85" s="93"/>
      <c r="J85" s="94"/>
      <c r="K85" s="304">
        <v>0.05</v>
      </c>
      <c r="L85" s="868">
        <f>N78*K85</f>
        <v>6439.7354177866355</v>
      </c>
      <c r="M85" s="869"/>
      <c r="N85" s="51"/>
    </row>
    <row r="86" spans="1:14" ht="15.75" thickBot="1">
      <c r="B86" s="831" t="s">
        <v>953</v>
      </c>
      <c r="C86" s="832"/>
      <c r="D86" s="832"/>
      <c r="E86" s="832"/>
      <c r="F86" s="832"/>
      <c r="G86" s="832"/>
      <c r="H86" s="832"/>
      <c r="I86" s="832"/>
      <c r="J86" s="832"/>
      <c r="K86" s="832"/>
      <c r="L86" s="832"/>
      <c r="M86" s="833"/>
      <c r="N86" s="52">
        <f>L83+L84+L85</f>
        <v>38638.412506719811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167433.12086245252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1500</v>
      </c>
      <c r="C31" s="81" t="s">
        <v>1501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45</v>
      </c>
      <c r="N37" s="271">
        <f>K37/M37</f>
        <v>2874.4704115284435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7270.8784927030656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60750.622885574019</v>
      </c>
      <c r="N48" s="271">
        <f>K48*M48</f>
        <v>78975.809751246226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78975.809751246226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88586.324008194439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17717.264801638888</v>
      </c>
      <c r="M83" s="867"/>
      <c r="N83" s="51"/>
    </row>
    <row r="84" spans="1:14">
      <c r="B84" s="89" t="s">
        <v>973</v>
      </c>
      <c r="C84" s="90"/>
      <c r="D84" s="90"/>
      <c r="E84" s="90"/>
      <c r="F84" s="90"/>
      <c r="G84" s="90"/>
      <c r="H84" s="90"/>
      <c r="I84" s="87"/>
      <c r="J84" s="88"/>
      <c r="K84" s="303">
        <v>0.05</v>
      </c>
      <c r="L84" s="866">
        <f>N78*K84</f>
        <v>4429.3162004097221</v>
      </c>
      <c r="M84" s="867"/>
      <c r="N84" s="51"/>
    </row>
    <row r="85" spans="1:14" ht="15.75" thickBot="1">
      <c r="B85" s="91" t="s">
        <v>974</v>
      </c>
      <c r="C85" s="92"/>
      <c r="D85" s="92"/>
      <c r="E85" s="92"/>
      <c r="F85" s="92"/>
      <c r="G85" s="92"/>
      <c r="H85" s="92"/>
      <c r="I85" s="93"/>
      <c r="J85" s="94"/>
      <c r="K85" s="304">
        <v>0.05</v>
      </c>
      <c r="L85" s="868">
        <f>N78*K85</f>
        <v>4429.3162004097221</v>
      </c>
      <c r="M85" s="869"/>
      <c r="N85" s="51"/>
    </row>
    <row r="86" spans="1:14" ht="15.75" thickBot="1">
      <c r="B86" s="831" t="s">
        <v>953</v>
      </c>
      <c r="C86" s="832"/>
      <c r="D86" s="832"/>
      <c r="E86" s="832"/>
      <c r="F86" s="832"/>
      <c r="G86" s="832"/>
      <c r="H86" s="832"/>
      <c r="I86" s="832"/>
      <c r="J86" s="832"/>
      <c r="K86" s="832"/>
      <c r="L86" s="832"/>
      <c r="M86" s="833"/>
      <c r="N86" s="52">
        <f>L83+L84+L85</f>
        <v>26575.897202458331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115162.22121065277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1502</v>
      </c>
      <c r="C31" s="81" t="s">
        <v>1503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45</v>
      </c>
      <c r="N37" s="271">
        <f>K37/M37</f>
        <v>2874.4704115284435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7270.8784927030656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60611.280337547927</v>
      </c>
      <c r="N48" s="271">
        <f>K48*M48</f>
        <v>78794.66443881231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78794.66443881231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88405.178695760522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17681.035739152107</v>
      </c>
      <c r="M83" s="867"/>
      <c r="N83" s="51"/>
    </row>
    <row r="84" spans="1:14">
      <c r="B84" s="89" t="s">
        <v>973</v>
      </c>
      <c r="C84" s="90"/>
      <c r="D84" s="90"/>
      <c r="E84" s="90"/>
      <c r="F84" s="90"/>
      <c r="G84" s="90"/>
      <c r="H84" s="90"/>
      <c r="I84" s="87"/>
      <c r="J84" s="88"/>
      <c r="K84" s="303">
        <v>0.05</v>
      </c>
      <c r="L84" s="866">
        <f>N78*K84</f>
        <v>4420.2589347880266</v>
      </c>
      <c r="M84" s="867"/>
      <c r="N84" s="51"/>
    </row>
    <row r="85" spans="1:14" ht="15.75" thickBot="1">
      <c r="B85" s="91" t="s">
        <v>974</v>
      </c>
      <c r="C85" s="92"/>
      <c r="D85" s="92"/>
      <c r="E85" s="92"/>
      <c r="F85" s="92"/>
      <c r="G85" s="92"/>
      <c r="H85" s="92"/>
      <c r="I85" s="93"/>
      <c r="J85" s="94"/>
      <c r="K85" s="304">
        <v>0.05</v>
      </c>
      <c r="L85" s="868">
        <f>N78*K85</f>
        <v>4420.2589347880266</v>
      </c>
      <c r="M85" s="869"/>
      <c r="N85" s="51"/>
    </row>
    <row r="86" spans="1:14" ht="15.75" thickBot="1">
      <c r="B86" s="831" t="s">
        <v>953</v>
      </c>
      <c r="C86" s="832"/>
      <c r="D86" s="832"/>
      <c r="E86" s="832"/>
      <c r="F86" s="832"/>
      <c r="G86" s="832"/>
      <c r="H86" s="832"/>
      <c r="I86" s="832"/>
      <c r="J86" s="832"/>
      <c r="K86" s="832"/>
      <c r="L86" s="832"/>
      <c r="M86" s="833"/>
      <c r="N86" s="52">
        <f>L83+L84+L85</f>
        <v>26521.553608728162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114926.73230448869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1504</v>
      </c>
      <c r="C31" s="81" t="s">
        <v>1505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45</v>
      </c>
      <c r="N37" s="271">
        <f>K37/M37</f>
        <v>2874.4704115284435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7270.8784927030656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60750.622885574019</v>
      </c>
      <c r="N48" s="271">
        <f>K48*M48</f>
        <v>78975.809751246226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78975.809751246226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88586.324008194439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17717.264801638888</v>
      </c>
      <c r="M83" s="867"/>
      <c r="N83" s="51"/>
    </row>
    <row r="84" spans="1:14">
      <c r="B84" s="89" t="s">
        <v>973</v>
      </c>
      <c r="C84" s="90"/>
      <c r="D84" s="90"/>
      <c r="E84" s="90"/>
      <c r="F84" s="90"/>
      <c r="G84" s="90"/>
      <c r="H84" s="90"/>
      <c r="I84" s="87"/>
      <c r="J84" s="88"/>
      <c r="K84" s="303">
        <v>0.05</v>
      </c>
      <c r="L84" s="866">
        <f>N78*K84</f>
        <v>4429.3162004097221</v>
      </c>
      <c r="M84" s="867"/>
      <c r="N84" s="51"/>
    </row>
    <row r="85" spans="1:14" ht="15.75" thickBot="1">
      <c r="B85" s="91" t="s">
        <v>974</v>
      </c>
      <c r="C85" s="92"/>
      <c r="D85" s="92"/>
      <c r="E85" s="92"/>
      <c r="F85" s="92"/>
      <c r="G85" s="92"/>
      <c r="H85" s="92"/>
      <c r="I85" s="93"/>
      <c r="J85" s="94"/>
      <c r="K85" s="304">
        <v>0.05</v>
      </c>
      <c r="L85" s="868">
        <f>N78*K85</f>
        <v>4429.3162004097221</v>
      </c>
      <c r="M85" s="869"/>
      <c r="N85" s="51"/>
    </row>
    <row r="86" spans="1:14" ht="15.75" thickBot="1">
      <c r="B86" s="831" t="s">
        <v>953</v>
      </c>
      <c r="C86" s="832"/>
      <c r="D86" s="832"/>
      <c r="E86" s="832"/>
      <c r="F86" s="832"/>
      <c r="G86" s="832"/>
      <c r="H86" s="832"/>
      <c r="I86" s="832"/>
      <c r="J86" s="832"/>
      <c r="K86" s="832"/>
      <c r="L86" s="832"/>
      <c r="M86" s="833"/>
      <c r="N86" s="52">
        <f>L83+L84+L85</f>
        <v>26575.897202458331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115162.22121065277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1506</v>
      </c>
      <c r="C31" s="81" t="s">
        <v>1507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45</v>
      </c>
      <c r="N37" s="271">
        <f>K37/M37</f>
        <v>2874.4704115284435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7270.8784927030656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60611.280337547927</v>
      </c>
      <c r="N48" s="271">
        <f>K48*M48</f>
        <v>78794.66443881231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78794.66443881231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88405.178695760522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17681.035739152107</v>
      </c>
      <c r="M83" s="867"/>
      <c r="N83" s="51"/>
    </row>
    <row r="84" spans="1:14">
      <c r="B84" s="89" t="s">
        <v>973</v>
      </c>
      <c r="C84" s="90"/>
      <c r="D84" s="90"/>
      <c r="E84" s="90"/>
      <c r="F84" s="90"/>
      <c r="G84" s="90"/>
      <c r="H84" s="90"/>
      <c r="I84" s="87"/>
      <c r="J84" s="88"/>
      <c r="K84" s="303">
        <v>0.05</v>
      </c>
      <c r="L84" s="866">
        <f>N78*K84</f>
        <v>4420.2589347880266</v>
      </c>
      <c r="M84" s="867"/>
      <c r="N84" s="51"/>
    </row>
    <row r="85" spans="1:14" ht="15.75" thickBot="1">
      <c r="B85" s="91" t="s">
        <v>974</v>
      </c>
      <c r="C85" s="92"/>
      <c r="D85" s="92"/>
      <c r="E85" s="92"/>
      <c r="F85" s="92"/>
      <c r="G85" s="92"/>
      <c r="H85" s="92"/>
      <c r="I85" s="93"/>
      <c r="J85" s="94"/>
      <c r="K85" s="304">
        <v>0.05</v>
      </c>
      <c r="L85" s="868">
        <f>N78*K85</f>
        <v>4420.2589347880266</v>
      </c>
      <c r="M85" s="869"/>
      <c r="N85" s="51"/>
    </row>
    <row r="86" spans="1:14" ht="15.75" thickBot="1">
      <c r="B86" s="831" t="s">
        <v>953</v>
      </c>
      <c r="C86" s="832"/>
      <c r="D86" s="832"/>
      <c r="E86" s="832"/>
      <c r="F86" s="832"/>
      <c r="G86" s="832"/>
      <c r="H86" s="832"/>
      <c r="I86" s="832"/>
      <c r="J86" s="832"/>
      <c r="K86" s="832"/>
      <c r="L86" s="832"/>
      <c r="M86" s="833"/>
      <c r="N86" s="52">
        <f>L83+L84+L85</f>
        <v>26521.553608728162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114926.73230448869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1508</v>
      </c>
      <c r="C31" s="81" t="s">
        <v>1509</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448.77255177746861</v>
      </c>
      <c r="N48" s="271">
        <f>K48*M48</f>
        <v>448.77255177746861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448.77255177746861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831" t="s">
        <v>953</v>
      </c>
      <c r="C76" s="832"/>
      <c r="D76" s="832"/>
      <c r="E76" s="832"/>
      <c r="F76" s="832"/>
      <c r="G76" s="832"/>
      <c r="H76" s="832"/>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448.77255177746861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89.754510355493721</v>
      </c>
      <c r="M83" s="867"/>
      <c r="N83" s="51"/>
    </row>
    <row r="84" spans="1:14">
      <c r="B84" s="89" t="s">
        <v>973</v>
      </c>
      <c r="C84" s="90"/>
      <c r="D84" s="90"/>
      <c r="E84" s="90"/>
      <c r="F84" s="90"/>
      <c r="G84" s="90"/>
      <c r="H84" s="90"/>
      <c r="I84" s="87"/>
      <c r="J84" s="88"/>
      <c r="K84" s="303">
        <v>0.05</v>
      </c>
      <c r="L84" s="866">
        <f>N78*K84</f>
        <v>22.43862758887343</v>
      </c>
      <c r="M84" s="867"/>
      <c r="N84" s="51"/>
    </row>
    <row r="85" spans="1:14" ht="15.75" thickBot="1">
      <c r="B85" s="91" t="s">
        <v>974</v>
      </c>
      <c r="C85" s="92"/>
      <c r="D85" s="92"/>
      <c r="E85" s="92"/>
      <c r="F85" s="92"/>
      <c r="G85" s="92"/>
      <c r="H85" s="92"/>
      <c r="I85" s="93"/>
      <c r="J85" s="94"/>
      <c r="K85" s="304">
        <v>0.05</v>
      </c>
      <c r="L85" s="868">
        <f>N78*K85</f>
        <v>22.43862758887343</v>
      </c>
      <c r="M85" s="869"/>
      <c r="N85" s="51"/>
    </row>
    <row r="86" spans="1:14" ht="15.75" thickBot="1">
      <c r="B86" s="831" t="s">
        <v>953</v>
      </c>
      <c r="C86" s="832"/>
      <c r="D86" s="832"/>
      <c r="E86" s="832"/>
      <c r="F86" s="832"/>
      <c r="G86" s="832"/>
      <c r="H86" s="832"/>
      <c r="I86" s="832"/>
      <c r="J86" s="832"/>
      <c r="K86" s="832"/>
      <c r="L86" s="832"/>
      <c r="M86" s="833"/>
      <c r="N86" s="52">
        <f>L83+L84+L85</f>
        <v>134.63176553324058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583.40431731070919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1510</v>
      </c>
      <c r="C31" s="81" t="s">
        <v>1511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45</v>
      </c>
      <c r="N37" s="271">
        <f>K37/M37</f>
        <v>2874.4704115284435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7270.8784927030656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60611.280337547927</v>
      </c>
      <c r="N48" s="271">
        <f>K48*M48</f>
        <v>78794.66443881231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448.77255177746861</v>
      </c>
      <c r="N49" s="271">
        <f>K49*M49</f>
        <v>40389.529659972177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119184.19409878449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128794.7083557327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25758.941671146542</v>
      </c>
      <c r="M83" s="867"/>
      <c r="N83" s="51"/>
    </row>
    <row r="84" spans="1:14">
      <c r="B84" s="89" t="s">
        <v>973</v>
      </c>
      <c r="C84" s="90"/>
      <c r="D84" s="90"/>
      <c r="E84" s="90"/>
      <c r="F84" s="90"/>
      <c r="G84" s="90"/>
      <c r="H84" s="90"/>
      <c r="I84" s="87"/>
      <c r="J84" s="88"/>
      <c r="K84" s="303">
        <v>0.05</v>
      </c>
      <c r="L84" s="866">
        <f>N78*K84</f>
        <v>6439.7354177866355</v>
      </c>
      <c r="M84" s="867"/>
      <c r="N84" s="51"/>
    </row>
    <row r="85" spans="1:14" ht="15.75" thickBot="1">
      <c r="B85" s="91" t="s">
        <v>974</v>
      </c>
      <c r="C85" s="92"/>
      <c r="D85" s="92"/>
      <c r="E85" s="92"/>
      <c r="F85" s="92"/>
      <c r="G85" s="92"/>
      <c r="H85" s="92"/>
      <c r="I85" s="93"/>
      <c r="J85" s="94"/>
      <c r="K85" s="304">
        <v>0.05</v>
      </c>
      <c r="L85" s="868">
        <f>N78*K85</f>
        <v>6439.7354177866355</v>
      </c>
      <c r="M85" s="869"/>
      <c r="N85" s="51"/>
    </row>
    <row r="86" spans="1:14" ht="15.75" thickBot="1">
      <c r="B86" s="831" t="s">
        <v>953</v>
      </c>
      <c r="C86" s="832"/>
      <c r="D86" s="832"/>
      <c r="E86" s="832"/>
      <c r="F86" s="832"/>
      <c r="G86" s="832"/>
      <c r="H86" s="832"/>
      <c r="I86" s="832"/>
      <c r="J86" s="832"/>
      <c r="K86" s="832"/>
      <c r="L86" s="832"/>
      <c r="M86" s="833"/>
      <c r="N86" s="52">
        <f>L83+L84+L85</f>
        <v>38638.412506719811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167433.12086245252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1512</v>
      </c>
      <c r="C31" s="81" t="s">
        <v>1513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45</v>
      </c>
      <c r="N37" s="271">
        <f>K37/M37</f>
        <v>2874.4704115284435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7270.8784927030656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60611.280337547927</v>
      </c>
      <c r="N48" s="271">
        <f>K48*M48</f>
        <v>78794.66443881231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448.77255177746861</v>
      </c>
      <c r="N49" s="271">
        <f>K49*M49</f>
        <v>40389.529659972177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119184.19409878449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128794.7083557327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25758.941671146542</v>
      </c>
      <c r="M83" s="867"/>
      <c r="N83" s="51"/>
    </row>
    <row r="84" spans="1:14">
      <c r="B84" s="89" t="s">
        <v>973</v>
      </c>
      <c r="C84" s="90"/>
      <c r="D84" s="90"/>
      <c r="E84" s="90"/>
      <c r="F84" s="90"/>
      <c r="G84" s="90"/>
      <c r="H84" s="90"/>
      <c r="I84" s="87"/>
      <c r="J84" s="88"/>
      <c r="K84" s="303">
        <v>0.05</v>
      </c>
      <c r="L84" s="866">
        <f>N78*K84</f>
        <v>6439.7354177866355</v>
      </c>
      <c r="M84" s="867"/>
      <c r="N84" s="51"/>
    </row>
    <row r="85" spans="1:14" ht="15.75" thickBot="1">
      <c r="B85" s="91" t="s">
        <v>974</v>
      </c>
      <c r="C85" s="92"/>
      <c r="D85" s="92"/>
      <c r="E85" s="92"/>
      <c r="F85" s="92"/>
      <c r="G85" s="92"/>
      <c r="H85" s="92"/>
      <c r="I85" s="93"/>
      <c r="J85" s="94"/>
      <c r="K85" s="304">
        <v>0.05</v>
      </c>
      <c r="L85" s="868">
        <f>N78*K85</f>
        <v>6439.7354177866355</v>
      </c>
      <c r="M85" s="869"/>
      <c r="N85" s="51"/>
    </row>
    <row r="86" spans="1:14" ht="15.75" thickBot="1">
      <c r="B86" s="831" t="s">
        <v>953</v>
      </c>
      <c r="C86" s="832"/>
      <c r="D86" s="832"/>
      <c r="E86" s="832"/>
      <c r="F86" s="832"/>
      <c r="G86" s="832"/>
      <c r="H86" s="832"/>
      <c r="I86" s="832"/>
      <c r="J86" s="832"/>
      <c r="K86" s="832"/>
      <c r="L86" s="832"/>
      <c r="M86" s="833"/>
      <c r="N86" s="52">
        <f>L83+L84+L85</f>
        <v>38638.412506719811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167433.12086245252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1514</v>
      </c>
      <c r="C31" s="81" t="s">
        <v>1515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45</v>
      </c>
      <c r="N37" s="271">
        <f>K37/M37</f>
        <v>2874.4704115284435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7270.8784927030656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60611.280337547927</v>
      </c>
      <c r="N48" s="271">
        <f>K48*M48</f>
        <v>78794.66443881231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78794.66443881231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88405.178695760522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17681.035739152107</v>
      </c>
      <c r="M83" s="867"/>
      <c r="N83" s="51"/>
    </row>
    <row r="84" spans="1:14">
      <c r="B84" s="89" t="s">
        <v>973</v>
      </c>
      <c r="C84" s="90"/>
      <c r="D84" s="90"/>
      <c r="E84" s="90"/>
      <c r="F84" s="90"/>
      <c r="G84" s="90"/>
      <c r="H84" s="90"/>
      <c r="I84" s="87"/>
      <c r="J84" s="88"/>
      <c r="K84" s="303">
        <v>0.05</v>
      </c>
      <c r="L84" s="866">
        <f>N78*K84</f>
        <v>4420.2589347880266</v>
      </c>
      <c r="M84" s="867"/>
      <c r="N84" s="51"/>
    </row>
    <row r="85" spans="1:14" ht="15.75" thickBot="1">
      <c r="B85" s="91" t="s">
        <v>974</v>
      </c>
      <c r="C85" s="92"/>
      <c r="D85" s="92"/>
      <c r="E85" s="92"/>
      <c r="F85" s="92"/>
      <c r="G85" s="92"/>
      <c r="H85" s="92"/>
      <c r="I85" s="93"/>
      <c r="J85" s="94"/>
      <c r="K85" s="304">
        <v>0.05</v>
      </c>
      <c r="L85" s="868">
        <f>N78*K85</f>
        <v>4420.2589347880266</v>
      </c>
      <c r="M85" s="869"/>
      <c r="N85" s="51"/>
    </row>
    <row r="86" spans="1:14" ht="15.75" thickBot="1">
      <c r="B86" s="831" t="s">
        <v>953</v>
      </c>
      <c r="C86" s="832"/>
      <c r="D86" s="832"/>
      <c r="E86" s="832"/>
      <c r="F86" s="832"/>
      <c r="G86" s="832"/>
      <c r="H86" s="832"/>
      <c r="I86" s="832"/>
      <c r="J86" s="832"/>
      <c r="K86" s="832"/>
      <c r="L86" s="832"/>
      <c r="M86" s="833"/>
      <c r="N86" s="52">
        <f>L83+L84+L85</f>
        <v>26521.553608728162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114926.73230448869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1516</v>
      </c>
      <c r="C31" s="81" t="s">
        <v>1517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45</v>
      </c>
      <c r="N36" s="271">
        <f>K36/M36</f>
        <v>1525.5907178050522</v>
      </c>
    </row>
    <row r="37" spans="1:14">
      <c r="A37" s="113" t="s">
        <v>271</v>
      </c>
      <c r="B37" s="880" t="str">
        <f>VLOOKUP(A37,EQUIPOS!A7:D154,3,FALSE)</f>
        <v>Motoniveladora, potencia 140 HP, ancho de cuchilla 3,66 m, peso 11 ton.</v>
      </c>
      <c r="C37" s="881"/>
      <c r="D37" s="881"/>
      <c r="E37" s="881"/>
      <c r="F37" s="881"/>
      <c r="G37" s="881"/>
      <c r="H37" s="882"/>
      <c r="I37" s="266"/>
      <c r="J37" s="267"/>
      <c r="K37" s="268">
        <f>VLOOKUP(A37,EQUIPOS!A7:D164,4,FALSE)</f>
        <v>129351.16851877996</v>
      </c>
      <c r="L37" s="269"/>
      <c r="M37" s="270">
        <v>45</v>
      </c>
      <c r="N37" s="271">
        <f>K37/M37</f>
        <v>2874.4704115284435</v>
      </c>
    </row>
    <row r="38" spans="1:14">
      <c r="A38" t="s">
        <v>365</v>
      </c>
      <c r="B38" s="880" t="str">
        <f>VLOOKUP(A38,EQUIPOS!A8:D154,3,FALSE)</f>
        <v xml:space="preserve">Vibrocompatador, potencia 153 HP, peso 10 Ton. </v>
      </c>
      <c r="C38" s="881"/>
      <c r="D38" s="881"/>
      <c r="E38" s="881"/>
      <c r="F38" s="881"/>
      <c r="G38" s="881"/>
      <c r="H38" s="882"/>
      <c r="I38" s="266"/>
      <c r="J38" s="267"/>
      <c r="K38" s="268">
        <f>VLOOKUP(A38,EQUIPOS!A8:D165,4,FALSE)</f>
        <v>128918.09604711263</v>
      </c>
      <c r="L38" s="269"/>
      <c r="M38" s="270">
        <v>45</v>
      </c>
      <c r="N38" s="271">
        <f>K38/M38</f>
        <v>2864.8465788247249</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5.9707845448446664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7270.8784927030656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60611.280337547927</v>
      </c>
      <c r="N48" s="271">
        <f>K48*M48</f>
        <v>78794.66443881231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78794.66443881231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8">
        <f>VLOOKUP(A59,TRANSPORTE!A5:D123,4,FALSE)</f>
        <v>1340.4286998159068</v>
      </c>
      <c r="M59" s="919"/>
      <c r="N59" s="286">
        <f>K59*L59</f>
        <v>1742.5573097606789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831" t="s">
        <v>953</v>
      </c>
      <c r="C76" s="832"/>
      <c r="D76" s="832"/>
      <c r="E76" s="832"/>
      <c r="F76" s="832"/>
      <c r="G76" s="832"/>
      <c r="H76" s="832"/>
      <c r="I76" s="874"/>
      <c r="J76" s="874"/>
      <c r="K76" s="874"/>
      <c r="L76" s="874"/>
      <c r="M76" s="875"/>
      <c r="N76" s="459">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88405.178695760522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17681.035739152107</v>
      </c>
      <c r="M83" s="867"/>
      <c r="N83" s="51"/>
    </row>
    <row r="84" spans="1:14">
      <c r="B84" s="89" t="s">
        <v>973</v>
      </c>
      <c r="C84" s="90"/>
      <c r="D84" s="90"/>
      <c r="E84" s="90"/>
      <c r="F84" s="90"/>
      <c r="G84" s="90"/>
      <c r="H84" s="90"/>
      <c r="I84" s="87"/>
      <c r="J84" s="88"/>
      <c r="K84" s="303">
        <v>0.05</v>
      </c>
      <c r="L84" s="866">
        <f>N78*K84</f>
        <v>4420.2589347880266</v>
      </c>
      <c r="M84" s="867"/>
      <c r="N84" s="51"/>
    </row>
    <row r="85" spans="1:14" ht="15.75" thickBot="1">
      <c r="B85" s="91" t="s">
        <v>974</v>
      </c>
      <c r="C85" s="92"/>
      <c r="D85" s="92"/>
      <c r="E85" s="92"/>
      <c r="F85" s="92"/>
      <c r="G85" s="92"/>
      <c r="H85" s="92"/>
      <c r="I85" s="93"/>
      <c r="J85" s="94"/>
      <c r="K85" s="304">
        <v>0.05</v>
      </c>
      <c r="L85" s="868">
        <f>N78*K85</f>
        <v>4420.2589347880266</v>
      </c>
      <c r="M85" s="869"/>
      <c r="N85" s="51"/>
    </row>
    <row r="86" spans="1:14" ht="15.75" thickBot="1">
      <c r="B86" s="831" t="s">
        <v>953</v>
      </c>
      <c r="C86" s="832"/>
      <c r="D86" s="832"/>
      <c r="E86" s="832"/>
      <c r="F86" s="832"/>
      <c r="G86" s="832"/>
      <c r="H86" s="832"/>
      <c r="I86" s="832"/>
      <c r="J86" s="832"/>
      <c r="K86" s="832"/>
      <c r="L86" s="832"/>
      <c r="M86" s="833"/>
      <c r="N86" s="52">
        <f>L83+L84+L85</f>
        <v>26521.553608728162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114926.73230448869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1518</v>
      </c>
      <c r="C31" s="81" t="s">
        <v>1519</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448.77255177746861</v>
      </c>
      <c r="N48" s="271">
        <f>K48*M48</f>
        <v>448.77255177746861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448.77255177746861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831" t="s">
        <v>953</v>
      </c>
      <c r="C76" s="832"/>
      <c r="D76" s="832"/>
      <c r="E76" s="832"/>
      <c r="F76" s="832"/>
      <c r="G76" s="832"/>
      <c r="H76" s="832"/>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448.77255177746861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89.754510355493721</v>
      </c>
      <c r="M83" s="867"/>
      <c r="N83" s="51"/>
    </row>
    <row r="84" spans="1:14">
      <c r="B84" s="89" t="s">
        <v>973</v>
      </c>
      <c r="C84" s="90"/>
      <c r="D84" s="90"/>
      <c r="E84" s="90"/>
      <c r="F84" s="90"/>
      <c r="G84" s="90"/>
      <c r="H84" s="90"/>
      <c r="I84" s="87"/>
      <c r="J84" s="88"/>
      <c r="K84" s="303">
        <v>0.05</v>
      </c>
      <c r="L84" s="866">
        <f>N78*K84</f>
        <v>22.43862758887343</v>
      </c>
      <c r="M84" s="867"/>
      <c r="N84" s="51"/>
    </row>
    <row r="85" spans="1:14" ht="15.75" thickBot="1">
      <c r="B85" s="91" t="s">
        <v>974</v>
      </c>
      <c r="C85" s="92"/>
      <c r="D85" s="92"/>
      <c r="E85" s="92"/>
      <c r="F85" s="92"/>
      <c r="G85" s="92"/>
      <c r="H85" s="92"/>
      <c r="I85" s="93"/>
      <c r="J85" s="94"/>
      <c r="K85" s="304">
        <v>0.05</v>
      </c>
      <c r="L85" s="868">
        <f>N78*K85</f>
        <v>22.43862758887343</v>
      </c>
      <c r="M85" s="869"/>
      <c r="N85" s="51"/>
    </row>
    <row r="86" spans="1:14" ht="15.75" thickBot="1">
      <c r="B86" s="831" t="s">
        <v>953</v>
      </c>
      <c r="C86" s="832"/>
      <c r="D86" s="832"/>
      <c r="E86" s="832"/>
      <c r="F86" s="832"/>
      <c r="G86" s="832"/>
      <c r="H86" s="832"/>
      <c r="I86" s="832"/>
      <c r="J86" s="832"/>
      <c r="K86" s="832"/>
      <c r="L86" s="832"/>
      <c r="M86" s="833"/>
      <c r="N86" s="52">
        <f>L83+L84+L85</f>
        <v>134.63176553324058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583.40431731070919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451"/>
      <c r="L30" s="807" t="s">
        <v>945</v>
      </c>
      <c r="M30" s="808"/>
      <c r="N30" s="71" t="s">
        <v>946</v>
      </c>
    </row>
    <row r="31" spans="1:14" ht="15.75" thickBot="1">
      <c r="A31" t="s">
        <v>1845</v>
      </c>
      <c r="B31" s="80" t="s">
        <v>1522</v>
      </c>
      <c r="C31" s="81" t="s">
        <v>1520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810</v>
      </c>
      <c r="B48" s="43" t="str">
        <f>VLOOKUP(A48,MATERIALES!A4:D373,3,FALSE)</f>
        <v>Cemento Asfaltico 40-50</v>
      </c>
      <c r="C48" s="280"/>
      <c r="D48" s="280"/>
      <c r="E48" s="280"/>
      <c r="F48" s="280"/>
      <c r="G48" s="280"/>
      <c r="H48" s="280"/>
      <c r="I48" s="267"/>
      <c r="J48" s="223" t="str">
        <f>VLOOKUP(A48,MATERIALES!A4:D373,2,FALSE)</f>
        <v>kg</v>
      </c>
      <c r="K48" s="281">
        <v>1</v>
      </c>
      <c r="L48" s="266"/>
      <c r="M48" s="401">
        <f>VLOOKUP(A48,MATERIALES!A4:D395,4,FALSE)</f>
        <v>1792.7614964472814</v>
      </c>
      <c r="N48" s="271">
        <f>K48*M48</f>
        <v>1792.7614964472814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1792.7614964472814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1792.7614964472814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358.5522992894563</v>
      </c>
      <c r="M83" s="867"/>
      <c r="N83" s="51"/>
    </row>
    <row r="84" spans="1:14">
      <c r="B84" s="89" t="s">
        <v>973</v>
      </c>
      <c r="C84" s="90"/>
      <c r="D84" s="90"/>
      <c r="E84" s="90"/>
      <c r="F84" s="90"/>
      <c r="G84" s="90"/>
      <c r="H84" s="90"/>
      <c r="I84" s="87"/>
      <c r="J84" s="88"/>
      <c r="K84" s="303">
        <v>0.05</v>
      </c>
      <c r="L84" s="866">
        <f>N78*K84</f>
        <v>89.638074822364075</v>
      </c>
      <c r="M84" s="867"/>
      <c r="N84" s="51"/>
    </row>
    <row r="85" spans="1:14" ht="15.75" thickBot="1">
      <c r="B85" s="91" t="s">
        <v>974</v>
      </c>
      <c r="C85" s="92"/>
      <c r="D85" s="92"/>
      <c r="E85" s="92"/>
      <c r="F85" s="92"/>
      <c r="G85" s="92"/>
      <c r="H85" s="92"/>
      <c r="I85" s="93"/>
      <c r="J85" s="94"/>
      <c r="K85" s="304">
        <v>0.05</v>
      </c>
      <c r="L85" s="868">
        <f>N78*K85</f>
        <v>89.638074822364075</v>
      </c>
      <c r="M85" s="869"/>
      <c r="N85" s="51"/>
    </row>
    <row r="86" spans="1:14" ht="15.75" thickBot="1">
      <c r="B86" s="831" t="s">
        <v>953</v>
      </c>
      <c r="C86" s="832"/>
      <c r="D86" s="832"/>
      <c r="E86" s="832"/>
      <c r="F86" s="832"/>
      <c r="G86" s="832"/>
      <c r="H86" s="832"/>
      <c r="I86" s="832"/>
      <c r="J86" s="832"/>
      <c r="K86" s="832"/>
      <c r="L86" s="832"/>
      <c r="M86" s="833"/>
      <c r="N86" s="52">
        <f>L83+L84+L85</f>
        <v>537.82844893418439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2330.5899453814659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1523</v>
      </c>
      <c r="C31" s="81" t="s">
        <v>1530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805</v>
      </c>
      <c r="B48" s="43" t="str">
        <f>VLOOKUP(A48,MATERIALES!A4:D373,3,FALSE)</f>
        <v>Cemento Asfaltico 60-70</v>
      </c>
      <c r="C48" s="280"/>
      <c r="D48" s="280"/>
      <c r="E48" s="280"/>
      <c r="F48" s="280"/>
      <c r="G48" s="280"/>
      <c r="H48" s="280"/>
      <c r="I48" s="267"/>
      <c r="J48" s="223" t="str">
        <f>VLOOKUP(A48,MATERIALES!A4:D373,2,FALSE)</f>
        <v>kg</v>
      </c>
      <c r="K48" s="281">
        <v>1</v>
      </c>
      <c r="L48" s="266"/>
      <c r="M48" s="401">
        <f>VLOOKUP(A48,MATERIALES!A4:D395,4,FALSE)</f>
        <v>1480.9409943870753</v>
      </c>
      <c r="N48" s="271">
        <f>K48*M48</f>
        <v>1480.9409943870753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1480.9409943870753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1480.9409943870753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296.18819887741506</v>
      </c>
      <c r="M83" s="867"/>
      <c r="N83" s="51"/>
    </row>
    <row r="84" spans="1:14">
      <c r="B84" s="89" t="s">
        <v>973</v>
      </c>
      <c r="C84" s="90"/>
      <c r="D84" s="90"/>
      <c r="E84" s="90"/>
      <c r="F84" s="90"/>
      <c r="G84" s="90"/>
      <c r="H84" s="90"/>
      <c r="I84" s="87"/>
      <c r="J84" s="88"/>
      <c r="K84" s="303">
        <v>0.05</v>
      </c>
      <c r="L84" s="866">
        <f>N78*K84</f>
        <v>74.047049719353765</v>
      </c>
      <c r="M84" s="867"/>
      <c r="N84" s="51"/>
    </row>
    <row r="85" spans="1:14" ht="15.75" thickBot="1">
      <c r="B85" s="91" t="s">
        <v>974</v>
      </c>
      <c r="C85" s="92"/>
      <c r="D85" s="92"/>
      <c r="E85" s="92"/>
      <c r="F85" s="92"/>
      <c r="G85" s="92"/>
      <c r="H85" s="92"/>
      <c r="I85" s="93"/>
      <c r="J85" s="94"/>
      <c r="K85" s="304">
        <v>0.05</v>
      </c>
      <c r="L85" s="868">
        <f>N78*K85</f>
        <v>74.047049719353765</v>
      </c>
      <c r="M85" s="869"/>
      <c r="N85" s="51"/>
    </row>
    <row r="86" spans="1:14" ht="15.75" thickBot="1">
      <c r="B86" s="831" t="s">
        <v>953</v>
      </c>
      <c r="C86" s="832"/>
      <c r="D86" s="832"/>
      <c r="E86" s="832"/>
      <c r="F86" s="832"/>
      <c r="G86" s="832"/>
      <c r="H86" s="832"/>
      <c r="I86" s="832"/>
      <c r="J86" s="832"/>
      <c r="K86" s="832"/>
      <c r="L86" s="832"/>
      <c r="M86" s="833"/>
      <c r="N86" s="52">
        <f>L83+L84+L85</f>
        <v>444.28229831612259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1925.2232927031978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1525</v>
      </c>
      <c r="C31" s="81" t="s">
        <v>1524</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808</v>
      </c>
      <c r="B48" s="43" t="str">
        <f>VLOOKUP(A48,MATERIALES!A4:D373,3,FALSE)</f>
        <v>Cemento Asfaltico 80-100</v>
      </c>
      <c r="C48" s="280"/>
      <c r="D48" s="280"/>
      <c r="E48" s="280"/>
      <c r="F48" s="280"/>
      <c r="G48" s="280"/>
      <c r="H48" s="280"/>
      <c r="I48" s="267"/>
      <c r="J48" s="223" t="str">
        <f>VLOOKUP(A48,MATERIALES!A4:D373,2,FALSE)</f>
        <v>kg</v>
      </c>
      <c r="K48" s="281">
        <v>1</v>
      </c>
      <c r="L48" s="266"/>
      <c r="M48" s="401">
        <f>VLOOKUP(A48,MATERIALES!A4:D395,4,FALSE)</f>
        <v>1480.9409943870753</v>
      </c>
      <c r="N48" s="271">
        <f>K48*M48</f>
        <v>1480.9409943870753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1480.9409943870753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1480.9409943870753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296.18819887741506</v>
      </c>
      <c r="M83" s="867"/>
      <c r="N83" s="51"/>
    </row>
    <row r="84" spans="1:14">
      <c r="B84" s="89" t="s">
        <v>973</v>
      </c>
      <c r="C84" s="90"/>
      <c r="D84" s="90"/>
      <c r="E84" s="90"/>
      <c r="F84" s="90"/>
      <c r="G84" s="90"/>
      <c r="H84" s="90"/>
      <c r="I84" s="87"/>
      <c r="J84" s="88"/>
      <c r="K84" s="303">
        <v>0.05</v>
      </c>
      <c r="L84" s="866">
        <f>N78*K84</f>
        <v>74.047049719353765</v>
      </c>
      <c r="M84" s="867"/>
      <c r="N84" s="51"/>
    </row>
    <row r="85" spans="1:14" ht="15.75" thickBot="1">
      <c r="B85" s="91" t="s">
        <v>974</v>
      </c>
      <c r="C85" s="92"/>
      <c r="D85" s="92"/>
      <c r="E85" s="92"/>
      <c r="F85" s="92"/>
      <c r="G85" s="92"/>
      <c r="H85" s="92"/>
      <c r="I85" s="93"/>
      <c r="J85" s="94"/>
      <c r="K85" s="304">
        <v>0.05</v>
      </c>
      <c r="L85" s="868">
        <f>N78*K85</f>
        <v>74.047049719353765</v>
      </c>
      <c r="M85" s="869"/>
      <c r="N85" s="51"/>
    </row>
    <row r="86" spans="1:14" ht="15.75" thickBot="1">
      <c r="B86" s="831" t="s">
        <v>953</v>
      </c>
      <c r="C86" s="832"/>
      <c r="D86" s="832"/>
      <c r="E86" s="832"/>
      <c r="F86" s="832"/>
      <c r="G86" s="832"/>
      <c r="H86" s="832"/>
      <c r="I86" s="832"/>
      <c r="J86" s="832"/>
      <c r="K86" s="832"/>
      <c r="L86" s="832"/>
      <c r="M86" s="833"/>
      <c r="N86" s="52">
        <f>L83+L84+L85</f>
        <v>444.28229831612259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1925.2232927031978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1527</v>
      </c>
      <c r="C31" s="81" t="s">
        <v>1531</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854</v>
      </c>
      <c r="B48" s="43" t="str">
        <f>VLOOKUP(A48,MATERIALES!A4:D373,3,FALSE)</f>
        <v>Emulsión CRM</v>
      </c>
      <c r="C48" s="280"/>
      <c r="D48" s="280"/>
      <c r="E48" s="280"/>
      <c r="F48" s="280"/>
      <c r="G48" s="280"/>
      <c r="H48" s="280"/>
      <c r="I48" s="267"/>
      <c r="J48" s="223" t="str">
        <f>VLOOKUP(A48,MATERIALES!A4:D373,2,FALSE)</f>
        <v>lt</v>
      </c>
      <c r="K48" s="281">
        <v>1</v>
      </c>
      <c r="L48" s="266"/>
      <c r="M48" s="401">
        <f>VLOOKUP(A48,MATERIALES!A4:D395,4,FALSE)</f>
        <v>1526.4148903634768</v>
      </c>
      <c r="N48" s="271">
        <f>K48*M48</f>
        <v>1526.4148903634768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1526.4148903634768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1526.4148903634768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305.28297807269536</v>
      </c>
      <c r="M83" s="867"/>
      <c r="N83" s="51"/>
    </row>
    <row r="84" spans="1:14">
      <c r="B84" s="89" t="s">
        <v>973</v>
      </c>
      <c r="C84" s="90"/>
      <c r="D84" s="90"/>
      <c r="E84" s="90"/>
      <c r="F84" s="90"/>
      <c r="G84" s="90"/>
      <c r="H84" s="90"/>
      <c r="I84" s="87"/>
      <c r="J84" s="88"/>
      <c r="K84" s="303">
        <v>0.05</v>
      </c>
      <c r="L84" s="866">
        <f>N78*K84</f>
        <v>76.320744518173839</v>
      </c>
      <c r="M84" s="867"/>
      <c r="N84" s="51"/>
    </row>
    <row r="85" spans="1:14" ht="15.75" thickBot="1">
      <c r="B85" s="91" t="s">
        <v>974</v>
      </c>
      <c r="C85" s="92"/>
      <c r="D85" s="92"/>
      <c r="E85" s="92"/>
      <c r="F85" s="92"/>
      <c r="G85" s="92"/>
      <c r="H85" s="92"/>
      <c r="I85" s="93"/>
      <c r="J85" s="94"/>
      <c r="K85" s="304">
        <v>0.05</v>
      </c>
      <c r="L85" s="868">
        <f>N78*K85</f>
        <v>76.320744518173839</v>
      </c>
      <c r="M85" s="869"/>
      <c r="N85" s="51"/>
    </row>
    <row r="86" spans="1:14" ht="15.75" thickBot="1">
      <c r="B86" s="831" t="s">
        <v>953</v>
      </c>
      <c r="C86" s="832"/>
      <c r="D86" s="832"/>
      <c r="E86" s="832"/>
      <c r="F86" s="832"/>
      <c r="G86" s="832"/>
      <c r="H86" s="832"/>
      <c r="I86" s="832"/>
      <c r="J86" s="832"/>
      <c r="K86" s="832"/>
      <c r="L86" s="832"/>
      <c r="M86" s="833"/>
      <c r="N86" s="52">
        <f>L83+L84+L85</f>
        <v>457.92446710904306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1984.3393574725199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1036</v>
      </c>
      <c r="C31" s="81" t="s">
        <v>1532</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865</v>
      </c>
      <c r="B48" s="43" t="str">
        <f>VLOOKUP(A48,MATERIALES!A4:D373,3,FALSE)</f>
        <v>Emulsión Asfáltica de Rotura Lenta CRL</v>
      </c>
      <c r="C48" s="280"/>
      <c r="D48" s="280"/>
      <c r="E48" s="280"/>
      <c r="F48" s="280"/>
      <c r="G48" s="280"/>
      <c r="H48" s="280"/>
      <c r="I48" s="267"/>
      <c r="J48" s="223" t="str">
        <f>VLOOKUP(A48,MATERIALES!A4:D373,2,FALSE)</f>
        <v>lt</v>
      </c>
      <c r="K48" s="281">
        <v>1</v>
      </c>
      <c r="L48" s="266"/>
      <c r="M48" s="401">
        <f>VLOOKUP(A48,MATERIALES!A4:D395,4,FALSE)</f>
        <v>1514.8476183458711</v>
      </c>
      <c r="N48" s="271">
        <f>K48*M48</f>
        <v>1514.8476183458711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1514.8476183458711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1514.8476183458711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302.96952366917424</v>
      </c>
      <c r="M83" s="867"/>
      <c r="N83" s="51"/>
    </row>
    <row r="84" spans="1:14">
      <c r="B84" s="89" t="s">
        <v>973</v>
      </c>
      <c r="C84" s="90"/>
      <c r="D84" s="90"/>
      <c r="E84" s="90"/>
      <c r="F84" s="90"/>
      <c r="G84" s="90"/>
      <c r="H84" s="90"/>
      <c r="I84" s="87"/>
      <c r="J84" s="88"/>
      <c r="K84" s="303">
        <v>0.05</v>
      </c>
      <c r="L84" s="866">
        <f>N78*K84</f>
        <v>75.742380917293559</v>
      </c>
      <c r="M84" s="867"/>
      <c r="N84" s="51"/>
    </row>
    <row r="85" spans="1:14" ht="15.75" thickBot="1">
      <c r="B85" s="91" t="s">
        <v>974</v>
      </c>
      <c r="C85" s="92"/>
      <c r="D85" s="92"/>
      <c r="E85" s="92"/>
      <c r="F85" s="92"/>
      <c r="G85" s="92"/>
      <c r="H85" s="92"/>
      <c r="I85" s="93"/>
      <c r="J85" s="94"/>
      <c r="K85" s="304">
        <v>0.05</v>
      </c>
      <c r="L85" s="868">
        <f>N78*K85</f>
        <v>75.742380917293559</v>
      </c>
      <c r="M85" s="869"/>
      <c r="N85" s="51"/>
    </row>
    <row r="86" spans="1:14" ht="15.75" thickBot="1">
      <c r="B86" s="831" t="s">
        <v>953</v>
      </c>
      <c r="C86" s="832"/>
      <c r="D86" s="832"/>
      <c r="E86" s="832"/>
      <c r="F86" s="832"/>
      <c r="G86" s="832"/>
      <c r="H86" s="832"/>
      <c r="I86" s="832"/>
      <c r="J86" s="832"/>
      <c r="K86" s="832"/>
      <c r="L86" s="832"/>
      <c r="M86" s="833"/>
      <c r="N86" s="52">
        <f>L83+L84+L85</f>
        <v>454.4542855037613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1969.3019038496323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1037</v>
      </c>
      <c r="C31" s="81" t="s">
        <v>1533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852</v>
      </c>
      <c r="B48" s="43" t="str">
        <f>VLOOKUP(A48,MATERIALES!A4:D373,3,FALSE)</f>
        <v>Emulsión CRL-1hm</v>
      </c>
      <c r="C48" s="280"/>
      <c r="D48" s="280"/>
      <c r="E48" s="280"/>
      <c r="F48" s="280"/>
      <c r="G48" s="280"/>
      <c r="H48" s="280"/>
      <c r="I48" s="267"/>
      <c r="J48" s="223" t="str">
        <f>VLOOKUP(A48,MATERIALES!A4:D373,2,FALSE)</f>
        <v>lt</v>
      </c>
      <c r="K48" s="281">
        <v>1</v>
      </c>
      <c r="L48" s="266"/>
      <c r="M48" s="401">
        <f>VLOOKUP(A48,MATERIALES!A4:D395,4,FALSE)</f>
        <v>1726.7595391708996</v>
      </c>
      <c r="N48" s="271">
        <f>K48*M48</f>
        <v>1726.7595391708996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1726.7595391708996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1726.7595391708996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345.35190783417994</v>
      </c>
      <c r="M83" s="867"/>
      <c r="N83" s="51"/>
    </row>
    <row r="84" spans="1:14">
      <c r="B84" s="89" t="s">
        <v>973</v>
      </c>
      <c r="C84" s="90"/>
      <c r="D84" s="90"/>
      <c r="E84" s="90"/>
      <c r="F84" s="90"/>
      <c r="G84" s="90"/>
      <c r="H84" s="90"/>
      <c r="I84" s="87"/>
      <c r="J84" s="88"/>
      <c r="K84" s="303">
        <v>0.05</v>
      </c>
      <c r="L84" s="866">
        <f>N78*K84</f>
        <v>86.337976958544985</v>
      </c>
      <c r="M84" s="867"/>
      <c r="N84" s="51"/>
    </row>
    <row r="85" spans="1:14" ht="15.75" thickBot="1">
      <c r="B85" s="91" t="s">
        <v>974</v>
      </c>
      <c r="C85" s="92"/>
      <c r="D85" s="92"/>
      <c r="E85" s="92"/>
      <c r="F85" s="92"/>
      <c r="G85" s="92"/>
      <c r="H85" s="92"/>
      <c r="I85" s="93"/>
      <c r="J85" s="94"/>
      <c r="K85" s="304">
        <v>0.05</v>
      </c>
      <c r="L85" s="868">
        <f>N78*K85</f>
        <v>86.337976958544985</v>
      </c>
      <c r="M85" s="869"/>
      <c r="N85" s="51"/>
    </row>
    <row r="86" spans="1:14" ht="15.75" thickBot="1">
      <c r="B86" s="831" t="s">
        <v>953</v>
      </c>
      <c r="C86" s="832"/>
      <c r="D86" s="832"/>
      <c r="E86" s="832"/>
      <c r="F86" s="832"/>
      <c r="G86" s="832"/>
      <c r="H86" s="832"/>
      <c r="I86" s="832"/>
      <c r="J86" s="832"/>
      <c r="K86" s="832"/>
      <c r="L86" s="832"/>
      <c r="M86" s="833"/>
      <c r="N86" s="52">
        <f>L83+L84+L85</f>
        <v>518.02786175126994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2244.7874009221696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1528</v>
      </c>
      <c r="C31" s="81" t="s">
        <v>1534</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850</v>
      </c>
      <c r="B48" s="43" t="str">
        <f>VLOOKUP(A48,MATERIALES!A4:D373,3,FALSE)</f>
        <v>Emulsión CRL-1h</v>
      </c>
      <c r="C48" s="280"/>
      <c r="D48" s="280"/>
      <c r="E48" s="280"/>
      <c r="F48" s="280"/>
      <c r="G48" s="280"/>
      <c r="H48" s="280"/>
      <c r="I48" s="267"/>
      <c r="J48" s="223" t="str">
        <f>VLOOKUP(A48,MATERIALES!A4:D373,2,FALSE)</f>
        <v>lt</v>
      </c>
      <c r="K48" s="281">
        <v>1</v>
      </c>
      <c r="L48" s="266"/>
      <c r="M48" s="401">
        <f>VLOOKUP(A48,MATERIALES!A4:D395,4,FALSE)</f>
        <v>1552.6322577088686</v>
      </c>
      <c r="N48" s="271">
        <f>K48*M48</f>
        <v>1552.6322577088686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1552.6322577088686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1552.6322577088686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310.52645154177372</v>
      </c>
      <c r="M83" s="867"/>
      <c r="N83" s="51"/>
    </row>
    <row r="84" spans="1:14">
      <c r="B84" s="89" t="s">
        <v>973</v>
      </c>
      <c r="C84" s="90"/>
      <c r="D84" s="90"/>
      <c r="E84" s="90"/>
      <c r="F84" s="90"/>
      <c r="G84" s="90"/>
      <c r="H84" s="90"/>
      <c r="I84" s="87"/>
      <c r="J84" s="88"/>
      <c r="K84" s="303">
        <v>0.05</v>
      </c>
      <c r="L84" s="866">
        <f>N78*K84</f>
        <v>77.631612885443431</v>
      </c>
      <c r="M84" s="867"/>
      <c r="N84" s="51"/>
    </row>
    <row r="85" spans="1:14" ht="15.75" thickBot="1">
      <c r="B85" s="91" t="s">
        <v>974</v>
      </c>
      <c r="C85" s="92"/>
      <c r="D85" s="92"/>
      <c r="E85" s="92"/>
      <c r="F85" s="92"/>
      <c r="G85" s="92"/>
      <c r="H85" s="92"/>
      <c r="I85" s="93"/>
      <c r="J85" s="94"/>
      <c r="K85" s="304">
        <v>0.05</v>
      </c>
      <c r="L85" s="868">
        <f>N78*K85</f>
        <v>77.631612885443431</v>
      </c>
      <c r="M85" s="869"/>
      <c r="N85" s="51"/>
    </row>
    <row r="86" spans="1:14" ht="15.75" thickBot="1">
      <c r="B86" s="831" t="s">
        <v>953</v>
      </c>
      <c r="C86" s="832"/>
      <c r="D86" s="832"/>
      <c r="E86" s="832"/>
      <c r="F86" s="832"/>
      <c r="G86" s="832"/>
      <c r="H86" s="832"/>
      <c r="I86" s="832"/>
      <c r="J86" s="832"/>
      <c r="K86" s="832"/>
      <c r="L86" s="832"/>
      <c r="M86" s="833"/>
      <c r="N86" s="52">
        <f>L83+L84+L85</f>
        <v>465.78967731266056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2018.4219350215292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1535</v>
      </c>
      <c r="C31" s="81" t="s">
        <v>1536</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817</v>
      </c>
      <c r="B48" s="43" t="str">
        <f>VLOOKUP(A48,MATERIALES!A4:D373,3,FALSE)</f>
        <v>Cemento Asfáltico Modificado Con Grano De Caucho Reciclado Tipo I</v>
      </c>
      <c r="C48" s="280"/>
      <c r="D48" s="280"/>
      <c r="E48" s="280"/>
      <c r="F48" s="280"/>
      <c r="G48" s="280"/>
      <c r="H48" s="280"/>
      <c r="I48" s="267"/>
      <c r="J48" s="223" t="str">
        <f>VLOOKUP(A48,MATERIALES!A4:D373,2,FALSE)</f>
        <v>kg</v>
      </c>
      <c r="K48" s="281">
        <v>1</v>
      </c>
      <c r="L48" s="266"/>
      <c r="M48" s="401">
        <f>VLOOKUP(A48,MATERIALES!A4:D395,4,FALSE)</f>
        <v>2371.1882131730745</v>
      </c>
      <c r="N48" s="271">
        <f>K48*M48</f>
        <v>2371.1882131730745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2371.1882131730745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447"/>
      <c r="D64" s="447"/>
      <c r="E64" s="447"/>
      <c r="F64" s="447"/>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2371.1882131730745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474.23764263461493</v>
      </c>
      <c r="M83" s="867"/>
      <c r="N83" s="51"/>
    </row>
    <row r="84" spans="1:14">
      <c r="B84" s="89" t="s">
        <v>973</v>
      </c>
      <c r="C84" s="90"/>
      <c r="D84" s="90"/>
      <c r="E84" s="90"/>
      <c r="F84" s="90"/>
      <c r="G84" s="90"/>
      <c r="H84" s="90"/>
      <c r="I84" s="87"/>
      <c r="J84" s="88"/>
      <c r="K84" s="303">
        <v>0.05</v>
      </c>
      <c r="L84" s="866">
        <f>N78*K84</f>
        <v>118.55941065865373</v>
      </c>
      <c r="M84" s="867"/>
      <c r="N84" s="51"/>
    </row>
    <row r="85" spans="1:14" ht="15.75" thickBot="1">
      <c r="B85" s="91" t="s">
        <v>974</v>
      </c>
      <c r="C85" s="92"/>
      <c r="D85" s="92"/>
      <c r="E85" s="92"/>
      <c r="F85" s="92"/>
      <c r="G85" s="92"/>
      <c r="H85" s="92"/>
      <c r="I85" s="93"/>
      <c r="J85" s="94"/>
      <c r="K85" s="304">
        <v>0.05</v>
      </c>
      <c r="L85" s="868">
        <f>N78*K85</f>
        <v>118.55941065865373</v>
      </c>
      <c r="M85" s="869"/>
      <c r="N85" s="51"/>
    </row>
    <row r="86" spans="1:14" ht="15.75" thickBot="1">
      <c r="B86" s="831" t="s">
        <v>953</v>
      </c>
      <c r="C86" s="832"/>
      <c r="D86" s="832"/>
      <c r="E86" s="832"/>
      <c r="F86" s="832"/>
      <c r="G86" s="832"/>
      <c r="H86" s="832"/>
      <c r="I86" s="832"/>
      <c r="J86" s="832"/>
      <c r="K86" s="832"/>
      <c r="L86" s="832"/>
      <c r="M86" s="833"/>
      <c r="N86" s="52">
        <f>L83+L84+L85</f>
        <v>711.35646395192236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3082.5446771249967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1537</v>
      </c>
      <c r="C31" s="81" t="s">
        <v>1538</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819</v>
      </c>
      <c r="B48" s="43" t="str">
        <f>VLOOKUP(A48,MATERIALES!A4:D373,3,FALSE)</f>
        <v>Cemento Asfáltico Modificado Con Grano De Caucho Reciclado Tipo Il</v>
      </c>
      <c r="C48" s="280"/>
      <c r="D48" s="280"/>
      <c r="E48" s="280"/>
      <c r="F48" s="280"/>
      <c r="G48" s="280"/>
      <c r="H48" s="280"/>
      <c r="I48" s="267"/>
      <c r="J48" s="223" t="str">
        <f>VLOOKUP(A48,MATERIALES!A4:D373,2,FALSE)</f>
        <v>kg</v>
      </c>
      <c r="K48" s="281">
        <v>1</v>
      </c>
      <c r="L48" s="266"/>
      <c r="M48" s="401">
        <f>VLOOKUP(A48,MATERIALES!A4:D395,4,FALSE)</f>
        <v>2342.2638346408326</v>
      </c>
      <c r="N48" s="271">
        <f>K48*M48</f>
        <v>2342.2638346408326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2342.2638346408326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831" t="s">
        <v>953</v>
      </c>
      <c r="C76" s="832"/>
      <c r="D76" s="832"/>
      <c r="E76" s="832"/>
      <c r="F76" s="832"/>
      <c r="G76" s="832"/>
      <c r="H76" s="832"/>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2342.2638346408326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468.45276692816651</v>
      </c>
      <c r="M83" s="867"/>
      <c r="N83" s="51"/>
    </row>
    <row r="84" spans="1:14">
      <c r="B84" s="89" t="s">
        <v>973</v>
      </c>
      <c r="C84" s="90"/>
      <c r="D84" s="90"/>
      <c r="E84" s="90"/>
      <c r="F84" s="90"/>
      <c r="G84" s="90"/>
      <c r="H84" s="90"/>
      <c r="I84" s="87"/>
      <c r="J84" s="88"/>
      <c r="K84" s="303">
        <v>0.05</v>
      </c>
      <c r="L84" s="866">
        <f>N78*K84</f>
        <v>117.11319173204163</v>
      </c>
      <c r="M84" s="867"/>
      <c r="N84" s="51"/>
    </row>
    <row r="85" spans="1:14" ht="15.75" thickBot="1">
      <c r="B85" s="91" t="s">
        <v>974</v>
      </c>
      <c r="C85" s="92"/>
      <c r="D85" s="92"/>
      <c r="E85" s="92"/>
      <c r="F85" s="92"/>
      <c r="G85" s="92"/>
      <c r="H85" s="92"/>
      <c r="I85" s="93"/>
      <c r="J85" s="94"/>
      <c r="K85" s="304">
        <v>0.05</v>
      </c>
      <c r="L85" s="868">
        <f>N78*K85</f>
        <v>117.11319173204163</v>
      </c>
      <c r="M85" s="869"/>
      <c r="N85" s="51"/>
    </row>
    <row r="86" spans="1:14" ht="15.75" thickBot="1">
      <c r="B86" s="831" t="s">
        <v>953</v>
      </c>
      <c r="C86" s="832"/>
      <c r="D86" s="832"/>
      <c r="E86" s="832"/>
      <c r="F86" s="832"/>
      <c r="G86" s="832"/>
      <c r="H86" s="832"/>
      <c r="I86" s="832"/>
      <c r="J86" s="832"/>
      <c r="K86" s="832"/>
      <c r="L86" s="832"/>
      <c r="M86" s="833"/>
      <c r="N86" s="52">
        <f>L83+L84+L85</f>
        <v>702.67915039224977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3044.9429850330826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1539</v>
      </c>
      <c r="C31" s="81" t="s">
        <v>1540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820</v>
      </c>
      <c r="B48" s="43" t="str">
        <f>VLOOKUP(A48,MATERIALES!A4:D373,3,FALSE)</f>
        <v>Cemento Asfáltico Modificado Con Grano De Caucho Reciclado Tipo lll</v>
      </c>
      <c r="C48" s="280"/>
      <c r="D48" s="280"/>
      <c r="E48" s="280"/>
      <c r="F48" s="280"/>
      <c r="G48" s="280"/>
      <c r="H48" s="280"/>
      <c r="I48" s="267"/>
      <c r="J48" s="223" t="str">
        <f>VLOOKUP(A48,MATERIALES!A4:D373,2,FALSE)</f>
        <v>kg</v>
      </c>
      <c r="K48" s="281">
        <v>1</v>
      </c>
      <c r="L48" s="266"/>
      <c r="M48" s="401">
        <f>VLOOKUP(A48,MATERIALES!A4:D395,4,FALSE)</f>
        <v>2353.8335860537295</v>
      </c>
      <c r="N48" s="271">
        <f>K48*M48</f>
        <v>2353.8335860537295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2353.8335860537295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2353.8335860537295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470.76671721074592</v>
      </c>
      <c r="M83" s="867"/>
      <c r="N83" s="51"/>
    </row>
    <row r="84" spans="1:14">
      <c r="B84" s="89" t="s">
        <v>973</v>
      </c>
      <c r="C84" s="90"/>
      <c r="D84" s="90"/>
      <c r="E84" s="90"/>
      <c r="F84" s="90"/>
      <c r="G84" s="90"/>
      <c r="H84" s="90"/>
      <c r="I84" s="87"/>
      <c r="J84" s="88"/>
      <c r="K84" s="303">
        <v>0.05</v>
      </c>
      <c r="L84" s="866">
        <f>N78*K84</f>
        <v>117.69167930268648</v>
      </c>
      <c r="M84" s="867"/>
      <c r="N84" s="51"/>
    </row>
    <row r="85" spans="1:14" ht="15.75" thickBot="1">
      <c r="B85" s="91" t="s">
        <v>974</v>
      </c>
      <c r="C85" s="92"/>
      <c r="D85" s="92"/>
      <c r="E85" s="92"/>
      <c r="F85" s="92"/>
      <c r="G85" s="92"/>
      <c r="H85" s="92"/>
      <c r="I85" s="93"/>
      <c r="J85" s="94"/>
      <c r="K85" s="304">
        <v>0.05</v>
      </c>
      <c r="L85" s="868">
        <f>N78*K85</f>
        <v>117.69167930268648</v>
      </c>
      <c r="M85" s="869"/>
      <c r="N85" s="51"/>
    </row>
    <row r="86" spans="1:14" ht="15.75" thickBot="1">
      <c r="B86" s="831" t="s">
        <v>953</v>
      </c>
      <c r="C86" s="832"/>
      <c r="D86" s="832"/>
      <c r="E86" s="832"/>
      <c r="F86" s="832"/>
      <c r="G86" s="832"/>
      <c r="H86" s="832"/>
      <c r="I86" s="832"/>
      <c r="J86" s="832"/>
      <c r="K86" s="832"/>
      <c r="L86" s="832"/>
      <c r="M86" s="833"/>
      <c r="N86" s="52">
        <f>L83+L84+L85</f>
        <v>706.15007581611883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3059.9836618698482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1038</v>
      </c>
      <c r="C31" s="81" t="s">
        <v>1541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812</v>
      </c>
      <c r="B48" s="43" t="str">
        <f>VLOOKUP(A48,MATERIALES!A4:D373,3,FALSE)</f>
        <v>Cemento asfaltico modificado con polímeros tipo I</v>
      </c>
      <c r="C48" s="280"/>
      <c r="D48" s="280"/>
      <c r="E48" s="280"/>
      <c r="F48" s="280"/>
      <c r="G48" s="280"/>
      <c r="H48" s="280"/>
      <c r="I48" s="267"/>
      <c r="J48" s="223" t="str">
        <f>VLOOKUP(A48,MATERIALES!A4:D373,2,FALSE)</f>
        <v>kg</v>
      </c>
      <c r="K48" s="281">
        <v>1</v>
      </c>
      <c r="L48" s="266"/>
      <c r="M48" s="401">
        <f>VLOOKUP(A48,MATERIALES!A4:D395,4,FALSE)</f>
        <v>2322.229898437055</v>
      </c>
      <c r="N48" s="271">
        <f>K48*M48</f>
        <v>2322.229898437055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2322.229898437055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2322.229898437055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464.44597968741101</v>
      </c>
      <c r="M83" s="867"/>
      <c r="N83" s="51"/>
    </row>
    <row r="84" spans="1:14">
      <c r="B84" s="89" t="s">
        <v>973</v>
      </c>
      <c r="C84" s="90"/>
      <c r="D84" s="90"/>
      <c r="E84" s="90"/>
      <c r="F84" s="90"/>
      <c r="G84" s="90"/>
      <c r="H84" s="90"/>
      <c r="I84" s="87"/>
      <c r="J84" s="88"/>
      <c r="K84" s="303">
        <v>0.05</v>
      </c>
      <c r="L84" s="866">
        <f>N78*K84</f>
        <v>116.11149492185275</v>
      </c>
      <c r="M84" s="867"/>
      <c r="N84" s="51"/>
    </row>
    <row r="85" spans="1:14" ht="15.75" thickBot="1">
      <c r="B85" s="91" t="s">
        <v>974</v>
      </c>
      <c r="C85" s="92"/>
      <c r="D85" s="92"/>
      <c r="E85" s="92"/>
      <c r="F85" s="92"/>
      <c r="G85" s="92"/>
      <c r="H85" s="92"/>
      <c r="I85" s="93"/>
      <c r="J85" s="94"/>
      <c r="K85" s="304">
        <v>0.05</v>
      </c>
      <c r="L85" s="868">
        <f>N78*K85</f>
        <v>116.11149492185275</v>
      </c>
      <c r="M85" s="869"/>
      <c r="N85" s="51"/>
    </row>
    <row r="86" spans="1:14" ht="15.75" thickBot="1">
      <c r="B86" s="831" t="s">
        <v>953</v>
      </c>
      <c r="C86" s="832"/>
      <c r="D86" s="832"/>
      <c r="E86" s="832"/>
      <c r="F86" s="832"/>
      <c r="G86" s="832"/>
      <c r="H86" s="832"/>
      <c r="I86" s="832"/>
      <c r="J86" s="832"/>
      <c r="K86" s="832"/>
      <c r="L86" s="832"/>
      <c r="M86" s="833"/>
      <c r="N86" s="52">
        <f>L83+L84+L85</f>
        <v>696.66896953111655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3018.8988679681715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1039</v>
      </c>
      <c r="C31" s="81" t="s">
        <v>1542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2345.369401262848</v>
      </c>
      <c r="N48" s="271">
        <f>K48*M48</f>
        <v>2345.369401262848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2345.369401262848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2345.369401262848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469.07388025256961</v>
      </c>
      <c r="M83" s="867"/>
      <c r="N83" s="51"/>
    </row>
    <row r="84" spans="1:14">
      <c r="B84" s="89" t="s">
        <v>973</v>
      </c>
      <c r="C84" s="90"/>
      <c r="D84" s="90"/>
      <c r="E84" s="90"/>
      <c r="F84" s="90"/>
      <c r="G84" s="90"/>
      <c r="H84" s="90"/>
      <c r="I84" s="87"/>
      <c r="J84" s="88"/>
      <c r="K84" s="303">
        <v>0.05</v>
      </c>
      <c r="L84" s="866">
        <f>N78*K84</f>
        <v>117.2684700631424</v>
      </c>
      <c r="M84" s="867"/>
      <c r="N84" s="51"/>
    </row>
    <row r="85" spans="1:14" ht="15.75" thickBot="1">
      <c r="B85" s="91" t="s">
        <v>974</v>
      </c>
      <c r="C85" s="92"/>
      <c r="D85" s="92"/>
      <c r="E85" s="92"/>
      <c r="F85" s="92"/>
      <c r="G85" s="92"/>
      <c r="H85" s="92"/>
      <c r="I85" s="93"/>
      <c r="J85" s="94"/>
      <c r="K85" s="304">
        <v>0.05</v>
      </c>
      <c r="L85" s="868">
        <f>N78*K85</f>
        <v>117.2684700631424</v>
      </c>
      <c r="M85" s="869"/>
      <c r="N85" s="51"/>
    </row>
    <row r="86" spans="1:14" ht="15.75" thickBot="1">
      <c r="B86" s="831" t="s">
        <v>953</v>
      </c>
      <c r="C86" s="832"/>
      <c r="D86" s="832"/>
      <c r="E86" s="832"/>
      <c r="F86" s="832"/>
      <c r="G86" s="832"/>
      <c r="H86" s="832"/>
      <c r="I86" s="832"/>
      <c r="J86" s="832"/>
      <c r="K86" s="832"/>
      <c r="L86" s="832"/>
      <c r="M86" s="833"/>
      <c r="N86" s="52">
        <f>L83+L84+L85</f>
        <v>703.61082037885444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3048.9802216417024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1040</v>
      </c>
      <c r="C31" s="81" t="s">
        <v>1543</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2345.369401262848</v>
      </c>
      <c r="N48" s="271">
        <f>K48*M48</f>
        <v>2345.369401262848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2345.369401262848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2345.369401262848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469.07388025256961</v>
      </c>
      <c r="M83" s="867"/>
      <c r="N83" s="51"/>
    </row>
    <row r="84" spans="1:14">
      <c r="B84" s="89" t="s">
        <v>973</v>
      </c>
      <c r="C84" s="90"/>
      <c r="D84" s="90"/>
      <c r="E84" s="90"/>
      <c r="F84" s="90"/>
      <c r="G84" s="90"/>
      <c r="H84" s="90"/>
      <c r="I84" s="87"/>
      <c r="J84" s="88"/>
      <c r="K84" s="303">
        <v>0.05</v>
      </c>
      <c r="L84" s="866">
        <f>N78*K84</f>
        <v>117.2684700631424</v>
      </c>
      <c r="M84" s="867"/>
      <c r="N84" s="51"/>
    </row>
    <row r="85" spans="1:14" ht="15.75" thickBot="1">
      <c r="B85" s="91" t="s">
        <v>974</v>
      </c>
      <c r="C85" s="92"/>
      <c r="D85" s="92"/>
      <c r="E85" s="92"/>
      <c r="F85" s="92"/>
      <c r="G85" s="92"/>
      <c r="H85" s="92"/>
      <c r="I85" s="93"/>
      <c r="J85" s="94"/>
      <c r="K85" s="304">
        <v>0.05</v>
      </c>
      <c r="L85" s="868">
        <f>N78*K85</f>
        <v>117.2684700631424</v>
      </c>
      <c r="M85" s="869"/>
      <c r="N85" s="51"/>
    </row>
    <row r="86" spans="1:14" ht="15.75" thickBot="1">
      <c r="B86" s="831" t="s">
        <v>953</v>
      </c>
      <c r="C86" s="832"/>
      <c r="D86" s="832"/>
      <c r="E86" s="832"/>
      <c r="F86" s="832"/>
      <c r="G86" s="832"/>
      <c r="H86" s="832"/>
      <c r="I86" s="832"/>
      <c r="J86" s="832"/>
      <c r="K86" s="832"/>
      <c r="L86" s="832"/>
      <c r="M86" s="833"/>
      <c r="N86" s="52">
        <f>L83+L84+L85</f>
        <v>703.61082037885444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3048.9802216417024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1041</v>
      </c>
      <c r="C31" s="81" t="s">
        <v>1544</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814</v>
      </c>
      <c r="B48" s="43" t="str">
        <f>VLOOKUP(A48,MATERIALES!A4:D373,3,FALSE)</f>
        <v>Cemento asfaltico modificado con polímeros tipo III</v>
      </c>
      <c r="C48" s="280"/>
      <c r="D48" s="280"/>
      <c r="E48" s="280"/>
      <c r="F48" s="280"/>
      <c r="G48" s="280"/>
      <c r="H48" s="280"/>
      <c r="I48" s="267"/>
      <c r="J48" s="223" t="str">
        <f>VLOOKUP(A48,MATERIALES!A4:D373,2,FALSE)</f>
        <v>kg</v>
      </c>
      <c r="K48" s="281">
        <v>1</v>
      </c>
      <c r="L48" s="266"/>
      <c r="M48" s="401">
        <f>VLOOKUP(A48,MATERIALES!A4:D395,4,FALSE)</f>
        <v>2334.91129013719</v>
      </c>
      <c r="N48" s="271">
        <f>K48*M48</f>
        <v>2334.91129013719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2334.91129013719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2334.91129013719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466.98225802743804</v>
      </c>
      <c r="M83" s="867"/>
      <c r="N83" s="51"/>
    </row>
    <row r="84" spans="1:14">
      <c r="B84" s="89" t="s">
        <v>973</v>
      </c>
      <c r="C84" s="90"/>
      <c r="D84" s="90"/>
      <c r="E84" s="90"/>
      <c r="F84" s="90"/>
      <c r="G84" s="90"/>
      <c r="H84" s="90"/>
      <c r="I84" s="87"/>
      <c r="J84" s="88"/>
      <c r="K84" s="303">
        <v>0.05</v>
      </c>
      <c r="L84" s="866">
        <f>N78*K84</f>
        <v>116.74556450685951</v>
      </c>
      <c r="M84" s="867"/>
      <c r="N84" s="51"/>
    </row>
    <row r="85" spans="1:14" ht="15.75" thickBot="1">
      <c r="B85" s="91" t="s">
        <v>974</v>
      </c>
      <c r="C85" s="92"/>
      <c r="D85" s="92"/>
      <c r="E85" s="92"/>
      <c r="F85" s="92"/>
      <c r="G85" s="92"/>
      <c r="H85" s="92"/>
      <c r="I85" s="93"/>
      <c r="J85" s="94"/>
      <c r="K85" s="304">
        <v>0.05</v>
      </c>
      <c r="L85" s="868">
        <f>N78*K85</f>
        <v>116.74556450685951</v>
      </c>
      <c r="M85" s="869"/>
      <c r="N85" s="51"/>
    </row>
    <row r="86" spans="1:14" ht="15.75" thickBot="1">
      <c r="B86" s="831" t="s">
        <v>953</v>
      </c>
      <c r="C86" s="832"/>
      <c r="D86" s="832"/>
      <c r="E86" s="832"/>
      <c r="F86" s="832"/>
      <c r="G86" s="832"/>
      <c r="H86" s="832"/>
      <c r="I86" s="832"/>
      <c r="J86" s="832"/>
      <c r="K86" s="832"/>
      <c r="L86" s="832"/>
      <c r="M86" s="833"/>
      <c r="N86" s="52">
        <f>L83+L84+L85</f>
        <v>700.47338704115703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3035.3846771783469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1042</v>
      </c>
      <c r="C31" s="81" t="s">
        <v>1545</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815</v>
      </c>
      <c r="B48" s="43" t="str">
        <f>VLOOKUP(A48,MATERIALES!A4:D373,3,FALSE)</f>
        <v>Cemento asfaltico modificado con polímeros tipo IV</v>
      </c>
      <c r="C48" s="280"/>
      <c r="D48" s="280"/>
      <c r="E48" s="280"/>
      <c r="F48" s="280"/>
      <c r="G48" s="280"/>
      <c r="H48" s="280"/>
      <c r="I48" s="267"/>
      <c r="J48" s="223" t="str">
        <f>VLOOKUP(A48,MATERIALES!A4:D373,2,FALSE)</f>
        <v>kg</v>
      </c>
      <c r="K48" s="281">
        <v>1</v>
      </c>
      <c r="L48" s="266"/>
      <c r="M48" s="401">
        <f>VLOOKUP(A48,MATERIALES!A4:D395,4,FALSE)</f>
        <v>2441.6933341316667</v>
      </c>
      <c r="N48" s="271">
        <f>K48*M48</f>
        <v>2441.6933341316667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2441.6933341316667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2441.6933341316667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488.33866682633334</v>
      </c>
      <c r="M83" s="867"/>
      <c r="N83" s="51"/>
    </row>
    <row r="84" spans="1:14">
      <c r="B84" s="89" t="s">
        <v>973</v>
      </c>
      <c r="C84" s="90"/>
      <c r="D84" s="90"/>
      <c r="E84" s="90"/>
      <c r="F84" s="90"/>
      <c r="G84" s="90"/>
      <c r="H84" s="90"/>
      <c r="I84" s="87"/>
      <c r="J84" s="88"/>
      <c r="K84" s="303">
        <v>0.05</v>
      </c>
      <c r="L84" s="866">
        <f>N78*K84</f>
        <v>122.08466670658333</v>
      </c>
      <c r="M84" s="867"/>
      <c r="N84" s="51"/>
    </row>
    <row r="85" spans="1:14" ht="15.75" thickBot="1">
      <c r="B85" s="91" t="s">
        <v>974</v>
      </c>
      <c r="C85" s="92"/>
      <c r="D85" s="92"/>
      <c r="E85" s="92"/>
      <c r="F85" s="92"/>
      <c r="G85" s="92"/>
      <c r="H85" s="92"/>
      <c r="I85" s="93"/>
      <c r="J85" s="94"/>
      <c r="K85" s="304">
        <v>0.05</v>
      </c>
      <c r="L85" s="868">
        <f>N78*K85</f>
        <v>122.08466670658333</v>
      </c>
      <c r="M85" s="869"/>
      <c r="N85" s="51"/>
    </row>
    <row r="86" spans="1:14" ht="15.75" thickBot="1">
      <c r="B86" s="831" t="s">
        <v>953</v>
      </c>
      <c r="C86" s="832"/>
      <c r="D86" s="832"/>
      <c r="E86" s="832"/>
      <c r="F86" s="832"/>
      <c r="G86" s="832"/>
      <c r="H86" s="832"/>
      <c r="I86" s="832"/>
      <c r="J86" s="832"/>
      <c r="K86" s="832"/>
      <c r="L86" s="832"/>
      <c r="M86" s="833"/>
      <c r="N86" s="52">
        <f>L83+L84+L85</f>
        <v>732.50800023950001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3174.2013343711669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1546</v>
      </c>
      <c r="C31" s="81" t="s">
        <v>1547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816</v>
      </c>
      <c r="B48" s="43" t="str">
        <f>VLOOKUP(A48,MATERIALES!A4:D373,3,FALSE)</f>
        <v>Cemento asfaltico modificado con polímeros tipo V</v>
      </c>
      <c r="C48" s="280"/>
      <c r="D48" s="280"/>
      <c r="E48" s="280"/>
      <c r="F48" s="280"/>
      <c r="G48" s="280"/>
      <c r="H48" s="280"/>
      <c r="I48" s="267"/>
      <c r="J48" s="223" t="str">
        <f>VLOOKUP(A48,MATERIALES!A4:D373,2,FALSE)</f>
        <v>kg</v>
      </c>
      <c r="K48" s="281">
        <v>1</v>
      </c>
      <c r="L48" s="266"/>
      <c r="M48" s="401">
        <f>VLOOKUP(A48,MATERIALES!A4:D395,4,FALSE)</f>
        <v>2427.4693014403633</v>
      </c>
      <c r="N48" s="271">
        <f>K48*M48</f>
        <v>2427.4693014403633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2427.4693014403633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2427.4693014403633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485.49386028807271</v>
      </c>
      <c r="M83" s="867"/>
      <c r="N83" s="51"/>
    </row>
    <row r="84" spans="1:14">
      <c r="B84" s="89" t="s">
        <v>973</v>
      </c>
      <c r="C84" s="90"/>
      <c r="D84" s="90"/>
      <c r="E84" s="90"/>
      <c r="F84" s="90"/>
      <c r="G84" s="90"/>
      <c r="H84" s="90"/>
      <c r="I84" s="87"/>
      <c r="J84" s="88"/>
      <c r="K84" s="303">
        <v>0.05</v>
      </c>
      <c r="L84" s="866">
        <f>N78*K84</f>
        <v>121.37346507201818</v>
      </c>
      <c r="M84" s="867"/>
      <c r="N84" s="51"/>
    </row>
    <row r="85" spans="1:14" ht="15.75" thickBot="1">
      <c r="B85" s="91" t="s">
        <v>974</v>
      </c>
      <c r="C85" s="92"/>
      <c r="D85" s="92"/>
      <c r="E85" s="92"/>
      <c r="F85" s="92"/>
      <c r="G85" s="92"/>
      <c r="H85" s="92"/>
      <c r="I85" s="93"/>
      <c r="J85" s="94"/>
      <c r="K85" s="304">
        <v>0.05</v>
      </c>
      <c r="L85" s="868">
        <f>N78*K85</f>
        <v>121.37346507201818</v>
      </c>
      <c r="M85" s="869"/>
      <c r="N85" s="51"/>
    </row>
    <row r="86" spans="1:14" ht="15.75" thickBot="1">
      <c r="B86" s="831" t="s">
        <v>953</v>
      </c>
      <c r="C86" s="832"/>
      <c r="D86" s="832"/>
      <c r="E86" s="832"/>
      <c r="F86" s="832"/>
      <c r="G86" s="832"/>
      <c r="H86" s="832"/>
      <c r="I86" s="832"/>
      <c r="J86" s="832"/>
      <c r="K86" s="832"/>
      <c r="L86" s="832"/>
      <c r="M86" s="833"/>
      <c r="N86" s="52">
        <f>L83+L84+L85</f>
        <v>728.24079043210918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3155.7100918724727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1043</v>
      </c>
      <c r="C31" s="81" t="s">
        <v>1548</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866</v>
      </c>
      <c r="B48" s="43" t="str">
        <f>VLOOKUP(A48,MATERIALES!A4:D373,3,FALSE)</f>
        <v>Emulsión Asfáltica de Rotura Media Modificada Con Polímeros CRM-m</v>
      </c>
      <c r="C48" s="280"/>
      <c r="D48" s="280"/>
      <c r="E48" s="280"/>
      <c r="F48" s="280"/>
      <c r="G48" s="280"/>
      <c r="H48" s="280"/>
      <c r="I48" s="267"/>
      <c r="J48" s="223" t="str">
        <f>VLOOKUP(A48,MATERIALES!A4:D373,2,FALSE)</f>
        <v>lt</v>
      </c>
      <c r="K48" s="281">
        <v>1</v>
      </c>
      <c r="L48" s="266"/>
      <c r="M48" s="401">
        <f>VLOOKUP(A48,MATERIALES!A4:D395,4,FALSE)</f>
        <v>1896.980296591817</v>
      </c>
      <c r="N48" s="271">
        <f>K48*M48</f>
        <v>1896.980296591817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1896.980296591817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1896.980296591817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379.39605931836343</v>
      </c>
      <c r="M83" s="867"/>
      <c r="N83" s="51"/>
    </row>
    <row r="84" spans="1:14">
      <c r="B84" s="89" t="s">
        <v>973</v>
      </c>
      <c r="C84" s="90"/>
      <c r="D84" s="90"/>
      <c r="E84" s="90"/>
      <c r="F84" s="90"/>
      <c r="G84" s="90"/>
      <c r="H84" s="90"/>
      <c r="I84" s="87"/>
      <c r="J84" s="88"/>
      <c r="K84" s="303">
        <v>0.05</v>
      </c>
      <c r="L84" s="866">
        <f>N78*K84</f>
        <v>94.849014829590857</v>
      </c>
      <c r="M84" s="867"/>
      <c r="N84" s="51"/>
    </row>
    <row r="85" spans="1:14" ht="15.75" thickBot="1">
      <c r="B85" s="91" t="s">
        <v>974</v>
      </c>
      <c r="C85" s="92"/>
      <c r="D85" s="92"/>
      <c r="E85" s="92"/>
      <c r="F85" s="92"/>
      <c r="G85" s="92"/>
      <c r="H85" s="92"/>
      <c r="I85" s="93"/>
      <c r="J85" s="94"/>
      <c r="K85" s="304">
        <v>0.05</v>
      </c>
      <c r="L85" s="868">
        <f>N78*K85</f>
        <v>94.849014829590857</v>
      </c>
      <c r="M85" s="869"/>
      <c r="N85" s="51"/>
    </row>
    <row r="86" spans="1:14" ht="15.75" thickBot="1">
      <c r="B86" s="831" t="s">
        <v>953</v>
      </c>
      <c r="C86" s="832"/>
      <c r="D86" s="832"/>
      <c r="E86" s="832"/>
      <c r="F86" s="832"/>
      <c r="G86" s="832"/>
      <c r="H86" s="832"/>
      <c r="I86" s="832"/>
      <c r="J86" s="832"/>
      <c r="K86" s="832"/>
      <c r="L86" s="832"/>
      <c r="M86" s="833"/>
      <c r="N86" s="52">
        <f>L83+L84+L85</f>
        <v>569.09408897754508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2466.0743855693622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1044</v>
      </c>
      <c r="C31" s="81" t="s">
        <v>1549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500</v>
      </c>
      <c r="N36" s="271">
        <f>K36/M36</f>
        <v>251.73286441718372</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500</v>
      </c>
      <c r="N37" s="271">
        <f>K37/M37</f>
        <v>131.59112986163765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N75*M41</f>
        <v>0.54131000000000007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383.86530427882138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846</v>
      </c>
      <c r="B48" s="43" t="str">
        <f>VLOOKUP(A48,MATERIALES!A4:D373,3,FALSE)</f>
        <v>Emulsión CRL-0</v>
      </c>
      <c r="C48" s="280"/>
      <c r="D48" s="280"/>
      <c r="E48" s="280"/>
      <c r="F48" s="280"/>
      <c r="G48" s="280"/>
      <c r="H48" s="280"/>
      <c r="I48" s="267"/>
      <c r="J48" s="223" t="str">
        <f>VLOOKUP(A48,MATERIALES!A4:D373,2,FALSE)</f>
        <v>lt</v>
      </c>
      <c r="K48" s="281">
        <v>1</v>
      </c>
      <c r="L48" s="266"/>
      <c r="M48" s="401">
        <f>VLOOKUP(A48,MATERIALES!A4:D395,4,FALSE)</f>
        <v>1572.9455499116862</v>
      </c>
      <c r="N48" s="271">
        <f>K48*M48</f>
        <v>1572.9455499116862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1572.9455499116862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9"/>
      <c r="M64" s="910"/>
      <c r="N64" s="127"/>
    </row>
    <row r="65" spans="1:14" ht="15.75" thickBot="1">
      <c r="B65" s="920" t="s">
        <v>953</v>
      </c>
      <c r="C65" s="874"/>
      <c r="D65" s="874"/>
      <c r="E65" s="874"/>
      <c r="F65" s="874"/>
      <c r="G65" s="874"/>
      <c r="H65" s="874"/>
      <c r="I65" s="874"/>
      <c r="J65" s="874"/>
      <c r="K65" s="874"/>
      <c r="L65" s="874"/>
      <c r="M65" s="875"/>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70" t="s">
        <v>963</v>
      </c>
      <c r="C69" s="871"/>
      <c r="D69" s="871"/>
      <c r="E69" s="871"/>
      <c r="F69" s="871"/>
      <c r="G69" s="871"/>
      <c r="H69" s="871"/>
      <c r="I69" s="73" t="s">
        <v>964</v>
      </c>
      <c r="J69" s="75" t="s">
        <v>1410</v>
      </c>
      <c r="K69" s="74" t="s">
        <v>966</v>
      </c>
      <c r="L69" s="872" t="s">
        <v>950</v>
      </c>
      <c r="M69" s="873"/>
      <c r="N69" s="98" t="s">
        <v>951</v>
      </c>
    </row>
    <row r="70" spans="1:14">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4000</v>
      </c>
      <c r="N70" s="394">
        <f>K70/M70</f>
        <v>54.131</v>
      </c>
    </row>
    <row r="71" spans="1:14">
      <c r="B71" s="49"/>
      <c r="C71" s="47"/>
      <c r="D71" s="47"/>
      <c r="E71" s="47"/>
      <c r="F71" s="47"/>
      <c r="G71" s="47"/>
      <c r="H71" s="47"/>
      <c r="I71" s="278"/>
      <c r="J71" s="296"/>
      <c r="K71" s="297"/>
      <c r="L71" s="50"/>
      <c r="M71" s="299"/>
      <c r="N71" s="295"/>
    </row>
    <row r="72" spans="1:14">
      <c r="B72" s="49"/>
      <c r="C72" s="47"/>
      <c r="D72" s="47"/>
      <c r="E72" s="47"/>
      <c r="F72" s="47"/>
      <c r="G72" s="47"/>
      <c r="H72" s="47"/>
      <c r="I72" s="278"/>
      <c r="J72" s="296"/>
      <c r="K72" s="297"/>
      <c r="L72" s="317"/>
      <c r="M72" s="299"/>
      <c r="N72" s="295"/>
    </row>
    <row r="73" spans="1:14">
      <c r="B73" s="49"/>
      <c r="C73" s="47"/>
      <c r="D73" s="47"/>
      <c r="E73" s="47"/>
      <c r="F73" s="47"/>
      <c r="G73" s="47"/>
      <c r="H73" s="47"/>
      <c r="I73" s="278"/>
      <c r="J73" s="296"/>
      <c r="K73" s="297"/>
      <c r="L73" s="317"/>
      <c r="M73" s="299"/>
      <c r="N73" s="295"/>
    </row>
    <row r="74" spans="1:14" ht="15.75" thickBot="1">
      <c r="B74" s="907"/>
      <c r="C74" s="908"/>
      <c r="D74" s="908"/>
      <c r="E74" s="908"/>
      <c r="F74" s="908"/>
      <c r="G74" s="908"/>
      <c r="H74" s="908"/>
      <c r="I74" s="126"/>
      <c r="J74" s="126"/>
      <c r="K74" s="126"/>
      <c r="L74" s="921"/>
      <c r="M74" s="921"/>
      <c r="N74" s="45"/>
    </row>
    <row r="75" spans="1:14" ht="15.75" thickBot="1">
      <c r="B75" s="920" t="s">
        <v>953</v>
      </c>
      <c r="C75" s="874"/>
      <c r="D75" s="874"/>
      <c r="E75" s="874"/>
      <c r="F75" s="874"/>
      <c r="G75" s="874"/>
      <c r="H75" s="874"/>
      <c r="I75" s="874"/>
      <c r="J75" s="874"/>
      <c r="K75" s="874"/>
      <c r="L75" s="874"/>
      <c r="M75" s="875"/>
      <c r="N75" s="300">
        <f>SUM(N70:N74)</f>
        <v>54.131</v>
      </c>
    </row>
    <row r="76" spans="1:14" ht="15.75" thickBot="1">
      <c r="B76" s="33"/>
      <c r="C76" s="34"/>
      <c r="D76" s="34"/>
      <c r="E76" s="34"/>
      <c r="F76" s="34"/>
      <c r="G76" s="34"/>
      <c r="H76" s="34"/>
      <c r="I76" s="34"/>
      <c r="J76" s="34"/>
      <c r="K76" s="34"/>
      <c r="L76" s="34"/>
      <c r="M76" s="34"/>
      <c r="N76" s="35"/>
    </row>
    <row r="77" spans="1:14" ht="15.75" thickBot="1">
      <c r="B77" s="831" t="s">
        <v>967</v>
      </c>
      <c r="C77" s="832"/>
      <c r="D77" s="832"/>
      <c r="E77" s="832"/>
      <c r="F77" s="832"/>
      <c r="G77" s="832"/>
      <c r="H77" s="832"/>
      <c r="I77" s="832"/>
      <c r="J77" s="832"/>
      <c r="K77" s="832"/>
      <c r="L77" s="832"/>
      <c r="M77" s="833"/>
      <c r="N77" s="99">
        <f>N43+N54+N65+N75</f>
        <v>2010.9418541905077</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402.18837083810155</v>
      </c>
      <c r="M82" s="867"/>
      <c r="N82" s="51"/>
    </row>
    <row r="83" spans="1:14">
      <c r="B83" s="89" t="s">
        <v>973</v>
      </c>
      <c r="C83" s="90"/>
      <c r="D83" s="90"/>
      <c r="E83" s="90"/>
      <c r="F83" s="90"/>
      <c r="G83" s="90"/>
      <c r="H83" s="90"/>
      <c r="I83" s="87"/>
      <c r="J83" s="88"/>
      <c r="K83" s="303">
        <v>0.05</v>
      </c>
      <c r="L83" s="866">
        <f>N77*K83</f>
        <v>100.54709270952539</v>
      </c>
      <c r="M83" s="867"/>
      <c r="N83" s="51"/>
    </row>
    <row r="84" spans="1:14" ht="15.75" thickBot="1">
      <c r="B84" s="91" t="s">
        <v>974</v>
      </c>
      <c r="C84" s="92"/>
      <c r="D84" s="92"/>
      <c r="E84" s="92"/>
      <c r="F84" s="92"/>
      <c r="G84" s="92"/>
      <c r="H84" s="92"/>
      <c r="I84" s="93"/>
      <c r="J84" s="94"/>
      <c r="K84" s="304">
        <v>0.05</v>
      </c>
      <c r="L84" s="868">
        <f>N77*K84</f>
        <v>100.54709270952539</v>
      </c>
      <c r="M84" s="869"/>
      <c r="N84" s="51"/>
    </row>
    <row r="85" spans="1:14" ht="15.75" thickBot="1">
      <c r="B85" s="831" t="s">
        <v>953</v>
      </c>
      <c r="C85" s="832"/>
      <c r="D85" s="832"/>
      <c r="E85" s="832"/>
      <c r="F85" s="832"/>
      <c r="G85" s="832"/>
      <c r="H85" s="832"/>
      <c r="I85" s="832"/>
      <c r="J85" s="832"/>
      <c r="K85" s="832"/>
      <c r="L85" s="832"/>
      <c r="M85" s="833"/>
      <c r="N85" s="52">
        <f>L82+L83+L84</f>
        <v>603.28255625715235</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2614.2244104476599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7"/>
      <c r="K117" s="897"/>
      <c r="L117" s="897"/>
      <c r="M117" s="897"/>
      <c r="N117" s="898"/>
    </row>
    <row r="118" spans="2:14" ht="15.75" thickBot="1">
      <c r="B118" s="260" t="s">
        <v>2221</v>
      </c>
      <c r="C118" s="392"/>
      <c r="D118" s="392"/>
      <c r="E118" s="57"/>
      <c r="F118" s="57"/>
      <c r="G118" s="57"/>
      <c r="H118" s="57"/>
      <c r="I118" s="57"/>
      <c r="J118" s="899"/>
      <c r="K118" s="899"/>
      <c r="L118" s="899"/>
      <c r="M118" s="899"/>
      <c r="N118" s="90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1045</v>
      </c>
      <c r="C31" s="81" t="s">
        <v>1550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500</v>
      </c>
      <c r="N36" s="271">
        <f>K36/M36</f>
        <v>251.73286441718372</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500</v>
      </c>
      <c r="N37" s="271">
        <f>K37/M37</f>
        <v>131.59112986163765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0.54131000000000007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383.86530427882138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848</v>
      </c>
      <c r="B48" s="43" t="str">
        <f>VLOOKUP(A48,MATERIALES!A4:D373,3,FALSE)</f>
        <v>Emulsión CRL-1</v>
      </c>
      <c r="C48" s="280"/>
      <c r="D48" s="280"/>
      <c r="E48" s="280"/>
      <c r="F48" s="280"/>
      <c r="G48" s="280"/>
      <c r="H48" s="280"/>
      <c r="I48" s="267"/>
      <c r="J48" s="223" t="str">
        <f>VLOOKUP(A48,MATERIALES!A4:D373,2,FALSE)</f>
        <v>lt</v>
      </c>
      <c r="K48" s="281">
        <v>1</v>
      </c>
      <c r="L48" s="266"/>
      <c r="M48" s="401">
        <f>VLOOKUP(A48,MATERIALES!A4:D395,4,FALSE)</f>
        <v>1253.5441615431516</v>
      </c>
      <c r="N48" s="271">
        <f>K48*M48</f>
        <v>1253.5441615431516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1253.5441615431516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1691.5404658219732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338.30809316439468</v>
      </c>
      <c r="M83" s="867"/>
      <c r="N83" s="51"/>
    </row>
    <row r="84" spans="1:14">
      <c r="B84" s="89" t="s">
        <v>973</v>
      </c>
      <c r="C84" s="90"/>
      <c r="D84" s="90"/>
      <c r="E84" s="90"/>
      <c r="F84" s="90"/>
      <c r="G84" s="90"/>
      <c r="H84" s="90"/>
      <c r="I84" s="87"/>
      <c r="J84" s="88"/>
      <c r="K84" s="303">
        <v>0.05</v>
      </c>
      <c r="L84" s="866">
        <f>N78*K84</f>
        <v>84.577023291098669</v>
      </c>
      <c r="M84" s="867"/>
      <c r="N84" s="51"/>
    </row>
    <row r="85" spans="1:14" ht="15.75" thickBot="1">
      <c r="B85" s="91" t="s">
        <v>974</v>
      </c>
      <c r="C85" s="92"/>
      <c r="D85" s="92"/>
      <c r="E85" s="92"/>
      <c r="F85" s="92"/>
      <c r="G85" s="92"/>
      <c r="H85" s="92"/>
      <c r="I85" s="93"/>
      <c r="J85" s="94"/>
      <c r="K85" s="304">
        <v>0.05</v>
      </c>
      <c r="L85" s="868">
        <f>N78*K85</f>
        <v>84.577023291098669</v>
      </c>
      <c r="M85" s="869"/>
      <c r="N85" s="51"/>
    </row>
    <row r="86" spans="1:14" ht="15.75" thickBot="1">
      <c r="B86" s="831" t="s">
        <v>953</v>
      </c>
      <c r="C86" s="832"/>
      <c r="D86" s="832"/>
      <c r="E86" s="832"/>
      <c r="F86" s="832"/>
      <c r="G86" s="832"/>
      <c r="H86" s="832"/>
      <c r="I86" s="832"/>
      <c r="J86" s="832"/>
      <c r="K86" s="832"/>
      <c r="L86" s="832"/>
      <c r="M86" s="833"/>
      <c r="N86" s="52">
        <f>L83+L84+L85</f>
        <v>507.46213974659202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2199.0026055685653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1551</v>
      </c>
      <c r="C31" s="81" t="s">
        <v>1552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500</v>
      </c>
      <c r="N36" s="271">
        <f>K36/M36</f>
        <v>251.73286441718372</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500</v>
      </c>
      <c r="N37" s="271">
        <f>K37/M37</f>
        <v>131.59112986163765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0.54131000000000007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383.86530427882138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792</v>
      </c>
      <c r="B48" s="43" t="str">
        <f>VLOOKUP(A48,MATERIALES!A4:D373,3,FALSE)</f>
        <v>Asfalto liquido RC 250</v>
      </c>
      <c r="C48" s="280"/>
      <c r="D48" s="280"/>
      <c r="E48" s="280"/>
      <c r="F48" s="280"/>
      <c r="G48" s="280"/>
      <c r="H48" s="280"/>
      <c r="I48" s="267"/>
      <c r="J48" s="223" t="str">
        <f>VLOOKUP(A48,MATERIALES!A4:D373,2,FALSE)</f>
        <v>gal</v>
      </c>
      <c r="K48" s="281">
        <v>0.3</v>
      </c>
      <c r="L48" s="266"/>
      <c r="M48" s="401">
        <f>VLOOKUP(A48,MATERIALES!A4:D395,4,FALSE)</f>
        <v>10285.582276264566</v>
      </c>
      <c r="N48" s="271">
        <f>K48*M48</f>
        <v>3085.6746828793698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3085.6746828793698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3523.6709871581911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704.73419743163822</v>
      </c>
      <c r="M83" s="867"/>
      <c r="N83" s="51"/>
    </row>
    <row r="84" spans="1:14">
      <c r="B84" s="89" t="s">
        <v>973</v>
      </c>
      <c r="C84" s="90"/>
      <c r="D84" s="90"/>
      <c r="E84" s="90"/>
      <c r="F84" s="90"/>
      <c r="G84" s="90"/>
      <c r="H84" s="90"/>
      <c r="I84" s="87"/>
      <c r="J84" s="88"/>
      <c r="K84" s="303">
        <v>0.05</v>
      </c>
      <c r="L84" s="866">
        <f>N78*K84</f>
        <v>176.18354935790956</v>
      </c>
      <c r="M84" s="867"/>
      <c r="N84" s="51"/>
    </row>
    <row r="85" spans="1:14" ht="15.75" thickBot="1">
      <c r="B85" s="91" t="s">
        <v>974</v>
      </c>
      <c r="C85" s="92"/>
      <c r="D85" s="92"/>
      <c r="E85" s="92"/>
      <c r="F85" s="92"/>
      <c r="G85" s="92"/>
      <c r="H85" s="92"/>
      <c r="I85" s="93"/>
      <c r="J85" s="94"/>
      <c r="K85" s="304">
        <v>0.05</v>
      </c>
      <c r="L85" s="868">
        <f>N78*K85</f>
        <v>176.18354935790956</v>
      </c>
      <c r="M85" s="869"/>
      <c r="N85" s="51"/>
    </row>
    <row r="86" spans="1:14" ht="15.75" thickBot="1">
      <c r="B86" s="831" t="s">
        <v>953</v>
      </c>
      <c r="C86" s="832"/>
      <c r="D86" s="832"/>
      <c r="E86" s="832"/>
      <c r="F86" s="832"/>
      <c r="G86" s="832"/>
      <c r="H86" s="832"/>
      <c r="I86" s="832"/>
      <c r="J86" s="832"/>
      <c r="K86" s="832"/>
      <c r="L86" s="832"/>
      <c r="M86" s="833"/>
      <c r="N86" s="52">
        <f>L83+L84+L85</f>
        <v>1057.1012961474573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4580.7722833056487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1046</v>
      </c>
      <c r="C31" s="81" t="s">
        <v>1208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154</v>
      </c>
      <c r="B36" s="963" t="str">
        <f>VLOOKUP(A36,EQUIPOS!A6:D154,3,FALSE)</f>
        <v>Carrotanque Irrigador de asfalto, 1000 GALONES DE CAPACIDAD</v>
      </c>
      <c r="C36" s="964"/>
      <c r="D36" s="964"/>
      <c r="E36" s="964"/>
      <c r="F36" s="964"/>
      <c r="G36" s="964"/>
      <c r="H36" s="965"/>
      <c r="I36" s="266"/>
      <c r="J36" s="267"/>
      <c r="K36" s="268">
        <f>VLOOKUP(A36,EQUIPOS!A6:D163,4,FALSE)</f>
        <v>125866.43220859185</v>
      </c>
      <c r="L36" s="269"/>
      <c r="M36" s="270">
        <v>500</v>
      </c>
      <c r="N36" s="271">
        <f>K36/M36</f>
        <v>251.73286441718372</v>
      </c>
    </row>
    <row r="37" spans="1:14">
      <c r="A37" s="113" t="s">
        <v>176</v>
      </c>
      <c r="B37" s="963" t="str">
        <f>VLOOKUP(A37,EQUIPOS!A7:D154,3,FALSE)</f>
        <v xml:space="preserve">Compresor (barrido y soplado)
</v>
      </c>
      <c r="C37" s="964"/>
      <c r="D37" s="964"/>
      <c r="E37" s="964"/>
      <c r="F37" s="964"/>
      <c r="G37" s="964"/>
      <c r="H37" s="965"/>
      <c r="I37" s="266"/>
      <c r="J37" s="267"/>
      <c r="K37" s="268">
        <f>VLOOKUP(A37,EQUIPOS!A7:D164,4,FALSE)</f>
        <v>65795.564930818829</v>
      </c>
      <c r="L37" s="269"/>
      <c r="M37" s="270">
        <v>500</v>
      </c>
      <c r="N37" s="271">
        <f>K37/M37</f>
        <v>131.59112986163765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0.54131000000000007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383.86530427882138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858</v>
      </c>
      <c r="B48" s="43" t="str">
        <f>VLOOKUP(A48,MATERIALES!A4:D373,3,FALSE)</f>
        <v>Emulsión CRR-1</v>
      </c>
      <c r="C48" s="280"/>
      <c r="D48" s="280"/>
      <c r="E48" s="280"/>
      <c r="F48" s="280"/>
      <c r="G48" s="280"/>
      <c r="H48" s="280"/>
      <c r="I48" s="267"/>
      <c r="J48" s="223" t="str">
        <f>VLOOKUP(A48,MATERIALES!A4:D373,2,FALSE)</f>
        <v>lt</v>
      </c>
      <c r="K48" s="281">
        <v>0.45</v>
      </c>
      <c r="L48" s="266"/>
      <c r="M48" s="401">
        <f>VLOOKUP(A48,MATERIALES!A4:D395,4,FALSE)</f>
        <v>1108.2963784144297</v>
      </c>
      <c r="N48" s="271">
        <f>K48*M48</f>
        <v>498.73337028649337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498.73337028649337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936.72967456531467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187.34593491306293</v>
      </c>
      <c r="M83" s="867"/>
      <c r="N83" s="51"/>
    </row>
    <row r="84" spans="1:14">
      <c r="B84" s="89" t="s">
        <v>973</v>
      </c>
      <c r="C84" s="90"/>
      <c r="D84" s="90"/>
      <c r="E84" s="90"/>
      <c r="F84" s="90"/>
      <c r="G84" s="90"/>
      <c r="H84" s="90"/>
      <c r="I84" s="87"/>
      <c r="J84" s="88"/>
      <c r="K84" s="303">
        <v>0.05</v>
      </c>
      <c r="L84" s="866">
        <f>N78*K84</f>
        <v>46.836483728265733</v>
      </c>
      <c r="M84" s="867"/>
      <c r="N84" s="51"/>
    </row>
    <row r="85" spans="1:14" ht="15.75" thickBot="1">
      <c r="B85" s="91" t="s">
        <v>974</v>
      </c>
      <c r="C85" s="92"/>
      <c r="D85" s="92"/>
      <c r="E85" s="92"/>
      <c r="F85" s="92"/>
      <c r="G85" s="92"/>
      <c r="H85" s="92"/>
      <c r="I85" s="93"/>
      <c r="J85" s="94"/>
      <c r="K85" s="304">
        <v>0.05</v>
      </c>
      <c r="L85" s="868">
        <f>N78*K85</f>
        <v>46.836483728265733</v>
      </c>
      <c r="M85" s="869"/>
      <c r="N85" s="51"/>
    </row>
    <row r="86" spans="1:14" ht="15.75" thickBot="1">
      <c r="B86" s="831" t="s">
        <v>953</v>
      </c>
      <c r="C86" s="832"/>
      <c r="D86" s="832"/>
      <c r="E86" s="832"/>
      <c r="F86" s="832"/>
      <c r="G86" s="832"/>
      <c r="H86" s="832"/>
      <c r="I86" s="832"/>
      <c r="J86" s="832"/>
      <c r="K86" s="832"/>
      <c r="L86" s="832"/>
      <c r="M86" s="833"/>
      <c r="N86" s="52">
        <f>L83+L84+L85</f>
        <v>281.0189023695944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1217.7485769349091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1047</v>
      </c>
      <c r="C31" s="81" t="s">
        <v>1553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205"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500</v>
      </c>
      <c r="N36" s="271">
        <f>K36/M36</f>
        <v>251.73286441718372</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500</v>
      </c>
      <c r="N37" s="271">
        <f>K37/M37</f>
        <v>131.59112986163765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0.54131000000000007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383.86530427882138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860</v>
      </c>
      <c r="B48" s="43" t="str">
        <f>VLOOKUP(A48,MATERIALES!A4:D373,3,FALSE)</f>
        <v>Emulsión CRR-2</v>
      </c>
      <c r="C48" s="280"/>
      <c r="D48" s="280"/>
      <c r="E48" s="280"/>
      <c r="F48" s="280"/>
      <c r="G48" s="280"/>
      <c r="H48" s="280"/>
      <c r="I48" s="267"/>
      <c r="J48" s="223" t="str">
        <f>VLOOKUP(A48,MATERIALES!A4:D373,2,FALSE)</f>
        <v>lt</v>
      </c>
      <c r="K48" s="281">
        <v>0.45</v>
      </c>
      <c r="L48" s="266"/>
      <c r="M48" s="401">
        <f>VLOOKUP(A48,MATERIALES!A4:D395,4,FALSE)</f>
        <v>1430.1085329193215</v>
      </c>
      <c r="N48" s="271">
        <f>K48*M48</f>
        <v>643.54883981369471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643.54883981369471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1081.5451440925162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216.30902881850326</v>
      </c>
      <c r="M83" s="867"/>
      <c r="N83" s="51"/>
    </row>
    <row r="84" spans="1:14">
      <c r="B84" s="89" t="s">
        <v>973</v>
      </c>
      <c r="C84" s="90"/>
      <c r="D84" s="90"/>
      <c r="E84" s="90"/>
      <c r="F84" s="90"/>
      <c r="G84" s="90"/>
      <c r="H84" s="90"/>
      <c r="I84" s="87"/>
      <c r="J84" s="88"/>
      <c r="K84" s="303">
        <v>0.05</v>
      </c>
      <c r="L84" s="866">
        <f>N78*K84</f>
        <v>54.077257204625816</v>
      </c>
      <c r="M84" s="867"/>
      <c r="N84" s="51"/>
    </row>
    <row r="85" spans="1:14" ht="15.75" thickBot="1">
      <c r="B85" s="91" t="s">
        <v>974</v>
      </c>
      <c r="C85" s="92"/>
      <c r="D85" s="92"/>
      <c r="E85" s="92"/>
      <c r="F85" s="92"/>
      <c r="G85" s="92"/>
      <c r="H85" s="92"/>
      <c r="I85" s="93"/>
      <c r="J85" s="94"/>
      <c r="K85" s="304">
        <v>0.05</v>
      </c>
      <c r="L85" s="868">
        <f>N78*K85</f>
        <v>54.077257204625816</v>
      </c>
      <c r="M85" s="869"/>
      <c r="N85" s="51"/>
    </row>
    <row r="86" spans="1:14" ht="15.75" thickBot="1">
      <c r="B86" s="831" t="s">
        <v>953</v>
      </c>
      <c r="C86" s="832"/>
      <c r="D86" s="832"/>
      <c r="E86" s="832"/>
      <c r="F86" s="832"/>
      <c r="G86" s="832"/>
      <c r="H86" s="832"/>
      <c r="I86" s="832"/>
      <c r="J86" s="832"/>
      <c r="K86" s="832"/>
      <c r="L86" s="832"/>
      <c r="M86" s="833"/>
      <c r="N86" s="52">
        <f>L83+L84+L85</f>
        <v>324.46354322775488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1406.0086873202711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1048</v>
      </c>
      <c r="C31" s="81" t="s">
        <v>1554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500</v>
      </c>
      <c r="N36" s="271">
        <f>K36/M36</f>
        <v>251.73286441718372</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500</v>
      </c>
      <c r="N37" s="271">
        <f>K37/M37</f>
        <v>131.59112986163765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0.54131000000000007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383.86530427882138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856</v>
      </c>
      <c r="B48" s="43" t="str">
        <f>VLOOKUP(A48,MATERIALES!A4:D373,3,FALSE)</f>
        <v>Emulsión CRR-1m</v>
      </c>
      <c r="C48" s="280"/>
      <c r="D48" s="280"/>
      <c r="E48" s="280"/>
      <c r="F48" s="280"/>
      <c r="G48" s="280"/>
      <c r="H48" s="280"/>
      <c r="I48" s="267"/>
      <c r="J48" s="223" t="str">
        <f>VLOOKUP(A48,MATERIALES!A4:D373,2,FALSE)</f>
        <v>lt</v>
      </c>
      <c r="K48" s="281">
        <v>0.45</v>
      </c>
      <c r="L48" s="266"/>
      <c r="M48" s="401">
        <f>VLOOKUP(A48,MATERIALES!A4:D395,4,FALSE)</f>
        <v>1591.2381152581211</v>
      </c>
      <c r="N48" s="271">
        <f>K48*M48</f>
        <v>716.05715186615453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716.05715186615453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1154.0534561449761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230.81069122899521</v>
      </c>
      <c r="M83" s="867"/>
      <c r="N83" s="51"/>
    </row>
    <row r="84" spans="1:14">
      <c r="B84" s="89" t="s">
        <v>973</v>
      </c>
      <c r="C84" s="90"/>
      <c r="D84" s="90"/>
      <c r="E84" s="90"/>
      <c r="F84" s="90"/>
      <c r="G84" s="90"/>
      <c r="H84" s="90"/>
      <c r="I84" s="87"/>
      <c r="J84" s="88"/>
      <c r="K84" s="303">
        <v>0.05</v>
      </c>
      <c r="L84" s="866">
        <f>N78*K84</f>
        <v>57.702672807248803</v>
      </c>
      <c r="M84" s="867"/>
      <c r="N84" s="51"/>
    </row>
    <row r="85" spans="1:14" ht="15.75" thickBot="1">
      <c r="B85" s="91" t="s">
        <v>974</v>
      </c>
      <c r="C85" s="92"/>
      <c r="D85" s="92"/>
      <c r="E85" s="92"/>
      <c r="F85" s="92"/>
      <c r="G85" s="92"/>
      <c r="H85" s="92"/>
      <c r="I85" s="93"/>
      <c r="J85" s="94"/>
      <c r="K85" s="304">
        <v>0.05</v>
      </c>
      <c r="L85" s="868">
        <f>N78*K85</f>
        <v>57.702672807248803</v>
      </c>
      <c r="M85" s="869"/>
      <c r="N85" s="51"/>
    </row>
    <row r="86" spans="1:14" ht="15.75" thickBot="1">
      <c r="B86" s="831" t="s">
        <v>953</v>
      </c>
      <c r="C86" s="832"/>
      <c r="D86" s="832"/>
      <c r="E86" s="832"/>
      <c r="F86" s="832"/>
      <c r="G86" s="832"/>
      <c r="H86" s="832"/>
      <c r="I86" s="832"/>
      <c r="J86" s="832"/>
      <c r="K86" s="832"/>
      <c r="L86" s="832"/>
      <c r="M86" s="833"/>
      <c r="N86" s="52">
        <f>L83+L84+L85</f>
        <v>346.21603684349282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1500.2694929884688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1049</v>
      </c>
      <c r="C31" s="81" t="s">
        <v>1555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500</v>
      </c>
      <c r="N36" s="271">
        <f>K36/M36</f>
        <v>251.73286441718372</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500</v>
      </c>
      <c r="N37" s="271">
        <f>K37/M37</f>
        <v>131.59112986163765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0.54131000000000007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383.86530427882138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862</v>
      </c>
      <c r="B48" s="43" t="str">
        <f>VLOOKUP(A48,MATERIALES!A4:D373,3,FALSE)</f>
        <v>Emulsión CRR-2m</v>
      </c>
      <c r="C48" s="280"/>
      <c r="D48" s="280"/>
      <c r="E48" s="280"/>
      <c r="F48" s="280"/>
      <c r="G48" s="280"/>
      <c r="H48" s="280"/>
      <c r="I48" s="267"/>
      <c r="J48" s="223" t="str">
        <f>VLOOKUP(A48,MATERIALES!A4:D373,2,FALSE)</f>
        <v>lt</v>
      </c>
      <c r="K48" s="281">
        <v>0.45</v>
      </c>
      <c r="L48" s="266"/>
      <c r="M48" s="401">
        <f>VLOOKUP(A48,MATERIALES!A4:D395,4,FALSE)</f>
        <v>1654.445409690004</v>
      </c>
      <c r="N48" s="271">
        <f>K48*M48</f>
        <v>744.5004343605018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744.5004343605018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1182.4967386393232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236.49934772786466</v>
      </c>
      <c r="M83" s="867"/>
      <c r="N83" s="51"/>
    </row>
    <row r="84" spans="1:14">
      <c r="B84" s="89" t="s">
        <v>973</v>
      </c>
      <c r="C84" s="90"/>
      <c r="D84" s="90"/>
      <c r="E84" s="90"/>
      <c r="F84" s="90"/>
      <c r="G84" s="90"/>
      <c r="H84" s="90"/>
      <c r="I84" s="87"/>
      <c r="J84" s="88"/>
      <c r="K84" s="303">
        <v>0.05</v>
      </c>
      <c r="L84" s="866">
        <f>N78*K84</f>
        <v>59.124836931966165</v>
      </c>
      <c r="M84" s="867"/>
      <c r="N84" s="51"/>
    </row>
    <row r="85" spans="1:14" ht="15.75" thickBot="1">
      <c r="B85" s="91" t="s">
        <v>974</v>
      </c>
      <c r="C85" s="92"/>
      <c r="D85" s="92"/>
      <c r="E85" s="92"/>
      <c r="F85" s="92"/>
      <c r="G85" s="92"/>
      <c r="H85" s="92"/>
      <c r="I85" s="93"/>
      <c r="J85" s="94"/>
      <c r="K85" s="304">
        <v>0.05</v>
      </c>
      <c r="L85" s="868">
        <f>N78*K85</f>
        <v>59.124836931966165</v>
      </c>
      <c r="M85" s="869"/>
      <c r="N85" s="51"/>
    </row>
    <row r="86" spans="1:14" ht="15.75" thickBot="1">
      <c r="B86" s="831" t="s">
        <v>953</v>
      </c>
      <c r="C86" s="832"/>
      <c r="D86" s="832"/>
      <c r="E86" s="832"/>
      <c r="F86" s="832"/>
      <c r="G86" s="832"/>
      <c r="H86" s="832"/>
      <c r="I86" s="832"/>
      <c r="J86" s="832"/>
      <c r="K86" s="832"/>
      <c r="L86" s="832"/>
      <c r="M86" s="833"/>
      <c r="N86" s="52">
        <f>L83+L84+L85</f>
        <v>354.74902159179697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1537.2457602311201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1556</v>
      </c>
      <c r="C31" s="81" t="s">
        <v>1557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400</v>
      </c>
      <c r="N36" s="271">
        <f>K36/M36</f>
        <v>314.66608052147961</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400</v>
      </c>
      <c r="N37" s="271">
        <f>K37/M37</f>
        <v>334.06894075117265</v>
      </c>
    </row>
    <row r="38" spans="1:14">
      <c r="A38" t="s">
        <v>176</v>
      </c>
      <c r="B38" s="880" t="str">
        <f>VLOOKUP(A38,EQUIPOS!A8:D154,3,FALSE)</f>
        <v xml:space="preserve">Compresor (barrido y soplado)
</v>
      </c>
      <c r="C38" s="881"/>
      <c r="D38" s="881"/>
      <c r="E38" s="881"/>
      <c r="F38" s="881"/>
      <c r="G38" s="881"/>
      <c r="H38" s="882"/>
      <c r="I38" s="266"/>
      <c r="J38" s="267"/>
      <c r="K38" s="268">
        <f>VLOOKUP(A38,EQUIPOS!A8:D165,4,FALSE)</f>
        <v>65795.564930818829</v>
      </c>
      <c r="L38" s="269"/>
      <c r="M38" s="270">
        <v>400</v>
      </c>
      <c r="N38" s="271">
        <f>K38/M38</f>
        <v>164.48891232704707</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68">
        <f>VLOOKUP(A39,EQUIPOS!A9:D166,4,FALSE)</f>
        <v>85817.132508497554</v>
      </c>
      <c r="L39" s="885">
        <v>400</v>
      </c>
      <c r="M39" s="886"/>
      <c r="N39" s="271">
        <f>K39/L39</f>
        <v>214.5428312712439</v>
      </c>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N75*M41</f>
        <v>1.010032011295025</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1028.7767968822382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1430.1085329193215</v>
      </c>
      <c r="N48" s="271">
        <f>K48*M48</f>
        <v>2617.0986152423584</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49308.553508628065</v>
      </c>
      <c r="N49" s="271">
        <f>K49*M49</f>
        <v>936.86251666393321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3553.9611319062915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918">
        <f>VLOOKUP(A58,TRANSPORTE!A5:D117,4,FALSE)</f>
        <v>1340.4286998159068</v>
      </c>
      <c r="M58" s="919"/>
      <c r="N58" s="286">
        <f>K58*L58</f>
        <v>25.468145296502229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25.468145296502229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101.00320112950249</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4709.2092752145345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941.8418550429069</v>
      </c>
      <c r="M82" s="867"/>
      <c r="N82" s="51"/>
    </row>
    <row r="83" spans="1:14">
      <c r="B83" s="89" t="s">
        <v>973</v>
      </c>
      <c r="C83" s="90"/>
      <c r="D83" s="90"/>
      <c r="E83" s="90"/>
      <c r="F83" s="90"/>
      <c r="G83" s="90"/>
      <c r="H83" s="90"/>
      <c r="I83" s="87"/>
      <c r="J83" s="88"/>
      <c r="K83" s="303">
        <v>0.05</v>
      </c>
      <c r="L83" s="866">
        <f>N77*K83</f>
        <v>235.46046376072673</v>
      </c>
      <c r="M83" s="867"/>
      <c r="N83" s="51"/>
    </row>
    <row r="84" spans="1:14" ht="15.75" thickBot="1">
      <c r="B84" s="91" t="s">
        <v>974</v>
      </c>
      <c r="C84" s="92"/>
      <c r="D84" s="92"/>
      <c r="E84" s="92"/>
      <c r="F84" s="92"/>
      <c r="G84" s="92"/>
      <c r="H84" s="92"/>
      <c r="I84" s="93"/>
      <c r="J84" s="94"/>
      <c r="K84" s="304">
        <v>0.05</v>
      </c>
      <c r="L84" s="868">
        <f>N77*K84</f>
        <v>235.46046376072673</v>
      </c>
      <c r="M84" s="869"/>
      <c r="N84" s="51"/>
    </row>
    <row r="85" spans="1:14" ht="15.75" thickBot="1">
      <c r="B85" s="831" t="s">
        <v>953</v>
      </c>
      <c r="C85" s="832"/>
      <c r="D85" s="832"/>
      <c r="E85" s="832"/>
      <c r="F85" s="832"/>
      <c r="G85" s="832"/>
      <c r="H85" s="832"/>
      <c r="I85" s="832"/>
      <c r="J85" s="832"/>
      <c r="K85" s="832"/>
      <c r="L85" s="832"/>
      <c r="M85" s="833"/>
      <c r="N85" s="52">
        <f>L82+L83+L84</f>
        <v>1412.7627825643604</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6121.9720577788949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7"/>
      <c r="K117" s="897"/>
      <c r="L117" s="897"/>
      <c r="M117" s="897"/>
      <c r="N117" s="898"/>
    </row>
    <row r="118" spans="2:14" ht="15.75" thickBot="1">
      <c r="B118" s="260" t="s">
        <v>2221</v>
      </c>
      <c r="C118" s="392"/>
      <c r="D118" s="392"/>
      <c r="E118" s="57"/>
      <c r="F118" s="57"/>
      <c r="G118" s="57"/>
      <c r="H118" s="57"/>
      <c r="I118" s="57"/>
      <c r="J118" s="899"/>
      <c r="K118" s="899"/>
      <c r="L118" s="899"/>
      <c r="M118" s="899"/>
      <c r="N118" s="90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1558</v>
      </c>
      <c r="C31" s="81" t="s">
        <v>1559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400</v>
      </c>
      <c r="N36" s="271">
        <f>K36/M36</f>
        <v>314.66608052147961</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400</v>
      </c>
      <c r="N37" s="271">
        <f>K37/M37</f>
        <v>334.06894075117265</v>
      </c>
    </row>
    <row r="38" spans="1:14">
      <c r="A38" t="s">
        <v>176</v>
      </c>
      <c r="B38" s="880" t="str">
        <f>VLOOKUP(A38,EQUIPOS!A8:D154,3,FALSE)</f>
        <v xml:space="preserve">Compresor (barrido y soplado)
</v>
      </c>
      <c r="C38" s="881"/>
      <c r="D38" s="881"/>
      <c r="E38" s="881"/>
      <c r="F38" s="881"/>
      <c r="G38" s="881"/>
      <c r="H38" s="882"/>
      <c r="I38" s="266"/>
      <c r="J38" s="267"/>
      <c r="K38" s="268">
        <f>VLOOKUP(A38,EQUIPOS!A8:D165,4,FALSE)</f>
        <v>65795.564930818829</v>
      </c>
      <c r="L38" s="269"/>
      <c r="M38" s="270">
        <v>400</v>
      </c>
      <c r="N38" s="271">
        <f>K38/M38</f>
        <v>164.48891232704707</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68">
        <f>VLOOKUP(A39,EQUIPOS!A9:D166,4,FALSE)</f>
        <v>85817.132508497554</v>
      </c>
      <c r="L39" s="885">
        <v>400</v>
      </c>
      <c r="M39" s="886"/>
      <c r="N39" s="271">
        <f>K39/L39</f>
        <v>214.5428312712439</v>
      </c>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1.010032011295025</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1028.7767968822382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1.5</v>
      </c>
      <c r="L48" s="266"/>
      <c r="M48" s="401">
        <f>VLOOKUP(A48,MATERIALES!A5:D396,4,FALSE)</f>
        <v>1430.1085329193215</v>
      </c>
      <c r="N48" s="271">
        <f>K48*M48</f>
        <v>2145.1627993789825</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1.2999999999999999E-2</v>
      </c>
      <c r="L49" s="266"/>
      <c r="M49" s="401">
        <f>VLOOKUP(A49,MATERIALES!A6:D397,4,FALSE)</f>
        <v>49308.553508628065</v>
      </c>
      <c r="N49" s="271">
        <f>K49*M49</f>
        <v>641.01119561216478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2786.1739949911471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918">
        <f>VLOOKUP(A58,TRANSPORTE!A5:D117,4,FALSE)</f>
        <v>1340.4286998159068</v>
      </c>
      <c r="M58" s="919"/>
      <c r="N58" s="286">
        <f>K58*L58</f>
        <v>17.425573097606787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17.425573097606787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SUM(N69:N75)</f>
        <v>101.00320112950249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3933.3795661004947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786.67591322009901</v>
      </c>
      <c r="M83" s="867"/>
      <c r="N83" s="51"/>
    </row>
    <row r="84" spans="1:14">
      <c r="B84" s="89" t="s">
        <v>973</v>
      </c>
      <c r="C84" s="90"/>
      <c r="D84" s="90"/>
      <c r="E84" s="90"/>
      <c r="F84" s="90"/>
      <c r="G84" s="90"/>
      <c r="H84" s="90"/>
      <c r="I84" s="87"/>
      <c r="J84" s="88"/>
      <c r="K84" s="303">
        <v>0.05</v>
      </c>
      <c r="L84" s="866">
        <f>N78*K84</f>
        <v>196.66897830502475</v>
      </c>
      <c r="M84" s="867"/>
      <c r="N84" s="51"/>
    </row>
    <row r="85" spans="1:14" ht="15.75" thickBot="1">
      <c r="B85" s="91" t="s">
        <v>974</v>
      </c>
      <c r="C85" s="92"/>
      <c r="D85" s="92"/>
      <c r="E85" s="92"/>
      <c r="F85" s="92"/>
      <c r="G85" s="92"/>
      <c r="H85" s="92"/>
      <c r="I85" s="93"/>
      <c r="J85" s="94"/>
      <c r="K85" s="304">
        <v>0.05</v>
      </c>
      <c r="L85" s="868">
        <f>N78*K85</f>
        <v>196.66897830502475</v>
      </c>
      <c r="M85" s="869"/>
      <c r="N85" s="51"/>
    </row>
    <row r="86" spans="1:14" ht="15.75" thickBot="1">
      <c r="B86" s="831" t="s">
        <v>953</v>
      </c>
      <c r="C86" s="832"/>
      <c r="D86" s="832"/>
      <c r="E86" s="832"/>
      <c r="F86" s="832"/>
      <c r="G86" s="832"/>
      <c r="H86" s="832"/>
      <c r="I86" s="832"/>
      <c r="J86" s="832"/>
      <c r="K86" s="832"/>
      <c r="L86" s="832"/>
      <c r="M86" s="833"/>
      <c r="N86" s="52">
        <f>L83+L84+L85</f>
        <v>1180.0138698301485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5113.3934359306431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1560</v>
      </c>
      <c r="C31" s="81" t="s">
        <v>1561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400</v>
      </c>
      <c r="N36" s="271">
        <f>K36/M36</f>
        <v>314.66608052147961</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400</v>
      </c>
      <c r="N37" s="271">
        <f>K37/M37</f>
        <v>334.06894075117265</v>
      </c>
    </row>
    <row r="38" spans="1:14">
      <c r="A38" t="s">
        <v>176</v>
      </c>
      <c r="B38" s="880" t="str">
        <f>VLOOKUP(A38,EQUIPOS!A8:D154,3,FALSE)</f>
        <v xml:space="preserve">Compresor (barrido y soplado)
</v>
      </c>
      <c r="C38" s="881"/>
      <c r="D38" s="881"/>
      <c r="E38" s="881"/>
      <c r="F38" s="881"/>
      <c r="G38" s="881"/>
      <c r="H38" s="882"/>
      <c r="I38" s="266"/>
      <c r="J38" s="267"/>
      <c r="K38" s="268">
        <f>VLOOKUP(A38,EQUIPOS!A8:D165,4,FALSE)</f>
        <v>65795.564930818829</v>
      </c>
      <c r="L38" s="269"/>
      <c r="M38" s="270">
        <v>400</v>
      </c>
      <c r="N38" s="271">
        <f>K38/M38</f>
        <v>164.48891232704707</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68">
        <f>VLOOKUP(A39,EQUIPOS!A9:D166,4,FALSE)</f>
        <v>85817.132508497554</v>
      </c>
      <c r="L39" s="885">
        <v>400</v>
      </c>
      <c r="M39" s="886"/>
      <c r="N39" s="271">
        <f>K39/L39</f>
        <v>214.5428312712439</v>
      </c>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1.010032011295025</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1028.7767968822382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1430.1085329193215</v>
      </c>
      <c r="N48" s="271">
        <f>K48*M48</f>
        <v>2617.0986152423584</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49308.553508628065</v>
      </c>
      <c r="N49" s="271">
        <f>K49*M49</f>
        <v>936.86251666393321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3553.9611319062915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918">
        <f>VLOOKUP(A58,TRANSPORTE!A5:D117,4,FALSE)</f>
        <v>1340.4286998159068</v>
      </c>
      <c r="M58" s="919"/>
      <c r="N58" s="286">
        <f>K58*L58</f>
        <v>25.468145296502229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25.468145296502229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65">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66">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SUM(N69:N75)</f>
        <v>101.00320112950249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4709.2092752145345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941.8418550429069</v>
      </c>
      <c r="M83" s="867"/>
      <c r="N83" s="51"/>
    </row>
    <row r="84" spans="1:14">
      <c r="B84" s="89" t="s">
        <v>973</v>
      </c>
      <c r="C84" s="90"/>
      <c r="D84" s="90"/>
      <c r="E84" s="90"/>
      <c r="F84" s="90"/>
      <c r="G84" s="90"/>
      <c r="H84" s="90"/>
      <c r="I84" s="87"/>
      <c r="J84" s="88"/>
      <c r="K84" s="303">
        <v>0.05</v>
      </c>
      <c r="L84" s="866">
        <f>N78*K84</f>
        <v>235.46046376072673</v>
      </c>
      <c r="M84" s="867"/>
      <c r="N84" s="51"/>
    </row>
    <row r="85" spans="1:14" ht="15.75" thickBot="1">
      <c r="B85" s="91" t="s">
        <v>974</v>
      </c>
      <c r="C85" s="92"/>
      <c r="D85" s="92"/>
      <c r="E85" s="92"/>
      <c r="F85" s="92"/>
      <c r="G85" s="92"/>
      <c r="H85" s="92"/>
      <c r="I85" s="93"/>
      <c r="J85" s="94"/>
      <c r="K85" s="304">
        <v>0.05</v>
      </c>
      <c r="L85" s="868">
        <f>N78*K85</f>
        <v>235.46046376072673</v>
      </c>
      <c r="M85" s="869"/>
      <c r="N85" s="51"/>
    </row>
    <row r="86" spans="1:14" ht="15.75" thickBot="1">
      <c r="B86" s="831" t="s">
        <v>953</v>
      </c>
      <c r="C86" s="832"/>
      <c r="D86" s="832"/>
      <c r="E86" s="832"/>
      <c r="F86" s="832"/>
      <c r="G86" s="832"/>
      <c r="H86" s="832"/>
      <c r="I86" s="832"/>
      <c r="J86" s="832"/>
      <c r="K86" s="832"/>
      <c r="L86" s="832"/>
      <c r="M86" s="833"/>
      <c r="N86" s="52">
        <f>L83+L84+L85</f>
        <v>1412.7627825643604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6121.9720577788949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1562</v>
      </c>
      <c r="C31" s="81" t="s">
        <v>2059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400</v>
      </c>
      <c r="N36" s="271">
        <f>K36/M36</f>
        <v>314.66608052147961</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400</v>
      </c>
      <c r="N37" s="271">
        <f>K37/M37</f>
        <v>334.06894075117265</v>
      </c>
    </row>
    <row r="38" spans="1:14">
      <c r="A38" t="s">
        <v>176</v>
      </c>
      <c r="B38" s="880" t="str">
        <f>VLOOKUP(A38,EQUIPOS!A8:D154,3,FALSE)</f>
        <v xml:space="preserve">Compresor (barrido y soplado)
</v>
      </c>
      <c r="C38" s="881"/>
      <c r="D38" s="881"/>
      <c r="E38" s="881"/>
      <c r="F38" s="881"/>
      <c r="G38" s="881"/>
      <c r="H38" s="882"/>
      <c r="I38" s="266"/>
      <c r="J38" s="267"/>
      <c r="K38" s="268">
        <f>VLOOKUP(A38,EQUIPOS!A8:D165,4,FALSE)</f>
        <v>65795.564930818829</v>
      </c>
      <c r="L38" s="269"/>
      <c r="M38" s="270">
        <v>400</v>
      </c>
      <c r="N38" s="271">
        <f>K38/M38</f>
        <v>164.48891232704707</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68">
        <f>VLOOKUP(A39,EQUIPOS!A9:D166,4,FALSE)</f>
        <v>85817.132508497554</v>
      </c>
      <c r="L39" s="885">
        <v>400</v>
      </c>
      <c r="M39" s="886"/>
      <c r="N39" s="271">
        <f>K39/L39</f>
        <v>214.5428312712439</v>
      </c>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1.010032011295025</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1028.7767968822382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761</v>
      </c>
      <c r="B48" s="43" t="str">
        <f>VLOOKUP(A48,MATERIALES!A5:D373,3,FALSE)</f>
        <v>Agregado para tratamiento superf. Simple</v>
      </c>
      <c r="C48" s="280"/>
      <c r="D48" s="280"/>
      <c r="E48" s="280"/>
      <c r="F48" s="280"/>
      <c r="G48" s="280"/>
      <c r="H48" s="280"/>
      <c r="I48" s="267"/>
      <c r="J48" s="223" t="str">
        <f>VLOOKUP(A48,MATERIALES!A4:D373,2,FALSE)</f>
        <v>m3</v>
      </c>
      <c r="K48" s="281">
        <v>1.2999999999999999E-2</v>
      </c>
      <c r="L48" s="266"/>
      <c r="M48" s="401">
        <f>VLOOKUP(A48,MATERIALES!A5:D396,4,FALSE)</f>
        <v>49308.553508628065</v>
      </c>
      <c r="N48" s="271">
        <f>K48*M48</f>
        <v>641.01119561216478</v>
      </c>
    </row>
    <row r="49" spans="1:14">
      <c r="A49" s="108" t="s">
        <v>860</v>
      </c>
      <c r="B49" s="43" t="str">
        <f>VLOOKUP(A49,MATERIALES!A6:D373,3,FALSE)</f>
        <v>Emulsión CRR-2</v>
      </c>
      <c r="C49" s="280"/>
      <c r="D49" s="280"/>
      <c r="E49" s="280"/>
      <c r="F49" s="280"/>
      <c r="G49" s="280"/>
      <c r="H49" s="280"/>
      <c r="I49" s="267"/>
      <c r="J49" s="223" t="str">
        <f>VLOOKUP(A49,MATERIALES!A5:D373,2,FALSE)</f>
        <v>lt</v>
      </c>
      <c r="K49" s="281">
        <v>1.5</v>
      </c>
      <c r="L49" s="266"/>
      <c r="M49" s="401">
        <f>VLOOKUP(A49,MATERIALES!A6:D397,4,FALSE)</f>
        <v>1430.1085329193215</v>
      </c>
      <c r="N49" s="271">
        <f>K49*M49</f>
        <v>2145.1627993789825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2786.1739949911471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918">
        <f>VLOOKUP(A58,TRANSPORTE!A5:D117,4,FALSE)</f>
        <v>1340.4286998159068</v>
      </c>
      <c r="M58" s="919"/>
      <c r="N58" s="286">
        <f>K58*L58</f>
        <v>17.425573097606787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17.425573097606787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4">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SUM(N69:N75)</f>
        <v>101.00320112950249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3933.3795661004947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786.67591322009901</v>
      </c>
      <c r="M83" s="867"/>
      <c r="N83" s="51"/>
    </row>
    <row r="84" spans="1:14">
      <c r="B84" s="89" t="s">
        <v>973</v>
      </c>
      <c r="C84" s="90"/>
      <c r="D84" s="90"/>
      <c r="E84" s="90"/>
      <c r="F84" s="90"/>
      <c r="G84" s="90"/>
      <c r="H84" s="90"/>
      <c r="I84" s="87"/>
      <c r="J84" s="88"/>
      <c r="K84" s="303">
        <v>0.05</v>
      </c>
      <c r="L84" s="866">
        <f>N78*K84</f>
        <v>196.66897830502475</v>
      </c>
      <c r="M84" s="867"/>
      <c r="N84" s="51"/>
    </row>
    <row r="85" spans="1:14" ht="15.75" thickBot="1">
      <c r="B85" s="91" t="s">
        <v>974</v>
      </c>
      <c r="C85" s="92"/>
      <c r="D85" s="92"/>
      <c r="E85" s="92"/>
      <c r="F85" s="92"/>
      <c r="G85" s="92"/>
      <c r="H85" s="92"/>
      <c r="I85" s="93"/>
      <c r="J85" s="94"/>
      <c r="K85" s="304">
        <v>0.05</v>
      </c>
      <c r="L85" s="868">
        <f>N78*K85</f>
        <v>196.66897830502475</v>
      </c>
      <c r="M85" s="869"/>
      <c r="N85" s="51"/>
    </row>
    <row r="86" spans="1:14" ht="15.75" thickBot="1">
      <c r="B86" s="831" t="s">
        <v>953</v>
      </c>
      <c r="C86" s="832"/>
      <c r="D86" s="832"/>
      <c r="E86" s="832"/>
      <c r="F86" s="832"/>
      <c r="G86" s="832"/>
      <c r="H86" s="832"/>
      <c r="I86" s="832"/>
      <c r="J86" s="832"/>
      <c r="K86" s="832"/>
      <c r="L86" s="832"/>
      <c r="M86" s="833"/>
      <c r="N86" s="52">
        <f>L83+L84+L85</f>
        <v>1180.0138698301485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5113.3934359306431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1563</v>
      </c>
      <c r="C31" s="81" t="s">
        <v>1564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82">
        <v>275</v>
      </c>
      <c r="N36" s="271">
        <f>K36/M36</f>
        <v>457.6961171221522</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82">
        <f>M36</f>
        <v>275</v>
      </c>
      <c r="N37" s="271">
        <f>K37/M37</f>
        <v>485.91845927443291</v>
      </c>
    </row>
    <row r="38" spans="1:14">
      <c r="A38" t="s">
        <v>176</v>
      </c>
      <c r="B38" s="880" t="str">
        <f>VLOOKUP(A38,EQUIPOS!A8:D154,3,FALSE)</f>
        <v xml:space="preserve">Compresor (barrido y soplado)
</v>
      </c>
      <c r="C38" s="881"/>
      <c r="D38" s="881"/>
      <c r="E38" s="881"/>
      <c r="F38" s="881"/>
      <c r="G38" s="881"/>
      <c r="H38" s="882"/>
      <c r="I38" s="266"/>
      <c r="J38" s="267"/>
      <c r="K38" s="268">
        <f>VLOOKUP(A38,EQUIPOS!A8:D165,4,FALSE)</f>
        <v>65795.564930818829</v>
      </c>
      <c r="L38" s="269"/>
      <c r="M38" s="282">
        <v>275</v>
      </c>
      <c r="N38" s="271">
        <f>K38/M38</f>
        <v>239.25659974843211</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68">
        <f>VLOOKUP(A39,EQUIPOS!A9:D166,4,FALSE)</f>
        <v>85817.132508497554</v>
      </c>
      <c r="L39" s="961">
        <v>275</v>
      </c>
      <c r="M39" s="962"/>
      <c r="N39" s="271">
        <f>K39/L39</f>
        <v>312.06230003090019</v>
      </c>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1.4691374709745819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1496.402613646892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2.5000000000000001E-2</v>
      </c>
      <c r="L48" s="266"/>
      <c r="M48" s="401">
        <f>VLOOKUP(A48,MATERIALES!A5:D396,4,FALSE)</f>
        <v>47588.198994551894</v>
      </c>
      <c r="N48" s="271">
        <f>K48*M48</f>
        <v>1189.7049748637974</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1.2999999999999999E-2</v>
      </c>
      <c r="L49" s="266"/>
      <c r="M49" s="401">
        <f>VLOOKUP(A49,MATERIALES!A6:D397,4,FALSE)</f>
        <v>47703.896508680868</v>
      </c>
      <c r="N49" s="271">
        <f>K49*M49</f>
        <v>620.15065461285121</v>
      </c>
    </row>
    <row r="50" spans="1:14">
      <c r="A50" t="s">
        <v>860</v>
      </c>
      <c r="B50" s="43" t="str">
        <f>VLOOKUP(A50,MATERIALES!A6:D373,3,FALSE)</f>
        <v>Emulsión CRR-2</v>
      </c>
      <c r="C50" s="280"/>
      <c r="D50" s="280"/>
      <c r="E50" s="280"/>
      <c r="F50" s="280"/>
      <c r="G50" s="280"/>
      <c r="H50" s="280"/>
      <c r="I50" s="267"/>
      <c r="J50" s="223" t="str">
        <f>VLOOKUP(A50,MATERIALES!A6:D373,2,FALSE)</f>
        <v>lt</v>
      </c>
      <c r="K50" s="281">
        <v>4.24</v>
      </c>
      <c r="L50" s="266"/>
      <c r="M50" s="401">
        <f>VLOOKUP(A50,MATERIALES!A6:D398,4,FALSE)</f>
        <v>1430.1085329193215</v>
      </c>
      <c r="N50" s="271">
        <f>K50*M50</f>
        <v>6063.6601795779234</v>
      </c>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7873.5158090545719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918">
        <f>VLOOKUP(A58,TRANSPORTE!A5:D117,4,FALSE)</f>
        <v>1340.4286998159068</v>
      </c>
      <c r="M58" s="919"/>
      <c r="N58" s="286">
        <f>K58*L58</f>
        <v>50.936290593004458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50.936290593004458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03">
        <v>2200</v>
      </c>
      <c r="N69" s="394">
        <f>K69/M69</f>
        <v>48.493747097458176</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04">
        <v>2200</v>
      </c>
      <c r="N70" s="394">
        <f>K70/M70</f>
        <v>98.42</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920" t="s">
        <v>953</v>
      </c>
      <c r="C76" s="874"/>
      <c r="D76" s="874"/>
      <c r="E76" s="874"/>
      <c r="F76" s="874"/>
      <c r="G76" s="874"/>
      <c r="H76" s="874"/>
      <c r="I76" s="874"/>
      <c r="J76" s="874"/>
      <c r="K76" s="874"/>
      <c r="L76" s="874"/>
      <c r="M76" s="875"/>
      <c r="N76" s="459">
        <f>SUM(N69:N75)</f>
        <v>146.91374709745818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9567.7684603919261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1913.5536920783852</v>
      </c>
      <c r="M83" s="867"/>
      <c r="N83" s="51"/>
    </row>
    <row r="84" spans="1:14">
      <c r="B84" s="89" t="s">
        <v>973</v>
      </c>
      <c r="C84" s="90"/>
      <c r="D84" s="90"/>
      <c r="E84" s="90"/>
      <c r="F84" s="90"/>
      <c r="G84" s="90"/>
      <c r="H84" s="90"/>
      <c r="I84" s="87"/>
      <c r="J84" s="88"/>
      <c r="K84" s="303">
        <v>0.05</v>
      </c>
      <c r="L84" s="866">
        <f>N78*K84</f>
        <v>478.3884230195963</v>
      </c>
      <c r="M84" s="867"/>
      <c r="N84" s="51"/>
    </row>
    <row r="85" spans="1:14" ht="15.75" thickBot="1">
      <c r="B85" s="91" t="s">
        <v>974</v>
      </c>
      <c r="C85" s="92"/>
      <c r="D85" s="92"/>
      <c r="E85" s="92"/>
      <c r="F85" s="92"/>
      <c r="G85" s="92"/>
      <c r="H85" s="92"/>
      <c r="I85" s="93"/>
      <c r="J85" s="94"/>
      <c r="K85" s="304">
        <v>0.05</v>
      </c>
      <c r="L85" s="868">
        <f>N78*K85</f>
        <v>478.3884230195963</v>
      </c>
      <c r="M85" s="869"/>
      <c r="N85" s="51"/>
    </row>
    <row r="86" spans="1:14" ht="15.75" thickBot="1">
      <c r="B86" s="831" t="s">
        <v>953</v>
      </c>
      <c r="C86" s="832"/>
      <c r="D86" s="832"/>
      <c r="E86" s="832"/>
      <c r="F86" s="832"/>
      <c r="G86" s="832"/>
      <c r="H86" s="832"/>
      <c r="I86" s="832"/>
      <c r="J86" s="832"/>
      <c r="K86" s="832"/>
      <c r="L86" s="832"/>
      <c r="M86" s="833"/>
      <c r="N86" s="52">
        <f>L83+L84+L85</f>
        <v>2870.3305381175778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12438.098998509504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1565</v>
      </c>
      <c r="C31" s="81" t="s">
        <v>1566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82">
        <v>275</v>
      </c>
      <c r="N36" s="271">
        <f>K36/M36</f>
        <v>457.6961171221522</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82">
        <v>275</v>
      </c>
      <c r="N37" s="271">
        <f>K37/M37</f>
        <v>485.91845927443291</v>
      </c>
    </row>
    <row r="38" spans="1:14">
      <c r="A38" t="s">
        <v>176</v>
      </c>
      <c r="B38" s="880" t="str">
        <f>VLOOKUP(A38,EQUIPOS!A8:D154,3,FALSE)</f>
        <v xml:space="preserve">Compresor (barrido y soplado)
</v>
      </c>
      <c r="C38" s="881"/>
      <c r="D38" s="881"/>
      <c r="E38" s="881"/>
      <c r="F38" s="881"/>
      <c r="G38" s="881"/>
      <c r="H38" s="882"/>
      <c r="I38" s="266"/>
      <c r="J38" s="267"/>
      <c r="K38" s="268">
        <f>VLOOKUP(A38,EQUIPOS!A8:D165,4,FALSE)</f>
        <v>65795.564930818829</v>
      </c>
      <c r="L38" s="269"/>
      <c r="M38" s="282">
        <v>275</v>
      </c>
      <c r="N38" s="271">
        <f>K38/M38</f>
        <v>239.25659974843211</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68">
        <f>VLOOKUP(A39,EQUIPOS!A9:D166,4,FALSE)</f>
        <v>85817.132508497554</v>
      </c>
      <c r="L39" s="961">
        <v>275</v>
      </c>
      <c r="M39" s="962"/>
      <c r="N39" s="271">
        <f>K39/L39</f>
        <v>312.06230003090019</v>
      </c>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1.4691374709745819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1496.402613646892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1.9E-2</v>
      </c>
      <c r="L48" s="266"/>
      <c r="M48" s="401">
        <f>VLOOKUP(A48,MATERIALES!A5:D396,4,FALSE)</f>
        <v>47588.198994551894</v>
      </c>
      <c r="N48" s="271">
        <f>K48*M48</f>
        <v>904.175780896486</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0.01</v>
      </c>
      <c r="L49" s="266"/>
      <c r="M49" s="401">
        <f>VLOOKUP(A49,MATERIALES!A6:D397,4,FALSE)</f>
        <v>47703.896508680868</v>
      </c>
      <c r="N49" s="271">
        <f>K49*M49</f>
        <v>477.03896508680867</v>
      </c>
    </row>
    <row r="50" spans="1:14">
      <c r="A50" t="s">
        <v>860</v>
      </c>
      <c r="B50" s="43" t="str">
        <f>VLOOKUP(A50,MATERIALES!A6:D373,3,FALSE)</f>
        <v>Emulsión CRR-2</v>
      </c>
      <c r="C50" s="280"/>
      <c r="D50" s="280"/>
      <c r="E50" s="280"/>
      <c r="F50" s="280"/>
      <c r="G50" s="280"/>
      <c r="H50" s="280"/>
      <c r="I50" s="267"/>
      <c r="J50" s="223" t="str">
        <f>VLOOKUP(A50,MATERIALES!A6:D373,2,FALSE)</f>
        <v>lt</v>
      </c>
      <c r="K50" s="281">
        <v>3.24</v>
      </c>
      <c r="L50" s="266"/>
      <c r="M50" s="401">
        <f>VLOOKUP(A50,MATERIALES!A6:D398,4,FALSE)</f>
        <v>1430.1085329193215</v>
      </c>
      <c r="N50" s="271">
        <f>K50*M50</f>
        <v>4633.5516466586023</v>
      </c>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6014.7663926418973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918">
        <f>VLOOKUP(A58,TRANSPORTE!A5:D117,4,FALSE)</f>
        <v>1340.4286998159068</v>
      </c>
      <c r="M58" s="919"/>
      <c r="N58" s="286">
        <f>K58*L58</f>
        <v>38.872432294661301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38.872432294661301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05">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SUM(N69:N75)</f>
        <v>146.91374709745818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7696.9551856809085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1539.3910371361817</v>
      </c>
      <c r="M83" s="867"/>
      <c r="N83" s="51"/>
    </row>
    <row r="84" spans="1:14">
      <c r="B84" s="89" t="s">
        <v>973</v>
      </c>
      <c r="C84" s="90"/>
      <c r="D84" s="90"/>
      <c r="E84" s="90"/>
      <c r="F84" s="90"/>
      <c r="G84" s="90"/>
      <c r="H84" s="90"/>
      <c r="I84" s="87"/>
      <c r="J84" s="88"/>
      <c r="K84" s="303">
        <v>0.05</v>
      </c>
      <c r="L84" s="866">
        <f>N78*K84</f>
        <v>384.84775928404542</v>
      </c>
      <c r="M84" s="867"/>
      <c r="N84" s="51"/>
    </row>
    <row r="85" spans="1:14" ht="15.75" thickBot="1">
      <c r="B85" s="91" t="s">
        <v>974</v>
      </c>
      <c r="C85" s="92"/>
      <c r="D85" s="92"/>
      <c r="E85" s="92"/>
      <c r="F85" s="92"/>
      <c r="G85" s="92"/>
      <c r="H85" s="92"/>
      <c r="I85" s="93"/>
      <c r="J85" s="94"/>
      <c r="K85" s="304">
        <v>0.05</v>
      </c>
      <c r="L85" s="868">
        <f>N78*K85</f>
        <v>384.84775928404542</v>
      </c>
      <c r="M85" s="869"/>
      <c r="N85" s="51"/>
    </row>
    <row r="86" spans="1:14" ht="15.75" thickBot="1">
      <c r="B86" s="831" t="s">
        <v>953</v>
      </c>
      <c r="C86" s="832"/>
      <c r="D86" s="832"/>
      <c r="E86" s="832"/>
      <c r="F86" s="832"/>
      <c r="G86" s="832"/>
      <c r="H86" s="832"/>
      <c r="I86" s="832"/>
      <c r="J86" s="832"/>
      <c r="K86" s="832"/>
      <c r="L86" s="832"/>
      <c r="M86" s="833"/>
      <c r="N86" s="52">
        <f>L83+L84+L85</f>
        <v>2309.0865557042725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10006.041741385181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1568</v>
      </c>
      <c r="C31" s="81" t="s">
        <v>1567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275</v>
      </c>
      <c r="N36" s="271">
        <f>K36/M36</f>
        <v>457.6961171221522</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275</v>
      </c>
      <c r="N37" s="271">
        <f>K37/M37</f>
        <v>485.91845927443291</v>
      </c>
    </row>
    <row r="38" spans="1:14">
      <c r="A38" t="s">
        <v>176</v>
      </c>
      <c r="B38" s="880" t="str">
        <f>VLOOKUP(A38,EQUIPOS!A8:D154,3,FALSE)</f>
        <v xml:space="preserve">Compresor (barrido y soplado)
</v>
      </c>
      <c r="C38" s="881"/>
      <c r="D38" s="881"/>
      <c r="E38" s="881"/>
      <c r="F38" s="881"/>
      <c r="G38" s="881"/>
      <c r="H38" s="882"/>
      <c r="I38" s="266"/>
      <c r="J38" s="267"/>
      <c r="K38" s="268">
        <f>VLOOKUP(A38,EQUIPOS!A8:D165,4,FALSE)</f>
        <v>65795.564930818829</v>
      </c>
      <c r="L38" s="269"/>
      <c r="M38" s="270">
        <v>275</v>
      </c>
      <c r="N38" s="271">
        <f>K38/M38</f>
        <v>239.25659974843211</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68">
        <f>VLOOKUP(A39,EQUIPOS!A9:D166,4,FALSE)</f>
        <v>85817.132508497554</v>
      </c>
      <c r="L39" s="885">
        <v>275</v>
      </c>
      <c r="M39" s="886"/>
      <c r="N39" s="271">
        <f>K39/L39</f>
        <v>312.06230003090019</v>
      </c>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1.4691374709745819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1496.402613646892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2.5000000000000001E-2</v>
      </c>
      <c r="L48" s="266"/>
      <c r="M48" s="401">
        <f>VLOOKUP(A48,MATERIALES!A5:D396,4,FALSE)</f>
        <v>47588.198994551894</v>
      </c>
      <c r="N48" s="271">
        <f>K48*M48</f>
        <v>1189.7049748637974</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1.2999999999999999E-2</v>
      </c>
      <c r="L49" s="266"/>
      <c r="M49" s="401">
        <f>VLOOKUP(A49,MATERIALES!A6:D397,4,FALSE)</f>
        <v>47703.896508680868</v>
      </c>
      <c r="N49" s="271">
        <f>K49*M49</f>
        <v>620.15065461285121</v>
      </c>
    </row>
    <row r="50" spans="1:14">
      <c r="A50" t="s">
        <v>862</v>
      </c>
      <c r="B50" s="43" t="str">
        <f>VLOOKUP(A50,MATERIALES!A6:D373,3,FALSE)</f>
        <v>Emulsión CRR-2m</v>
      </c>
      <c r="C50" s="280"/>
      <c r="D50" s="280"/>
      <c r="E50" s="280"/>
      <c r="F50" s="280"/>
      <c r="G50" s="280"/>
      <c r="H50" s="280"/>
      <c r="I50" s="267"/>
      <c r="J50" s="223" t="str">
        <f>VLOOKUP(A50,MATERIALES!A6:D642,2,FALSE)</f>
        <v>lt</v>
      </c>
      <c r="K50" s="281">
        <v>4.24</v>
      </c>
      <c r="L50" s="266"/>
      <c r="M50" s="401">
        <f>VLOOKUP(A50,MATERIALES!A6:D398,4,FALSE)</f>
        <v>1654.445409690004</v>
      </c>
      <c r="N50" s="271">
        <f>K50*M50</f>
        <v>7014.848537085617</v>
      </c>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8824.7041665622655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918">
        <f>VLOOKUP(A58,TRANSPORTE!A5:D117,4,FALSE)</f>
        <v>1340.4286998159068</v>
      </c>
      <c r="M58" s="919"/>
      <c r="N58" s="286">
        <f>K58*L58</f>
        <v>50.936290593004458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50.936290593004458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SUM(N69:N75)</f>
        <v>146.91374709745818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10518.95681789962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2103.7913635799241</v>
      </c>
      <c r="M83" s="867"/>
      <c r="N83" s="51"/>
    </row>
    <row r="84" spans="1:14">
      <c r="B84" s="89" t="s">
        <v>973</v>
      </c>
      <c r="C84" s="90"/>
      <c r="D84" s="90"/>
      <c r="E84" s="90"/>
      <c r="F84" s="90"/>
      <c r="G84" s="90"/>
      <c r="H84" s="90"/>
      <c r="I84" s="87"/>
      <c r="J84" s="88"/>
      <c r="K84" s="303">
        <v>0.05</v>
      </c>
      <c r="L84" s="866">
        <f>N78*K84</f>
        <v>525.94784089498103</v>
      </c>
      <c r="M84" s="867"/>
      <c r="N84" s="51"/>
    </row>
    <row r="85" spans="1:14" ht="15.75" thickBot="1">
      <c r="B85" s="91" t="s">
        <v>974</v>
      </c>
      <c r="C85" s="92"/>
      <c r="D85" s="92"/>
      <c r="E85" s="92"/>
      <c r="F85" s="92"/>
      <c r="G85" s="92"/>
      <c r="H85" s="92"/>
      <c r="I85" s="93"/>
      <c r="J85" s="94"/>
      <c r="K85" s="304">
        <v>0.05</v>
      </c>
      <c r="L85" s="868">
        <f>N78*K85</f>
        <v>525.94784089498103</v>
      </c>
      <c r="M85" s="869"/>
      <c r="N85" s="51"/>
    </row>
    <row r="86" spans="1:14" ht="15.75" thickBot="1">
      <c r="B86" s="831" t="s">
        <v>953</v>
      </c>
      <c r="C86" s="832"/>
      <c r="D86" s="832"/>
      <c r="E86" s="832"/>
      <c r="F86" s="832"/>
      <c r="G86" s="832"/>
      <c r="H86" s="832"/>
      <c r="I86" s="832"/>
      <c r="J86" s="832"/>
      <c r="K86" s="832"/>
      <c r="L86" s="832"/>
      <c r="M86" s="833"/>
      <c r="N86" s="52">
        <f>L83+L84+L85</f>
        <v>3155.6870453698857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13674.643863269506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1569</v>
      </c>
      <c r="C31" s="81" t="s">
        <v>1570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275</v>
      </c>
      <c r="N36" s="271">
        <f>K36/M36</f>
        <v>457.6961171221522</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275</v>
      </c>
      <c r="N37" s="271">
        <f>K37/M37</f>
        <v>485.91845927443291</v>
      </c>
    </row>
    <row r="38" spans="1:14">
      <c r="A38" t="s">
        <v>176</v>
      </c>
      <c r="B38" s="880" t="str">
        <f>VLOOKUP(A38,EQUIPOS!A8:D154,3,FALSE)</f>
        <v xml:space="preserve">Compresor (barrido y soplado)
</v>
      </c>
      <c r="C38" s="881"/>
      <c r="D38" s="881"/>
      <c r="E38" s="881"/>
      <c r="F38" s="881"/>
      <c r="G38" s="881"/>
      <c r="H38" s="882"/>
      <c r="I38" s="266"/>
      <c r="J38" s="267"/>
      <c r="K38" s="268">
        <f>VLOOKUP(A38,EQUIPOS!A8:D165,4,FALSE)</f>
        <v>65795.564930818829</v>
      </c>
      <c r="L38" s="269"/>
      <c r="M38" s="270">
        <v>275</v>
      </c>
      <c r="N38" s="271">
        <f>K38/M38</f>
        <v>239.25659974843211</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68">
        <f>VLOOKUP(A39,EQUIPOS!A9:D166,4,FALSE)</f>
        <v>85817.132508497554</v>
      </c>
      <c r="L39" s="885">
        <v>275</v>
      </c>
      <c r="M39" s="886"/>
      <c r="N39" s="271">
        <f>K39/L39</f>
        <v>312.06230003090019</v>
      </c>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1.4691374709745819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1496.402613646892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1.9E-2</v>
      </c>
      <c r="L48" s="266"/>
      <c r="M48" s="401">
        <f>VLOOKUP(A48,MATERIALES!A5:D396,4,FALSE)</f>
        <v>47588.198994551894</v>
      </c>
      <c r="N48" s="271">
        <f>K48*M48</f>
        <v>904.175780896486</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0.01</v>
      </c>
      <c r="L49" s="266"/>
      <c r="M49" s="401">
        <f>VLOOKUP(A49,MATERIALES!A6:D397,4,FALSE)</f>
        <v>47703.896508680868</v>
      </c>
      <c r="N49" s="271">
        <f>K49*M49</f>
        <v>477.03896508680867</v>
      </c>
    </row>
    <row r="50" spans="1:14">
      <c r="A50" t="s">
        <v>862</v>
      </c>
      <c r="B50" s="43" t="str">
        <f>VLOOKUP(A50,MATERIALES!A6:D373,3,FALSE)</f>
        <v>Emulsión CRR-2m</v>
      </c>
      <c r="C50" s="280"/>
      <c r="D50" s="280"/>
      <c r="E50" s="280"/>
      <c r="F50" s="280"/>
      <c r="G50" s="280"/>
      <c r="H50" s="280"/>
      <c r="I50" s="267"/>
      <c r="J50" s="223" t="str">
        <f>VLOOKUP(A50,MATERIALES!A6:D642,2,FALSE)</f>
        <v>lt</v>
      </c>
      <c r="K50" s="281">
        <v>3.24</v>
      </c>
      <c r="L50" s="266"/>
      <c r="M50" s="401">
        <f>VLOOKUP(A50,MATERIALES!A6:D398,4,FALSE)</f>
        <v>1654.445409690004</v>
      </c>
      <c r="N50" s="271">
        <f>K50*M50</f>
        <v>5360.4031273956134</v>
      </c>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6741.6178733789084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918">
        <f>VLOOKUP(A58,TRANSPORTE!A5:D117,4,FALSE)</f>
        <v>1340.4286998159068</v>
      </c>
      <c r="M58" s="919"/>
      <c r="N58" s="286">
        <f>K58*L58</f>
        <v>38.872432294661301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38.872432294661301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SUM(N69:N75)</f>
        <v>146.91374709745818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8423.8066664179205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1684.7613332835842</v>
      </c>
      <c r="M83" s="867"/>
      <c r="N83" s="51"/>
    </row>
    <row r="84" spans="1:14">
      <c r="B84" s="89" t="s">
        <v>973</v>
      </c>
      <c r="C84" s="90"/>
      <c r="D84" s="90"/>
      <c r="E84" s="90"/>
      <c r="F84" s="90"/>
      <c r="G84" s="90"/>
      <c r="H84" s="90"/>
      <c r="I84" s="87"/>
      <c r="J84" s="88"/>
      <c r="K84" s="303">
        <v>0.05</v>
      </c>
      <c r="L84" s="866">
        <f>N78*K84</f>
        <v>421.19033332089606</v>
      </c>
      <c r="M84" s="867"/>
      <c r="N84" s="51"/>
    </row>
    <row r="85" spans="1:14" ht="15.75" thickBot="1">
      <c r="B85" s="91" t="s">
        <v>974</v>
      </c>
      <c r="C85" s="92"/>
      <c r="D85" s="92"/>
      <c r="E85" s="92"/>
      <c r="F85" s="92"/>
      <c r="G85" s="92"/>
      <c r="H85" s="92"/>
      <c r="I85" s="93"/>
      <c r="J85" s="94"/>
      <c r="K85" s="304">
        <v>0.05</v>
      </c>
      <c r="L85" s="868">
        <f>N78*K85</f>
        <v>421.19033332089606</v>
      </c>
      <c r="M85" s="869"/>
      <c r="N85" s="51"/>
    </row>
    <row r="86" spans="1:14" ht="15.75" thickBot="1">
      <c r="B86" s="831" t="s">
        <v>953</v>
      </c>
      <c r="C86" s="832"/>
      <c r="D86" s="832"/>
      <c r="E86" s="832"/>
      <c r="F86" s="832"/>
      <c r="G86" s="832"/>
      <c r="H86" s="832"/>
      <c r="I86" s="832"/>
      <c r="J86" s="832"/>
      <c r="K86" s="832"/>
      <c r="L86" s="832"/>
      <c r="M86" s="833"/>
      <c r="N86" s="52">
        <f>L83+L84+L85</f>
        <v>2527.1419999253762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10950.948666343296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1050</v>
      </c>
      <c r="C31" s="81" t="s">
        <v>1571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418</v>
      </c>
      <c r="N36" s="271">
        <f>K36/M36</f>
        <v>301.11586652773173</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418</v>
      </c>
      <c r="N37" s="271">
        <f>K37/M37</f>
        <v>319.68319689107426</v>
      </c>
    </row>
    <row r="38" spans="1:14">
      <c r="A38" t="s">
        <v>225</v>
      </c>
      <c r="B38" s="880" t="str">
        <f>VLOOKUP(A38,EQUIPOS!A8:D154,3,FALSE)</f>
        <v>Esparcidor de gravilla, Ancho de esparcimiento 3100mm, Velocidad de trabajo 10—20km2/h</v>
      </c>
      <c r="C38" s="881"/>
      <c r="D38" s="881"/>
      <c r="E38" s="881"/>
      <c r="F38" s="881"/>
      <c r="G38" s="881"/>
      <c r="H38" s="882"/>
      <c r="I38" s="266"/>
      <c r="J38" s="267"/>
      <c r="K38" s="268">
        <f>VLOOKUP(A38,EQUIPOS!A8:D165,4,FALSE)</f>
        <v>85817.132508497554</v>
      </c>
      <c r="L38" s="269"/>
      <c r="M38" s="270">
        <v>418</v>
      </c>
      <c r="N38" s="271">
        <f>K38/M38</f>
        <v>205.30414475717117</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0.96653780985169846</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827.06974598582894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58646.301822655427</v>
      </c>
      <c r="N48" s="271">
        <f>K48*M48</f>
        <v>586.46301822655425</v>
      </c>
    </row>
    <row r="49" spans="1:14">
      <c r="A49" s="108" t="s">
        <v>860</v>
      </c>
      <c r="B49" s="43" t="str">
        <f>VLOOKUP(A49,MATERIALES!A6:D373,3,FALSE)</f>
        <v>Emulsión CRR-2</v>
      </c>
      <c r="C49" s="280"/>
      <c r="D49" s="280"/>
      <c r="E49" s="280"/>
      <c r="F49" s="280"/>
      <c r="G49" s="280"/>
      <c r="H49" s="280"/>
      <c r="I49" s="267"/>
      <c r="J49" s="223" t="str">
        <f>VLOOKUP(A49,MATERIALES!A5:D641,2,FALSE)</f>
        <v>lt</v>
      </c>
      <c r="K49" s="281">
        <v>1.25</v>
      </c>
      <c r="L49" s="266"/>
      <c r="M49" s="401">
        <f>VLOOKUP(A49,MATERIALES!A6:D397,4,FALSE)</f>
        <v>1430.1085329193215</v>
      </c>
      <c r="N49" s="271">
        <f>K49*M49</f>
        <v>1787.6356661491518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2374.0986843757059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1227</v>
      </c>
      <c r="B58" s="46" t="str">
        <f>VLOOKUP(A58,TRANSPORTE!A5:D117,3,FALSE)</f>
        <v>Transporte de Arena</v>
      </c>
      <c r="C58" s="316"/>
      <c r="D58" s="316"/>
      <c r="E58" s="316"/>
      <c r="F58" s="316"/>
      <c r="G58" s="316"/>
      <c r="H58" s="310" t="s">
        <v>1468</v>
      </c>
      <c r="I58" s="278">
        <v>0.01</v>
      </c>
      <c r="J58" s="285">
        <v>1</v>
      </c>
      <c r="K58" s="278">
        <f>I58*J58</f>
        <v>0.01</v>
      </c>
      <c r="L58" s="918">
        <f>VLOOKUP(A58,TRANSPORTE!A5:D117,4,FALSE)</f>
        <v>1340.4286998159068</v>
      </c>
      <c r="M58" s="919"/>
      <c r="N58" s="286">
        <f>K58*L58</f>
        <v>13.404286998159069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13.404286998159069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SUM(N69:N75)</f>
        <v>96.653780985169846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3311.2264983448636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662.24529966897273</v>
      </c>
      <c r="M83" s="867"/>
      <c r="N83" s="51"/>
    </row>
    <row r="84" spans="1:14">
      <c r="B84" s="89" t="s">
        <v>973</v>
      </c>
      <c r="C84" s="90"/>
      <c r="D84" s="90"/>
      <c r="E84" s="90"/>
      <c r="F84" s="90"/>
      <c r="G84" s="90"/>
      <c r="H84" s="90"/>
      <c r="I84" s="87"/>
      <c r="J84" s="88"/>
      <c r="K84" s="303">
        <v>0.05</v>
      </c>
      <c r="L84" s="866">
        <f>N78*K84</f>
        <v>165.56132491724318</v>
      </c>
      <c r="M84" s="867"/>
      <c r="N84" s="51"/>
    </row>
    <row r="85" spans="1:14" ht="15.75" thickBot="1">
      <c r="B85" s="91" t="s">
        <v>974</v>
      </c>
      <c r="C85" s="92"/>
      <c r="D85" s="92"/>
      <c r="E85" s="92"/>
      <c r="F85" s="92"/>
      <c r="G85" s="92"/>
      <c r="H85" s="92"/>
      <c r="I85" s="93"/>
      <c r="J85" s="94"/>
      <c r="K85" s="304">
        <v>0.05</v>
      </c>
      <c r="L85" s="868">
        <f>N78*K85</f>
        <v>165.56132491724318</v>
      </c>
      <c r="M85" s="869"/>
      <c r="N85" s="51"/>
    </row>
    <row r="86" spans="1:14" ht="15.75" thickBot="1">
      <c r="B86" s="831" t="s">
        <v>953</v>
      </c>
      <c r="C86" s="832"/>
      <c r="D86" s="832"/>
      <c r="E86" s="832"/>
      <c r="F86" s="832"/>
      <c r="G86" s="832"/>
      <c r="H86" s="832"/>
      <c r="I86" s="832"/>
      <c r="J86" s="832"/>
      <c r="K86" s="832"/>
      <c r="L86" s="832"/>
      <c r="M86" s="833"/>
      <c r="N86" s="52">
        <f>L83+L84+L85</f>
        <v>993.36794950345904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4304.5944478483225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1051</v>
      </c>
      <c r="C31" s="81" t="s">
        <v>1572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154</v>
      </c>
      <c r="B36" s="880" t="str">
        <f>VLOOKUP(A36,EQUIPOS!A6:D154,3,FALSE)</f>
        <v>Carrotanque Irrigador de asfalto, 1000 GALONES DE CAPACIDAD</v>
      </c>
      <c r="C36" s="881"/>
      <c r="D36" s="881"/>
      <c r="E36" s="881"/>
      <c r="F36" s="881"/>
      <c r="G36" s="881"/>
      <c r="H36" s="882"/>
      <c r="I36" s="266"/>
      <c r="J36" s="267"/>
      <c r="K36" s="268">
        <f>VLOOKUP(A36,EQUIPOS!A6:D163,4,FALSE)</f>
        <v>125866.43220859185</v>
      </c>
      <c r="L36" s="269"/>
      <c r="M36" s="270">
        <v>418</v>
      </c>
      <c r="N36" s="271">
        <f>K36/M36</f>
        <v>301.11586652773173</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418</v>
      </c>
      <c r="N37" s="271">
        <f>K37/M37</f>
        <v>319.68319689107426</v>
      </c>
    </row>
    <row r="38" spans="1:14">
      <c r="A38" t="s">
        <v>225</v>
      </c>
      <c r="B38" s="880" t="str">
        <f>VLOOKUP(A38,EQUIPOS!A8:D154,3,FALSE)</f>
        <v>Esparcidor de gravilla, Ancho de esparcimiento 3100mm, Velocidad de trabajo 10—20km2/h</v>
      </c>
      <c r="C38" s="881"/>
      <c r="D38" s="881"/>
      <c r="E38" s="881"/>
      <c r="F38" s="881"/>
      <c r="G38" s="881"/>
      <c r="H38" s="882"/>
      <c r="I38" s="266"/>
      <c r="J38" s="267"/>
      <c r="K38" s="268">
        <f>VLOOKUP(A38,EQUIPOS!A8:D165,4,FALSE)</f>
        <v>85817.132508497554</v>
      </c>
      <c r="L38" s="269"/>
      <c r="M38" s="270">
        <v>418</v>
      </c>
      <c r="N38" s="271">
        <f>K38/M38</f>
        <v>205.30414475717117</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0.96653780985169846</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827.06974598582894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58646.301822655427</v>
      </c>
      <c r="N48" s="271">
        <f>K48*M48</f>
        <v>586.46301822655425</v>
      </c>
    </row>
    <row r="49" spans="1:72">
      <c r="A49" s="108" t="s">
        <v>858</v>
      </c>
      <c r="B49" s="43" t="str">
        <f>VLOOKUP(A49,MATERIALES!A6:D373,3,FALSE)</f>
        <v>Emulsión CRR-1</v>
      </c>
      <c r="C49" s="280"/>
      <c r="D49" s="280"/>
      <c r="E49" s="280"/>
      <c r="F49" s="280"/>
      <c r="G49" s="280"/>
      <c r="H49" s="280"/>
      <c r="I49" s="267"/>
      <c r="J49" s="267" t="s">
        <v>980</v>
      </c>
      <c r="K49" s="281">
        <v>1.25</v>
      </c>
      <c r="L49" s="266"/>
      <c r="M49" s="401">
        <f>VLOOKUP(A49,MATERIALES!A6:D397,4,FALSE)</f>
        <v>1108.2963784144297</v>
      </c>
      <c r="N49" s="271">
        <f>K49*M49</f>
        <v>1385.370473018037</v>
      </c>
      <c r="BT49">
        <v>1111</v>
      </c>
    </row>
    <row r="50" spans="1:72">
      <c r="B50" s="43"/>
      <c r="C50" s="280"/>
      <c r="D50" s="280"/>
      <c r="E50" s="280"/>
      <c r="F50" s="280"/>
      <c r="G50" s="280"/>
      <c r="H50" s="280"/>
      <c r="I50" s="267"/>
      <c r="J50" s="223"/>
      <c r="K50" s="281"/>
      <c r="L50" s="266"/>
      <c r="M50" s="282"/>
      <c r="N50" s="283"/>
    </row>
    <row r="51" spans="1:72">
      <c r="B51" s="43"/>
      <c r="C51" s="280"/>
      <c r="D51" s="280"/>
      <c r="E51" s="280"/>
      <c r="F51" s="280"/>
      <c r="G51" s="280"/>
      <c r="H51" s="280"/>
      <c r="I51" s="267"/>
      <c r="J51" s="223"/>
      <c r="K51" s="281"/>
      <c r="L51" s="266"/>
      <c r="M51" s="282"/>
      <c r="N51" s="283"/>
    </row>
    <row r="52" spans="1:72" ht="15.75" thickBot="1">
      <c r="B52" s="913"/>
      <c r="C52" s="914"/>
      <c r="D52" s="914"/>
      <c r="E52" s="914"/>
      <c r="F52" s="914"/>
      <c r="G52" s="914"/>
      <c r="H52" s="914"/>
      <c r="I52" s="884"/>
      <c r="J52" s="42"/>
      <c r="K52" s="44"/>
      <c r="L52" s="915"/>
      <c r="M52" s="916"/>
      <c r="N52" s="45"/>
    </row>
    <row r="53" spans="1:72" ht="15.75" thickBot="1">
      <c r="B53" s="831" t="s">
        <v>953</v>
      </c>
      <c r="C53" s="832"/>
      <c r="D53" s="832"/>
      <c r="E53" s="832"/>
      <c r="F53" s="832"/>
      <c r="G53" s="832"/>
      <c r="H53" s="832"/>
      <c r="I53" s="832"/>
      <c r="J53" s="832"/>
      <c r="K53" s="832"/>
      <c r="L53" s="832"/>
      <c r="M53" s="833"/>
      <c r="N53" s="393">
        <f>SUM(N48:N52)</f>
        <v>1971.8334912445912</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2" t="s">
        <v>957</v>
      </c>
      <c r="C57" s="313"/>
      <c r="D57" s="313"/>
      <c r="E57" s="313"/>
      <c r="F57" s="313"/>
      <c r="G57" s="313"/>
      <c r="H57" s="73" t="s">
        <v>945</v>
      </c>
      <c r="I57" s="74" t="s">
        <v>958</v>
      </c>
      <c r="J57" s="75" t="s">
        <v>959</v>
      </c>
      <c r="K57" s="73" t="s">
        <v>960</v>
      </c>
      <c r="L57" s="917" t="s">
        <v>961</v>
      </c>
      <c r="M57" s="896"/>
      <c r="N57" s="76" t="s">
        <v>951</v>
      </c>
    </row>
    <row r="58" spans="1:72">
      <c r="A58" t="s">
        <v>1227</v>
      </c>
      <c r="B58" s="46" t="str">
        <f>VLOOKUP(A58,TRANSPORTE!A5:D117,3,FALSE)</f>
        <v>Transporte de Arena</v>
      </c>
      <c r="C58" s="316"/>
      <c r="D58" s="316"/>
      <c r="E58" s="316"/>
      <c r="F58" s="316"/>
      <c r="G58" s="316"/>
      <c r="H58" s="310" t="s">
        <v>1468</v>
      </c>
      <c r="I58" s="278">
        <v>0.01</v>
      </c>
      <c r="J58" s="285">
        <v>1</v>
      </c>
      <c r="K58" s="278">
        <f>I58*J58</f>
        <v>0.01</v>
      </c>
      <c r="L58" s="918">
        <f>VLOOKUP(A58,TRANSPORTE!A5:D117,4,FALSE)</f>
        <v>1340.4286998159068</v>
      </c>
      <c r="M58" s="919"/>
      <c r="N58" s="286">
        <f>K58*L58</f>
        <v>13.404286998159069</v>
      </c>
    </row>
    <row r="59" spans="1:72">
      <c r="B59" s="46"/>
      <c r="C59" s="47"/>
      <c r="D59" s="47"/>
      <c r="E59" s="47"/>
      <c r="F59" s="47"/>
      <c r="G59" s="47"/>
      <c r="H59" s="287"/>
      <c r="I59" s="278"/>
      <c r="J59" s="278"/>
      <c r="K59" s="278"/>
      <c r="L59" s="288"/>
      <c r="M59" s="289"/>
      <c r="N59" s="290"/>
    </row>
    <row r="60" spans="1:72">
      <c r="B60" s="46"/>
      <c r="C60" s="47"/>
      <c r="D60" s="47"/>
      <c r="E60" s="47"/>
      <c r="F60" s="47"/>
      <c r="G60" s="47"/>
      <c r="H60" s="287"/>
      <c r="I60" s="278"/>
      <c r="J60" s="278"/>
      <c r="K60" s="278"/>
      <c r="L60" s="288"/>
      <c r="M60" s="289"/>
      <c r="N60" s="290"/>
    </row>
    <row r="61" spans="1:72">
      <c r="B61" s="46"/>
      <c r="C61" s="47"/>
      <c r="D61" s="47"/>
      <c r="E61" s="47"/>
      <c r="F61" s="47"/>
      <c r="G61" s="47"/>
      <c r="H61" s="287"/>
      <c r="I61" s="278"/>
      <c r="J61" s="278"/>
      <c r="K61" s="278"/>
      <c r="L61" s="288"/>
      <c r="M61" s="289"/>
      <c r="N61" s="290"/>
    </row>
    <row r="62" spans="1:72">
      <c r="B62" s="46"/>
      <c r="C62" s="47"/>
      <c r="D62" s="47"/>
      <c r="E62" s="47"/>
      <c r="F62" s="47"/>
      <c r="G62" s="47"/>
      <c r="H62" s="287"/>
      <c r="I62" s="278"/>
      <c r="J62" s="278"/>
      <c r="K62" s="278"/>
      <c r="L62" s="288"/>
      <c r="M62" s="289"/>
      <c r="N62" s="290"/>
    </row>
    <row r="63" spans="1:72" ht="15.75" thickBot="1">
      <c r="B63" s="446"/>
      <c r="C63" s="447"/>
      <c r="D63" s="447"/>
      <c r="E63" s="447"/>
      <c r="F63" s="447"/>
      <c r="G63" s="447"/>
      <c r="H63" s="48"/>
      <c r="I63" s="126"/>
      <c r="J63" s="126"/>
      <c r="K63" s="126"/>
      <c r="L63" s="909"/>
      <c r="M63" s="910"/>
      <c r="N63" s="127"/>
    </row>
    <row r="64" spans="1:72" ht="15.75" thickBot="1">
      <c r="B64" s="920" t="s">
        <v>953</v>
      </c>
      <c r="C64" s="874"/>
      <c r="D64" s="874"/>
      <c r="E64" s="874"/>
      <c r="F64" s="874"/>
      <c r="G64" s="874"/>
      <c r="H64" s="874"/>
      <c r="I64" s="874"/>
      <c r="J64" s="874"/>
      <c r="K64" s="874"/>
      <c r="L64" s="874"/>
      <c r="M64" s="875"/>
      <c r="N64" s="104">
        <f>N58+N59+N60+N61+N62</f>
        <v>13.404286998159069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SUM(N69:N75)</f>
        <v>96.653780985169846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2908.9613052137488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581.79226104274983</v>
      </c>
      <c r="M83" s="867"/>
      <c r="N83" s="51"/>
    </row>
    <row r="84" spans="1:14">
      <c r="B84" s="89" t="s">
        <v>973</v>
      </c>
      <c r="C84" s="90"/>
      <c r="D84" s="90"/>
      <c r="E84" s="90"/>
      <c r="F84" s="90"/>
      <c r="G84" s="90"/>
      <c r="H84" s="90"/>
      <c r="I84" s="87"/>
      <c r="J84" s="88"/>
      <c r="K84" s="303">
        <v>0.05</v>
      </c>
      <c r="L84" s="866">
        <f>N78*K84</f>
        <v>145.44806526068746</v>
      </c>
      <c r="M84" s="867"/>
      <c r="N84" s="51"/>
    </row>
    <row r="85" spans="1:14" ht="15.75" thickBot="1">
      <c r="B85" s="91" t="s">
        <v>974</v>
      </c>
      <c r="C85" s="92"/>
      <c r="D85" s="92"/>
      <c r="E85" s="92"/>
      <c r="F85" s="92"/>
      <c r="G85" s="92"/>
      <c r="H85" s="92"/>
      <c r="I85" s="93"/>
      <c r="J85" s="94"/>
      <c r="K85" s="304">
        <v>0.05</v>
      </c>
      <c r="L85" s="868">
        <f>N78*K85</f>
        <v>145.44806526068746</v>
      </c>
      <c r="M85" s="869"/>
      <c r="N85" s="51"/>
    </row>
    <row r="86" spans="1:14" ht="15.75" thickBot="1">
      <c r="B86" s="831" t="s">
        <v>953</v>
      </c>
      <c r="C86" s="832"/>
      <c r="D86" s="832"/>
      <c r="E86" s="832"/>
      <c r="F86" s="832"/>
      <c r="G86" s="832"/>
      <c r="H86" s="832"/>
      <c r="I86" s="832"/>
      <c r="J86" s="832"/>
      <c r="K86" s="832"/>
      <c r="L86" s="832"/>
      <c r="M86" s="833"/>
      <c r="N86" s="52">
        <f>L83+L84+L85</f>
        <v>872.6883915641248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3781.6496967778735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1052</v>
      </c>
      <c r="C31" s="81" t="s">
        <v>1529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136</v>
      </c>
      <c r="B36" s="880" t="str">
        <f>VLOOKUP(A36,EQUIPOS!A6:D154,3,FALSE)</f>
        <v>Camión de Slurry</v>
      </c>
      <c r="C36" s="881"/>
      <c r="D36" s="881"/>
      <c r="E36" s="881"/>
      <c r="F36" s="881"/>
      <c r="G36" s="881"/>
      <c r="H36" s="882"/>
      <c r="I36" s="266"/>
      <c r="J36" s="267"/>
      <c r="K36" s="268">
        <f>VLOOKUP(A36,EQUIPOS!A6:D163,4,FALSE)</f>
        <v>175266.04569105277</v>
      </c>
      <c r="L36" s="269"/>
      <c r="M36" s="270">
        <v>600</v>
      </c>
      <c r="N36" s="271">
        <f>K36/M36</f>
        <v>292.11007615175464</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600</v>
      </c>
      <c r="N37" s="271">
        <f>K37/M37</f>
        <v>109.65927488469805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0.67335467419668338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402.44270571064936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52142.317625900985</v>
      </c>
      <c r="N48" s="271">
        <f>K48*M48</f>
        <v>651.77897032376234</v>
      </c>
    </row>
    <row r="49" spans="1:14">
      <c r="A49" s="108" t="s">
        <v>850</v>
      </c>
      <c r="B49" s="43" t="str">
        <f>VLOOKUP(A49,MATERIALES!A6:D373,3,FALSE)</f>
        <v>Emulsión CRL-1h</v>
      </c>
      <c r="C49" s="280"/>
      <c r="D49" s="280"/>
      <c r="E49" s="280"/>
      <c r="F49" s="280"/>
      <c r="G49" s="280"/>
      <c r="H49" s="280"/>
      <c r="I49" s="267"/>
      <c r="J49" s="223" t="str">
        <f>VLOOKUP(A49,MATERIALES!A5:D641,2,FALSE)</f>
        <v>lt</v>
      </c>
      <c r="K49" s="406">
        <v>1.4625000000000001</v>
      </c>
      <c r="L49" s="266"/>
      <c r="M49" s="401">
        <f>VLOOKUP(A49,MATERIALES!A6:D397,4,FALSE)</f>
        <v>1552.6322577088686</v>
      </c>
      <c r="N49" s="271">
        <f>K49*M49</f>
        <v>2270.7246768992204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2922.5036472229826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918">
        <f>VLOOKUP(A58,TRANSPORTE!A5:D117,4,FALSE)</f>
        <v>1340.4286998159068</v>
      </c>
      <c r="M58" s="919"/>
      <c r="N58" s="286">
        <f>K58*L58</f>
        <v>16.755358747698835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16.755358747698835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3409.0371791009993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681.80743582019988</v>
      </c>
      <c r="M83" s="867"/>
      <c r="N83" s="51"/>
    </row>
    <row r="84" spans="1:14">
      <c r="B84" s="89" t="s">
        <v>973</v>
      </c>
      <c r="C84" s="90"/>
      <c r="D84" s="90"/>
      <c r="E84" s="90"/>
      <c r="F84" s="90"/>
      <c r="G84" s="90"/>
      <c r="H84" s="90"/>
      <c r="I84" s="87"/>
      <c r="J84" s="88"/>
      <c r="K84" s="303">
        <v>0.05</v>
      </c>
      <c r="L84" s="866">
        <f>N78*K84</f>
        <v>170.45185895504997</v>
      </c>
      <c r="M84" s="867"/>
      <c r="N84" s="51"/>
    </row>
    <row r="85" spans="1:14" ht="15.75" thickBot="1">
      <c r="B85" s="91" t="s">
        <v>974</v>
      </c>
      <c r="C85" s="92"/>
      <c r="D85" s="92"/>
      <c r="E85" s="92"/>
      <c r="F85" s="92"/>
      <c r="G85" s="92"/>
      <c r="H85" s="92"/>
      <c r="I85" s="93"/>
      <c r="J85" s="94"/>
      <c r="K85" s="304">
        <v>0.05</v>
      </c>
      <c r="L85" s="868">
        <f>N78*K85</f>
        <v>170.45185895504997</v>
      </c>
      <c r="M85" s="869"/>
      <c r="N85" s="51"/>
    </row>
    <row r="86" spans="1:14" ht="15.75" thickBot="1">
      <c r="B86" s="831" t="s">
        <v>953</v>
      </c>
      <c r="C86" s="832"/>
      <c r="D86" s="832"/>
      <c r="E86" s="832"/>
      <c r="F86" s="832"/>
      <c r="G86" s="832"/>
      <c r="H86" s="832"/>
      <c r="I86" s="832"/>
      <c r="J86" s="832"/>
      <c r="K86" s="832"/>
      <c r="L86" s="832"/>
      <c r="M86" s="833"/>
      <c r="N86" s="52">
        <f>L83+L84+L85</f>
        <v>1022.7111537302998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4431.7483328312992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1053</v>
      </c>
      <c r="C31" s="81" t="s">
        <v>2060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136</v>
      </c>
      <c r="B36" s="880" t="str">
        <f>VLOOKUP(A36,EQUIPOS!A6:D154,3,FALSE)</f>
        <v>Camión de Slurry</v>
      </c>
      <c r="C36" s="881"/>
      <c r="D36" s="881"/>
      <c r="E36" s="881"/>
      <c r="F36" s="881"/>
      <c r="G36" s="881"/>
      <c r="H36" s="882"/>
      <c r="I36" s="266"/>
      <c r="J36" s="267"/>
      <c r="K36" s="268">
        <f>VLOOKUP(A36,EQUIPOS!A6:D163,4,FALSE)</f>
        <v>175266.04569105277</v>
      </c>
      <c r="L36" s="269"/>
      <c r="M36" s="270">
        <v>600</v>
      </c>
      <c r="N36" s="271">
        <f>K36/M36</f>
        <v>292.11007615175464</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600</v>
      </c>
      <c r="N37" s="271">
        <f>K37/M37</f>
        <v>109.65927488469805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0.67335467419668338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402.44270571064936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52142.317625900985</v>
      </c>
      <c r="N48" s="271">
        <f>K48*M48</f>
        <v>495.35201744605934</v>
      </c>
    </row>
    <row r="49" spans="1:14">
      <c r="A49" s="108" t="s">
        <v>850</v>
      </c>
      <c r="B49" s="43" t="str">
        <f>VLOOKUP(A49,MATERIALES!A6:D373,3,FALSE)</f>
        <v>Emulsión CRL-1h</v>
      </c>
      <c r="C49" s="280"/>
      <c r="D49" s="280"/>
      <c r="E49" s="280"/>
      <c r="F49" s="280"/>
      <c r="G49" s="280"/>
      <c r="H49" s="280"/>
      <c r="I49" s="267"/>
      <c r="J49" s="223" t="str">
        <f>VLOOKUP(A49,MATERIALES!A5:D641,2,FALSE)</f>
        <v>lt</v>
      </c>
      <c r="K49" s="408">
        <v>1.4107499999999999</v>
      </c>
      <c r="L49" s="266"/>
      <c r="M49" s="401">
        <f>VLOOKUP(A49,MATERIALES!A6:D397,4,FALSE)</f>
        <v>1552.6322577088686</v>
      </c>
      <c r="N49" s="271">
        <f>K49*M49</f>
        <v>2190.3759575627864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2685.7279750088455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918">
        <f>VLOOKUP(A58,TRANSPORTE!A5:D117,4,FALSE)</f>
        <v>1340.4286998159068</v>
      </c>
      <c r="M58" s="919"/>
      <c r="N58" s="286">
        <f>K58*L58</f>
        <v>12.734072648251114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12.734072648251114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3168.2402207874147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633.64804415748301</v>
      </c>
      <c r="M83" s="867"/>
      <c r="N83" s="51"/>
    </row>
    <row r="84" spans="1:14">
      <c r="B84" s="89" t="s">
        <v>973</v>
      </c>
      <c r="C84" s="90"/>
      <c r="D84" s="90"/>
      <c r="E84" s="90"/>
      <c r="F84" s="90"/>
      <c r="G84" s="90"/>
      <c r="H84" s="90"/>
      <c r="I84" s="87"/>
      <c r="J84" s="88"/>
      <c r="K84" s="303">
        <v>0.05</v>
      </c>
      <c r="L84" s="866">
        <f>N78*K84</f>
        <v>158.41201103937075</v>
      </c>
      <c r="M84" s="867"/>
      <c r="N84" s="51"/>
    </row>
    <row r="85" spans="1:14" ht="15.75" thickBot="1">
      <c r="B85" s="91" t="s">
        <v>974</v>
      </c>
      <c r="C85" s="92"/>
      <c r="D85" s="92"/>
      <c r="E85" s="92"/>
      <c r="F85" s="92"/>
      <c r="G85" s="92"/>
      <c r="H85" s="92"/>
      <c r="I85" s="93"/>
      <c r="J85" s="94"/>
      <c r="K85" s="304">
        <v>0.05</v>
      </c>
      <c r="L85" s="868">
        <f>N78*K85</f>
        <v>158.41201103937075</v>
      </c>
      <c r="M85" s="869"/>
      <c r="N85" s="51"/>
    </row>
    <row r="86" spans="1:14" ht="15.75" thickBot="1">
      <c r="B86" s="831" t="s">
        <v>953</v>
      </c>
      <c r="C86" s="832"/>
      <c r="D86" s="832"/>
      <c r="E86" s="832"/>
      <c r="F86" s="832"/>
      <c r="G86" s="832"/>
      <c r="H86" s="832"/>
      <c r="I86" s="832"/>
      <c r="J86" s="832"/>
      <c r="K86" s="832"/>
      <c r="L86" s="832"/>
      <c r="M86" s="833"/>
      <c r="N86" s="52">
        <f>L83+L84+L85</f>
        <v>950.47206623622458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4118.712287023639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1054</v>
      </c>
      <c r="C31" s="81" t="s">
        <v>2061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136</v>
      </c>
      <c r="B36" s="880" t="str">
        <f>VLOOKUP(A36,EQUIPOS!A6:D154,3,FALSE)</f>
        <v>Camión de Slurry</v>
      </c>
      <c r="C36" s="881"/>
      <c r="D36" s="881"/>
      <c r="E36" s="881"/>
      <c r="F36" s="881"/>
      <c r="G36" s="881"/>
      <c r="H36" s="882"/>
      <c r="I36" s="266"/>
      <c r="J36" s="267"/>
      <c r="K36" s="268">
        <f>VLOOKUP(A36,EQUIPOS!A6:D163,4,FALSE)</f>
        <v>175266.04569105277</v>
      </c>
      <c r="L36" s="269"/>
      <c r="M36" s="270">
        <v>600</v>
      </c>
      <c r="N36" s="271">
        <f>K36/M36</f>
        <v>292.11007615175464</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600</v>
      </c>
      <c r="N37" s="271">
        <f>K37/M37</f>
        <v>109.65927488469805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0.67335467419668338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402.44270571064936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52142.317625900985</v>
      </c>
      <c r="N48" s="271">
        <f>K48*M48</f>
        <v>495.35201744605934</v>
      </c>
    </row>
    <row r="49" spans="1:14">
      <c r="A49" s="108" t="s">
        <v>850</v>
      </c>
      <c r="B49" s="43" t="str">
        <f>VLOOKUP(A49,MATERIALES!A6:D373,3,FALSE)</f>
        <v>Emulsión CRL-1h</v>
      </c>
      <c r="C49" s="280"/>
      <c r="D49" s="280"/>
      <c r="E49" s="280"/>
      <c r="F49" s="280"/>
      <c r="G49" s="280"/>
      <c r="H49" s="280"/>
      <c r="I49" s="267"/>
      <c r="J49" s="223" t="str">
        <f>VLOOKUP(A49,MATERIALES!A5:D641,2,FALSE)</f>
        <v>lt</v>
      </c>
      <c r="K49" s="281">
        <v>1.71</v>
      </c>
      <c r="L49" s="266"/>
      <c r="M49" s="401">
        <f>VLOOKUP(A49,MATERIALES!A6:D397,4,FALSE)</f>
        <v>1552.6322577088686</v>
      </c>
      <c r="N49" s="271">
        <f>K49*M49</f>
        <v>2655.0011606821654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SUM(N48:N53)</f>
        <v>3150.3531781282245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1333</v>
      </c>
      <c r="B59" s="46" t="str">
        <f>VLOOKUP(A59,TRANSPORTE!A5:D117,3,FALSE)</f>
        <v>Transporte de agregado tipo LA-3</v>
      </c>
      <c r="C59" s="316"/>
      <c r="D59" s="316"/>
      <c r="E59" s="316"/>
      <c r="F59" s="316"/>
      <c r="G59" s="316"/>
      <c r="H59" s="310" t="s">
        <v>1468</v>
      </c>
      <c r="I59" s="407">
        <v>9.4999999999999998E-3</v>
      </c>
      <c r="J59" s="285">
        <v>1</v>
      </c>
      <c r="K59" s="407">
        <f>I59*J59</f>
        <v>9.4999999999999998E-3</v>
      </c>
      <c r="L59" s="918">
        <f>VLOOKUP(A59,TRANSPORTE!A5:D117,4,FALSE)</f>
        <v>1340.4286998159068</v>
      </c>
      <c r="M59" s="919"/>
      <c r="N59" s="286">
        <f>K59*L59</f>
        <v>12.734072648251114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12.734072648251114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4800</v>
      </c>
      <c r="N70" s="394">
        <f>K70/M70</f>
        <v>45.109166666666667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4800</v>
      </c>
      <c r="N71" s="394">
        <f>K71/M71</f>
        <v>22.226300753001663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3632.8654239067937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726.57308478135883</v>
      </c>
      <c r="M83" s="867"/>
      <c r="N83" s="51"/>
    </row>
    <row r="84" spans="1:14">
      <c r="B84" s="89" t="s">
        <v>973</v>
      </c>
      <c r="C84" s="90"/>
      <c r="D84" s="90"/>
      <c r="E84" s="90"/>
      <c r="F84" s="90"/>
      <c r="G84" s="90"/>
      <c r="H84" s="90"/>
      <c r="I84" s="87"/>
      <c r="J84" s="88"/>
      <c r="K84" s="303">
        <v>0.05</v>
      </c>
      <c r="L84" s="866">
        <f>N78*K84</f>
        <v>181.64327119533971</v>
      </c>
      <c r="M84" s="867"/>
      <c r="N84" s="51"/>
    </row>
    <row r="85" spans="1:14" ht="15.75" thickBot="1">
      <c r="B85" s="91" t="s">
        <v>974</v>
      </c>
      <c r="C85" s="92"/>
      <c r="D85" s="92"/>
      <c r="E85" s="92"/>
      <c r="F85" s="92"/>
      <c r="G85" s="92"/>
      <c r="H85" s="92"/>
      <c r="I85" s="93"/>
      <c r="J85" s="94"/>
      <c r="K85" s="304">
        <v>0.05</v>
      </c>
      <c r="L85" s="868">
        <f>N78*K85</f>
        <v>181.64327119533971</v>
      </c>
      <c r="M85" s="869"/>
      <c r="N85" s="51"/>
    </row>
    <row r="86" spans="1:14" ht="15.75" thickBot="1">
      <c r="B86" s="831" t="s">
        <v>953</v>
      </c>
      <c r="C86" s="832"/>
      <c r="D86" s="832"/>
      <c r="E86" s="832"/>
      <c r="F86" s="832"/>
      <c r="G86" s="832"/>
      <c r="H86" s="832"/>
      <c r="I86" s="832"/>
      <c r="J86" s="832"/>
      <c r="K86" s="832"/>
      <c r="L86" s="832"/>
      <c r="M86" s="833"/>
      <c r="N86" s="52">
        <f>L83+L84+L85</f>
        <v>1089.8596271720382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4722.7250510788317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1055</v>
      </c>
      <c r="C31" s="81" t="s">
        <v>2062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136</v>
      </c>
      <c r="B36" s="880" t="str">
        <f>VLOOKUP(A36,EQUIPOS!A6:D154,3,FALSE)</f>
        <v>Camión de Slurry</v>
      </c>
      <c r="C36" s="881"/>
      <c r="D36" s="881"/>
      <c r="E36" s="881"/>
      <c r="F36" s="881"/>
      <c r="G36" s="881"/>
      <c r="H36" s="882"/>
      <c r="I36" s="266"/>
      <c r="J36" s="267"/>
      <c r="K36" s="268">
        <f>VLOOKUP(A36,EQUIPOS!A6:D163,4,FALSE)</f>
        <v>175266.04569105277</v>
      </c>
      <c r="L36" s="269"/>
      <c r="M36" s="270">
        <v>600</v>
      </c>
      <c r="N36" s="271">
        <f>K36/M36</f>
        <v>292.11007615175464</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600</v>
      </c>
      <c r="N37" s="271">
        <f>K37/M37</f>
        <v>109.65927488469805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0.67335467419668338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402.44270571064936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52142.317625900985</v>
      </c>
      <c r="N48" s="271">
        <f>K48*M48</f>
        <v>247.67600872302967</v>
      </c>
    </row>
    <row r="49" spans="1:14">
      <c r="A49" s="108" t="s">
        <v>850</v>
      </c>
      <c r="B49" s="43" t="str">
        <f>VLOOKUP(A49,MATERIALES!A6:D373,3,FALSE)</f>
        <v>Emulsión CRL-1h</v>
      </c>
      <c r="C49" s="280"/>
      <c r="D49" s="280"/>
      <c r="E49" s="280"/>
      <c r="F49" s="280"/>
      <c r="G49" s="280"/>
      <c r="H49" s="280"/>
      <c r="I49" s="267"/>
      <c r="J49" s="223" t="str">
        <f>VLOOKUP(A49,MATERIALES!A5:D641,2,FALSE)</f>
        <v>lt</v>
      </c>
      <c r="K49" s="408">
        <v>1.0687499999999999</v>
      </c>
      <c r="L49" s="266"/>
      <c r="M49" s="401">
        <f>VLOOKUP(A49,MATERIALES!A6:D397,4,FALSE)</f>
        <v>1552.6322577088686</v>
      </c>
      <c r="N49" s="271">
        <f>K49*M49</f>
        <v>1659.375725426353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1907.0517341493828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918">
        <f>VLOOKUP(A58,TRANSPORTE!A5:D117,4,FALSE)</f>
        <v>1340.4286998159068</v>
      </c>
      <c r="M58" s="919"/>
      <c r="N58" s="286">
        <f>K58*L58</f>
        <v>6.3670363241255572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6.3670363241255572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2383.1969436038262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476.63938872076528</v>
      </c>
      <c r="M83" s="867"/>
      <c r="N83" s="51"/>
    </row>
    <row r="84" spans="1:14">
      <c r="B84" s="89" t="s">
        <v>973</v>
      </c>
      <c r="C84" s="90"/>
      <c r="D84" s="90"/>
      <c r="E84" s="90"/>
      <c r="F84" s="90"/>
      <c r="G84" s="90"/>
      <c r="H84" s="90"/>
      <c r="I84" s="87"/>
      <c r="J84" s="88"/>
      <c r="K84" s="303">
        <v>0.05</v>
      </c>
      <c r="L84" s="866">
        <f>N78*K84</f>
        <v>119.15984718019132</v>
      </c>
      <c r="M84" s="867"/>
      <c r="N84" s="51"/>
    </row>
    <row r="85" spans="1:14" ht="15.75" thickBot="1">
      <c r="B85" s="91" t="s">
        <v>974</v>
      </c>
      <c r="C85" s="92"/>
      <c r="D85" s="92"/>
      <c r="E85" s="92"/>
      <c r="F85" s="92"/>
      <c r="G85" s="92"/>
      <c r="H85" s="92"/>
      <c r="I85" s="93"/>
      <c r="J85" s="94"/>
      <c r="K85" s="304">
        <v>0.05</v>
      </c>
      <c r="L85" s="868">
        <f>N78*K85</f>
        <v>119.15984718019132</v>
      </c>
      <c r="M85" s="869"/>
      <c r="N85" s="51"/>
    </row>
    <row r="86" spans="1:14" ht="15.75" thickBot="1">
      <c r="B86" s="831" t="s">
        <v>953</v>
      </c>
      <c r="C86" s="832"/>
      <c r="D86" s="832"/>
      <c r="E86" s="832"/>
      <c r="F86" s="832"/>
      <c r="G86" s="832"/>
      <c r="H86" s="832"/>
      <c r="I86" s="832"/>
      <c r="J86" s="832"/>
      <c r="K86" s="832"/>
      <c r="L86" s="832"/>
      <c r="M86" s="833"/>
      <c r="N86" s="52">
        <f>L83+L84+L85</f>
        <v>714.95908308114781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3098.1560266849738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1056</v>
      </c>
      <c r="C31" s="81" t="s">
        <v>2063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136</v>
      </c>
      <c r="B36" s="880" t="str">
        <f>VLOOKUP(A36,EQUIPOS!A6:D154,3,FALSE)</f>
        <v>Camión de Slurry</v>
      </c>
      <c r="C36" s="881"/>
      <c r="D36" s="881"/>
      <c r="E36" s="881"/>
      <c r="F36" s="881"/>
      <c r="G36" s="881"/>
      <c r="H36" s="882"/>
      <c r="I36" s="266"/>
      <c r="J36" s="267"/>
      <c r="K36" s="268">
        <f>VLOOKUP(A36,EQUIPOS!A6:D163,4,FALSE)</f>
        <v>175266.04569105277</v>
      </c>
      <c r="L36" s="269"/>
      <c r="M36" s="270">
        <v>600</v>
      </c>
      <c r="N36" s="271">
        <f>K36/M36</f>
        <v>292.11007615175464</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600</v>
      </c>
      <c r="N37" s="271">
        <f>K37/M37</f>
        <v>109.65927488469805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0.67335467419668338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402.44270571064936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52142.317625900985</v>
      </c>
      <c r="N48" s="271">
        <f>K48*M48</f>
        <v>651.77897032376234</v>
      </c>
    </row>
    <row r="49" spans="1:14">
      <c r="A49" s="108" t="s">
        <v>852</v>
      </c>
      <c r="B49" s="43" t="str">
        <f>VLOOKUP(A49,MATERIALES!A6:D373,3,FALSE)</f>
        <v>Emulsión CRL-1hm</v>
      </c>
      <c r="C49" s="280"/>
      <c r="D49" s="280"/>
      <c r="E49" s="280"/>
      <c r="F49" s="280"/>
      <c r="G49" s="280"/>
      <c r="H49" s="280"/>
      <c r="I49" s="267"/>
      <c r="J49" s="223" t="str">
        <f>VLOOKUP(A49,MATERIALES!A5:D641,2,FALSE)</f>
        <v>lt</v>
      </c>
      <c r="K49" s="406">
        <v>1.4625000000000001</v>
      </c>
      <c r="L49" s="266"/>
      <c r="M49" s="401">
        <f>VLOOKUP(A49,MATERIALES!A6:D397,4,FALSE)</f>
        <v>1726.7595391708996</v>
      </c>
      <c r="N49" s="271">
        <f>K49*M49</f>
        <v>2525.3858260374409</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3177.1647963612031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918">
        <f>VLOOKUP(A58,TRANSPORTE!A5:D117,4,FALSE)</f>
        <v>1340.4286998159068</v>
      </c>
      <c r="M58" s="919"/>
      <c r="N58" s="286">
        <f>K58*L58</f>
        <v>16.755358747698835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16.755358747698835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920" t="s">
        <v>953</v>
      </c>
      <c r="C76" s="874"/>
      <c r="D76" s="874"/>
      <c r="E76" s="874"/>
      <c r="F76" s="874"/>
      <c r="G76" s="874"/>
      <c r="H76" s="874"/>
      <c r="I76" s="874"/>
      <c r="J76" s="874"/>
      <c r="K76" s="874"/>
      <c r="L76" s="874"/>
      <c r="M76" s="875"/>
      <c r="N76" s="459">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3663.6983282392198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732.73966564784405</v>
      </c>
      <c r="M83" s="867"/>
      <c r="N83" s="51"/>
    </row>
    <row r="84" spans="1:14">
      <c r="B84" s="89" t="s">
        <v>973</v>
      </c>
      <c r="C84" s="90"/>
      <c r="D84" s="90"/>
      <c r="E84" s="90"/>
      <c r="F84" s="90"/>
      <c r="G84" s="90"/>
      <c r="H84" s="90"/>
      <c r="I84" s="87"/>
      <c r="J84" s="88"/>
      <c r="K84" s="303">
        <v>0.05</v>
      </c>
      <c r="L84" s="866">
        <f>N78*K84</f>
        <v>183.18491641196101</v>
      </c>
      <c r="M84" s="867"/>
      <c r="N84" s="51"/>
    </row>
    <row r="85" spans="1:14" ht="15.75" thickBot="1">
      <c r="B85" s="91" t="s">
        <v>974</v>
      </c>
      <c r="C85" s="92"/>
      <c r="D85" s="92"/>
      <c r="E85" s="92"/>
      <c r="F85" s="92"/>
      <c r="G85" s="92"/>
      <c r="H85" s="92"/>
      <c r="I85" s="93"/>
      <c r="J85" s="94"/>
      <c r="K85" s="304">
        <v>0.05</v>
      </c>
      <c r="L85" s="868">
        <f>N78*K85</f>
        <v>183.18491641196101</v>
      </c>
      <c r="M85" s="869"/>
      <c r="N85" s="51"/>
    </row>
    <row r="86" spans="1:14" ht="15.75" thickBot="1">
      <c r="B86" s="831" t="s">
        <v>953</v>
      </c>
      <c r="C86" s="832"/>
      <c r="D86" s="832"/>
      <c r="E86" s="832"/>
      <c r="F86" s="832"/>
      <c r="G86" s="832"/>
      <c r="H86" s="832"/>
      <c r="I86" s="832"/>
      <c r="J86" s="832"/>
      <c r="K86" s="832"/>
      <c r="L86" s="832"/>
      <c r="M86" s="833"/>
      <c r="N86" s="52">
        <f>L83+L84+L85</f>
        <v>1099.1094984717661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4762.8078267109859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1057</v>
      </c>
      <c r="C31" s="81" t="s">
        <v>2064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136</v>
      </c>
      <c r="B36" s="880" t="str">
        <f>VLOOKUP(A36,EQUIPOS!A6:D154,3,FALSE)</f>
        <v>Camión de Slurry</v>
      </c>
      <c r="C36" s="881"/>
      <c r="D36" s="881"/>
      <c r="E36" s="881"/>
      <c r="F36" s="881"/>
      <c r="G36" s="881"/>
      <c r="H36" s="882"/>
      <c r="I36" s="266"/>
      <c r="J36" s="267"/>
      <c r="K36" s="268">
        <f>VLOOKUP(A36,EQUIPOS!A6:D163,4,FALSE)</f>
        <v>175266.04569105277</v>
      </c>
      <c r="L36" s="269"/>
      <c r="M36" s="270">
        <v>600</v>
      </c>
      <c r="N36" s="271">
        <f>K36/M36</f>
        <v>292.11007615175464</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600</v>
      </c>
      <c r="N37" s="271">
        <f>K37/M37</f>
        <v>109.65927488469805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0.67335467419668338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402.44270571064936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52142.317625900985</v>
      </c>
      <c r="N48" s="271">
        <f>K48*M48</f>
        <v>495.35201744605934</v>
      </c>
    </row>
    <row r="49" spans="1:14">
      <c r="A49" s="108" t="s">
        <v>852</v>
      </c>
      <c r="B49" s="43" t="str">
        <f>VLOOKUP(A49,MATERIALES!A6:D373,3,FALSE)</f>
        <v>Emulsión CRL-1hm</v>
      </c>
      <c r="C49" s="280"/>
      <c r="D49" s="280"/>
      <c r="E49" s="280"/>
      <c r="F49" s="280"/>
      <c r="G49" s="280"/>
      <c r="H49" s="280"/>
      <c r="I49" s="267"/>
      <c r="J49" s="223" t="str">
        <f>VLOOKUP(A49,MATERIALES!A5:D641,2,FALSE)</f>
        <v>lt</v>
      </c>
      <c r="K49" s="408">
        <v>1.4107499999999999</v>
      </c>
      <c r="L49" s="266"/>
      <c r="M49" s="401">
        <f>VLOOKUP(A49,MATERIALES!A6:D397,4,FALSE)</f>
        <v>1726.7595391708996</v>
      </c>
      <c r="N49" s="271">
        <f>K49*M49</f>
        <v>2436.0260198853466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2931.3780373314057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918">
        <f>VLOOKUP(A58,TRANSPORTE!A5:D117,4,FALSE)</f>
        <v>1340.4286998159068</v>
      </c>
      <c r="M58" s="919"/>
      <c r="N58" s="286">
        <f>K58*L58</f>
        <v>12.734072648251114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12.734072648251114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3413.8902831099749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682.77805662199501</v>
      </c>
      <c r="M83" s="867"/>
      <c r="N83" s="51"/>
    </row>
    <row r="84" spans="1:14">
      <c r="B84" s="89" t="s">
        <v>973</v>
      </c>
      <c r="C84" s="90"/>
      <c r="D84" s="90"/>
      <c r="E84" s="90"/>
      <c r="F84" s="90"/>
      <c r="G84" s="90"/>
      <c r="H84" s="90"/>
      <c r="I84" s="87"/>
      <c r="J84" s="88"/>
      <c r="K84" s="303">
        <v>0.05</v>
      </c>
      <c r="L84" s="866">
        <f>N78*K84</f>
        <v>170.69451415549875</v>
      </c>
      <c r="M84" s="867"/>
      <c r="N84" s="51"/>
    </row>
    <row r="85" spans="1:14" ht="15.75" thickBot="1">
      <c r="B85" s="91" t="s">
        <v>974</v>
      </c>
      <c r="C85" s="92"/>
      <c r="D85" s="92"/>
      <c r="E85" s="92"/>
      <c r="F85" s="92"/>
      <c r="G85" s="92"/>
      <c r="H85" s="92"/>
      <c r="I85" s="93"/>
      <c r="J85" s="94"/>
      <c r="K85" s="304">
        <v>0.05</v>
      </c>
      <c r="L85" s="868">
        <f>N78*K85</f>
        <v>170.69451415549875</v>
      </c>
      <c r="M85" s="869"/>
      <c r="N85" s="51"/>
    </row>
    <row r="86" spans="1:14" ht="15.75" thickBot="1">
      <c r="B86" s="831" t="s">
        <v>953</v>
      </c>
      <c r="C86" s="832"/>
      <c r="D86" s="832"/>
      <c r="E86" s="832"/>
      <c r="F86" s="832"/>
      <c r="G86" s="832"/>
      <c r="H86" s="832"/>
      <c r="I86" s="832"/>
      <c r="J86" s="832"/>
      <c r="K86" s="832"/>
      <c r="L86" s="832"/>
      <c r="M86" s="833"/>
      <c r="N86" s="52">
        <f>L83+L84+L85</f>
        <v>1024.1670849329926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4438.0573680429679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1058</v>
      </c>
      <c r="C31" s="81" t="s">
        <v>2065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136</v>
      </c>
      <c r="B36" s="880" t="str">
        <f>VLOOKUP(A36,EQUIPOS!A6:D154,3,FALSE)</f>
        <v>Camión de Slurry</v>
      </c>
      <c r="C36" s="881"/>
      <c r="D36" s="881"/>
      <c r="E36" s="881"/>
      <c r="F36" s="881"/>
      <c r="G36" s="881"/>
      <c r="H36" s="882"/>
      <c r="I36" s="266"/>
      <c r="J36" s="267"/>
      <c r="K36" s="268">
        <f>VLOOKUP(A36,EQUIPOS!A6:D163,4,FALSE)</f>
        <v>175266.04569105277</v>
      </c>
      <c r="L36" s="269"/>
      <c r="M36" s="270">
        <v>600</v>
      </c>
      <c r="N36" s="271">
        <f>K36/M36</f>
        <v>292.11007615175464</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600</v>
      </c>
      <c r="N37" s="271">
        <f>K37/M37</f>
        <v>109.65927488469805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0.67335467419668338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402.44270571064936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52142.317625900985</v>
      </c>
      <c r="N48" s="271">
        <f>K48*M48</f>
        <v>495.35201744605934</v>
      </c>
    </row>
    <row r="49" spans="1:14">
      <c r="A49" s="108" t="s">
        <v>852</v>
      </c>
      <c r="B49" s="43" t="str">
        <f>VLOOKUP(A49,MATERIALES!A6:D373,3,FALSE)</f>
        <v>Emulsión CRL-1hm</v>
      </c>
      <c r="C49" s="280"/>
      <c r="D49" s="280"/>
      <c r="E49" s="280"/>
      <c r="F49" s="280"/>
      <c r="G49" s="280"/>
      <c r="H49" s="280"/>
      <c r="I49" s="267"/>
      <c r="J49" s="223" t="str">
        <f>VLOOKUP(A49,MATERIALES!A5:D641,2,FALSE)</f>
        <v>lt</v>
      </c>
      <c r="K49" s="281">
        <v>1.71</v>
      </c>
      <c r="L49" s="266"/>
      <c r="M49" s="401">
        <f>VLOOKUP(A49,MATERIALES!A6:D397,4,FALSE)</f>
        <v>1726.7595391708996</v>
      </c>
      <c r="N49" s="271">
        <f>K49*M49</f>
        <v>2952.7588119822385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3448.1108294282976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1333</v>
      </c>
      <c r="B58" s="46" t="str">
        <f>VLOOKUP(A58,TRANSPORTE!A5:D117,3,FALSE)</f>
        <v>Transporte de agregado tipo LA-3</v>
      </c>
      <c r="C58" s="316"/>
      <c r="D58" s="316"/>
      <c r="E58" s="316"/>
      <c r="F58" s="316"/>
      <c r="G58" s="316"/>
      <c r="H58" s="310" t="s">
        <v>1468</v>
      </c>
      <c r="I58" s="407">
        <v>9.4999999999999998E-3</v>
      </c>
      <c r="J58" s="285">
        <v>1</v>
      </c>
      <c r="K58" s="407">
        <f>I58*J58</f>
        <v>9.4999999999999998E-3</v>
      </c>
      <c r="L58" s="918">
        <f>VLOOKUP(A58,TRANSPORTE!A5:D117,4,FALSE)</f>
        <v>1340.4286998159068</v>
      </c>
      <c r="M58" s="919"/>
      <c r="N58" s="286">
        <f>K58*L58</f>
        <v>12.734072648251114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12.734072648251114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3930.6230752068668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786.12461504137343</v>
      </c>
      <c r="M83" s="867"/>
      <c r="N83" s="51"/>
    </row>
    <row r="84" spans="1:14">
      <c r="B84" s="89" t="s">
        <v>973</v>
      </c>
      <c r="C84" s="90"/>
      <c r="D84" s="90"/>
      <c r="E84" s="90"/>
      <c r="F84" s="90"/>
      <c r="G84" s="90"/>
      <c r="H84" s="90"/>
      <c r="I84" s="87"/>
      <c r="J84" s="88"/>
      <c r="K84" s="303">
        <v>0.05</v>
      </c>
      <c r="L84" s="866">
        <f>N78*K84</f>
        <v>196.53115376034336</v>
      </c>
      <c r="M84" s="867"/>
      <c r="N84" s="51"/>
    </row>
    <row r="85" spans="1:14" ht="15.75" thickBot="1">
      <c r="B85" s="91" t="s">
        <v>974</v>
      </c>
      <c r="C85" s="92"/>
      <c r="D85" s="92"/>
      <c r="E85" s="92"/>
      <c r="F85" s="92"/>
      <c r="G85" s="92"/>
      <c r="H85" s="92"/>
      <c r="I85" s="93"/>
      <c r="J85" s="94"/>
      <c r="K85" s="304">
        <v>0.05</v>
      </c>
      <c r="L85" s="868">
        <f>N78*K85</f>
        <v>196.53115376034336</v>
      </c>
      <c r="M85" s="869"/>
      <c r="N85" s="51"/>
    </row>
    <row r="86" spans="1:14" ht="15.75" thickBot="1">
      <c r="B86" s="831" t="s">
        <v>953</v>
      </c>
      <c r="C86" s="832"/>
      <c r="D86" s="832"/>
      <c r="E86" s="832"/>
      <c r="F86" s="832"/>
      <c r="G86" s="832"/>
      <c r="H86" s="832"/>
      <c r="I86" s="832"/>
      <c r="J86" s="832"/>
      <c r="K86" s="832"/>
      <c r="L86" s="832"/>
      <c r="M86" s="833"/>
      <c r="N86" s="52">
        <f>L83+L84+L85</f>
        <v>1179.1869225620601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5109.8099977689271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1059</v>
      </c>
      <c r="C31" s="81" t="s">
        <v>2066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136</v>
      </c>
      <c r="B36" s="880" t="str">
        <f>VLOOKUP(A36,EQUIPOS!A6:D154,3,FALSE)</f>
        <v>Camión de Slurry</v>
      </c>
      <c r="C36" s="881"/>
      <c r="D36" s="881"/>
      <c r="E36" s="881"/>
      <c r="F36" s="881"/>
      <c r="G36" s="881"/>
      <c r="H36" s="882"/>
      <c r="I36" s="266"/>
      <c r="J36" s="267"/>
      <c r="K36" s="268">
        <f>VLOOKUP(A36,EQUIPOS!A6:D163,4,FALSE)</f>
        <v>175266.04569105277</v>
      </c>
      <c r="L36" s="269"/>
      <c r="M36" s="270">
        <v>600</v>
      </c>
      <c r="N36" s="271">
        <f>K36/M36</f>
        <v>292.11007615175464</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600</v>
      </c>
      <c r="N37" s="271">
        <f>K37/M37</f>
        <v>109.65927488469805</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N76*M41</f>
        <v>0.67335467419668338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402.44270571064936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52142.317625900985</v>
      </c>
      <c r="N48" s="271">
        <f>K48*M48</f>
        <v>247.67600872302967</v>
      </c>
    </row>
    <row r="49" spans="1:14">
      <c r="A49" s="108" t="s">
        <v>852</v>
      </c>
      <c r="B49" s="43" t="str">
        <f>VLOOKUP(A49,MATERIALES!A6:D373,3,FALSE)</f>
        <v>Emulsión CRL-1hm</v>
      </c>
      <c r="C49" s="280"/>
      <c r="D49" s="280"/>
      <c r="E49" s="280"/>
      <c r="F49" s="280"/>
      <c r="G49" s="280"/>
      <c r="H49" s="280"/>
      <c r="I49" s="267"/>
      <c r="J49" s="223" t="str">
        <f>VLOOKUP(A49,MATERIALES!A5:D641,2,FALSE)</f>
        <v>lt</v>
      </c>
      <c r="K49" s="408">
        <v>1.0687499999999999</v>
      </c>
      <c r="L49" s="266"/>
      <c r="M49" s="401">
        <f>VLOOKUP(A49,MATERIALES!A6:D397,4,FALSE)</f>
        <v>1726.7595391708996</v>
      </c>
      <c r="N49" s="271">
        <f>K49*M49</f>
        <v>1845.4742574888987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2093.1502662119283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918">
        <f>VLOOKUP(A58,TRANSPORTE!A5:D117,4,FALSE)</f>
        <v>1340.4286998159068</v>
      </c>
      <c r="M58" s="919"/>
      <c r="N58" s="286">
        <f>K58*L58</f>
        <v>6.3670363241255572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6.3670363241255572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2569.2954756663717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513.85909513327431</v>
      </c>
      <c r="M83" s="867"/>
      <c r="N83" s="51"/>
    </row>
    <row r="84" spans="1:14">
      <c r="B84" s="89" t="s">
        <v>973</v>
      </c>
      <c r="C84" s="90"/>
      <c r="D84" s="90"/>
      <c r="E84" s="90"/>
      <c r="F84" s="90"/>
      <c r="G84" s="90"/>
      <c r="H84" s="90"/>
      <c r="I84" s="87"/>
      <c r="J84" s="88"/>
      <c r="K84" s="303">
        <v>0.05</v>
      </c>
      <c r="L84" s="866">
        <f>N78*K84</f>
        <v>128.46477378331858</v>
      </c>
      <c r="M84" s="867"/>
      <c r="N84" s="51"/>
    </row>
    <row r="85" spans="1:14" ht="15.75" thickBot="1">
      <c r="B85" s="91" t="s">
        <v>974</v>
      </c>
      <c r="C85" s="92"/>
      <c r="D85" s="92"/>
      <c r="E85" s="92"/>
      <c r="F85" s="92"/>
      <c r="G85" s="92"/>
      <c r="H85" s="92"/>
      <c r="I85" s="93"/>
      <c r="J85" s="94"/>
      <c r="K85" s="304">
        <v>0.05</v>
      </c>
      <c r="L85" s="868">
        <f>N78*K85</f>
        <v>128.46477378331858</v>
      </c>
      <c r="M85" s="869"/>
      <c r="N85" s="51"/>
    </row>
    <row r="86" spans="1:14" ht="15.75" thickBot="1">
      <c r="B86" s="831" t="s">
        <v>953</v>
      </c>
      <c r="C86" s="832"/>
      <c r="D86" s="832"/>
      <c r="E86" s="832"/>
      <c r="F86" s="832"/>
      <c r="G86" s="832"/>
      <c r="H86" s="832"/>
      <c r="I86" s="832"/>
      <c r="J86" s="832"/>
      <c r="K86" s="832"/>
      <c r="L86" s="832"/>
      <c r="M86" s="833"/>
      <c r="N86" s="52">
        <f>L83+L84+L85</f>
        <v>770.78864269991152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3340.0841183662833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1060</v>
      </c>
      <c r="C31" s="81" t="s">
        <v>1573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290</v>
      </c>
      <c r="B37" s="880" t="str">
        <f>VLOOKUP(A37,EQUIPOS!A7:D154,3,FALSE)</f>
        <v>Planta trituradora</v>
      </c>
      <c r="C37" s="881"/>
      <c r="D37" s="881"/>
      <c r="E37" s="881"/>
      <c r="F37" s="881"/>
      <c r="G37" s="881"/>
      <c r="H37" s="882"/>
      <c r="I37" s="266"/>
      <c r="J37" s="267"/>
      <c r="K37" s="268">
        <f>VLOOKUP(A37,EQUIPOS!A7:D164,4,FALSE)</f>
        <v>511079.96105621156</v>
      </c>
      <c r="L37" s="269"/>
      <c r="M37" s="270">
        <v>30</v>
      </c>
      <c r="N37" s="271">
        <f t="shared" ref="N37:N43" si="0">K37/M37</f>
        <v>17035.998701873719</v>
      </c>
    </row>
    <row r="38" spans="1:14">
      <c r="A38" t="s">
        <v>168</v>
      </c>
      <c r="B38" s="880" t="str">
        <f>VLOOKUP(A38,EQUIPOS!A8:D154,3,FALSE)</f>
        <v>Compactador tipo  POTENCIA: 105 HP, PESO: 6 ton</v>
      </c>
      <c r="C38" s="881"/>
      <c r="D38" s="881"/>
      <c r="E38" s="881"/>
      <c r="F38" s="881"/>
      <c r="G38" s="881"/>
      <c r="H38" s="882"/>
      <c r="I38" s="266"/>
      <c r="J38" s="267"/>
      <c r="K38" s="268">
        <f>VLOOKUP(A38,EQUIPOS!A8:D165,4,FALSE)</f>
        <v>108865.3485437217</v>
      </c>
      <c r="L38" s="269"/>
      <c r="M38" s="270">
        <v>9</v>
      </c>
      <c r="N38" s="271">
        <f t="shared" si="0"/>
        <v>12096.149838191301</v>
      </c>
    </row>
    <row r="39" spans="1:14">
      <c r="A39" t="s">
        <v>173</v>
      </c>
      <c r="B39" s="880" t="str">
        <f>VLOOKUP(A39,EQUIPOS!A9:D154,3,FALSE)</f>
        <v>Compactador neumático de Potencia 70 HP, peso de 13 ton</v>
      </c>
      <c r="C39" s="881"/>
      <c r="D39" s="881"/>
      <c r="E39" s="881"/>
      <c r="F39" s="881"/>
      <c r="G39" s="881"/>
      <c r="H39" s="882"/>
      <c r="I39" s="266"/>
      <c r="J39" s="267"/>
      <c r="K39" s="268">
        <f>VLOOKUP(A39,EQUIPOS!A9:D166,4,FALSE)</f>
        <v>133627.57630046905</v>
      </c>
      <c r="L39" s="269"/>
      <c r="M39" s="270">
        <v>9</v>
      </c>
      <c r="N39" s="271">
        <f t="shared" si="0"/>
        <v>14847.508477829895</v>
      </c>
    </row>
    <row r="40" spans="1:14">
      <c r="A40" t="s">
        <v>286</v>
      </c>
      <c r="B40" s="880" t="str">
        <f>VLOOKUP(A40,EQUIPOS!A10:D154,3,FALSE)</f>
        <v>Planta de asfalto en frio</v>
      </c>
      <c r="C40" s="881"/>
      <c r="D40" s="881"/>
      <c r="E40" s="881"/>
      <c r="F40" s="881"/>
      <c r="G40" s="881"/>
      <c r="H40" s="882"/>
      <c r="I40" s="266"/>
      <c r="J40" s="267"/>
      <c r="K40" s="268">
        <f>VLOOKUP(A40,EQUIPOS!A10:D167,4,FALSE)</f>
        <v>245751.71096445949</v>
      </c>
      <c r="L40" s="269"/>
      <c r="M40" s="270">
        <v>9</v>
      </c>
      <c r="N40" s="271">
        <f t="shared" si="0"/>
        <v>27305.74566271772</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9</v>
      </c>
      <c r="N42" s="271">
        <f t="shared" si="0"/>
        <v>24154.77534307207</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9</v>
      </c>
      <c r="N43" s="271">
        <f t="shared" si="0"/>
        <v>9940.5288922268392</v>
      </c>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N77*M46</f>
        <v>971.8939014389166</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118587.61301797957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772</v>
      </c>
      <c r="B53" s="43" t="str">
        <f>VLOOKUP(A53,MATERIALES!A5:D373,3,FALSE)</f>
        <v>Agregado Petreo para Triturar (Crudo)</v>
      </c>
      <c r="C53" s="280"/>
      <c r="D53" s="280"/>
      <c r="E53" s="280"/>
      <c r="F53" s="280"/>
      <c r="G53" s="280"/>
      <c r="H53" s="280"/>
      <c r="I53" s="267"/>
      <c r="J53" s="223" t="str">
        <f>VLOOKUP(A53,MATERIALES!A4:D640,2,FALSE)</f>
        <v>m3</v>
      </c>
      <c r="K53" s="281">
        <v>1.4</v>
      </c>
      <c r="L53" s="266"/>
      <c r="M53" s="401">
        <f>VLOOKUP(A53,MATERIALES!A5:D396,4,FALSE)</f>
        <v>25246.873740621988</v>
      </c>
      <c r="N53" s="271">
        <f>K53*M53</f>
        <v>35345.623236870779</v>
      </c>
    </row>
    <row r="54" spans="1:14">
      <c r="A54" s="108" t="s">
        <v>774</v>
      </c>
      <c r="B54" s="43" t="str">
        <f>VLOOKUP(A54,MATERIALES!A6:D373,3,FALSE)</f>
        <v>Agua</v>
      </c>
      <c r="C54" s="280"/>
      <c r="D54" s="280"/>
      <c r="E54" s="280"/>
      <c r="F54" s="280"/>
      <c r="G54" s="280"/>
      <c r="H54" s="280"/>
      <c r="I54" s="267"/>
      <c r="J54" s="223" t="str">
        <f>VLOOKUP(A54,MATERIALES!A5:D641,2,FALSE)</f>
        <v>lt</v>
      </c>
      <c r="K54" s="281">
        <v>25</v>
      </c>
      <c r="L54" s="266"/>
      <c r="M54" s="401">
        <f>VLOOKUP(A54,MATERIALES!A6:D397,4,FALSE)</f>
        <v>53.065218459743974</v>
      </c>
      <c r="N54" s="271">
        <f>K54*M54</f>
        <v>1326.6304614935993</v>
      </c>
    </row>
    <row r="55" spans="1:14" ht="15.75" thickBot="1">
      <c r="B55" s="43"/>
      <c r="C55" s="280"/>
      <c r="D55" s="280"/>
      <c r="E55" s="280"/>
      <c r="F55" s="280"/>
      <c r="G55" s="280"/>
      <c r="H55" s="280"/>
      <c r="I55" s="267"/>
      <c r="J55" s="223"/>
      <c r="K55" s="281"/>
      <c r="L55" s="266"/>
      <c r="M55" s="282"/>
      <c r="N55" s="283"/>
    </row>
    <row r="56" spans="1:14" ht="15.75" thickBot="1">
      <c r="B56" s="831" t="s">
        <v>953</v>
      </c>
      <c r="C56" s="832"/>
      <c r="D56" s="832"/>
      <c r="E56" s="832"/>
      <c r="F56" s="832"/>
      <c r="G56" s="832"/>
      <c r="H56" s="832"/>
      <c r="I56" s="832"/>
      <c r="J56" s="832"/>
      <c r="K56" s="832"/>
      <c r="L56" s="832"/>
      <c r="M56" s="833"/>
      <c r="N56" s="393">
        <f>SUM(N53:N55)</f>
        <v>36672.25369836438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7" t="s">
        <v>961</v>
      </c>
      <c r="M60" s="896"/>
      <c r="N60" s="76" t="s">
        <v>951</v>
      </c>
    </row>
    <row r="61" spans="1:14">
      <c r="A61" t="s">
        <v>1347</v>
      </c>
      <c r="B61" s="46" t="str">
        <f>VLOOKUP(A61,TRANSPORTE!A5:D117,3,FALSE)</f>
        <v>Transporte de Mezcla en Frio MDF-38</v>
      </c>
      <c r="C61" s="316"/>
      <c r="D61" s="316"/>
      <c r="E61" s="316"/>
      <c r="F61" s="316"/>
      <c r="G61" s="316"/>
      <c r="H61" s="310" t="s">
        <v>1468</v>
      </c>
      <c r="I61" s="278">
        <v>1.25</v>
      </c>
      <c r="J61" s="285">
        <v>1</v>
      </c>
      <c r="K61" s="278">
        <f>I61*J61</f>
        <v>1.25</v>
      </c>
      <c r="L61" s="918">
        <f>VLOOKUP(A61,TRANSPORTE!A5:D117,4,FALSE)</f>
        <v>1340.4286998159068</v>
      </c>
      <c r="M61" s="919"/>
      <c r="N61" s="286">
        <f>K61*L61</f>
        <v>1675.5358747698835</v>
      </c>
    </row>
    <row r="62" spans="1:14">
      <c r="A62" t="s">
        <v>1269</v>
      </c>
      <c r="B62" s="46" t="str">
        <f>VLOOKUP(A62,TRANSPORTE!A6:D117,3,FALSE)</f>
        <v>Transporte de Material Crudo de Rio</v>
      </c>
      <c r="C62" s="47"/>
      <c r="D62" s="47"/>
      <c r="E62" s="47"/>
      <c r="F62" s="47"/>
      <c r="G62" s="47"/>
      <c r="H62" s="310" t="s">
        <v>1468</v>
      </c>
      <c r="I62" s="278">
        <v>1.4</v>
      </c>
      <c r="J62" s="285">
        <v>1</v>
      </c>
      <c r="K62" s="278">
        <f>I62*J62</f>
        <v>1.4</v>
      </c>
      <c r="L62" s="918">
        <f>VLOOKUP(A62,TRANSPORTE!A6:D117,4,FALSE)</f>
        <v>1340.4286998159068</v>
      </c>
      <c r="M62" s="919"/>
      <c r="N62" s="286">
        <f>K62*L62</f>
        <v>1876.6001797422693</v>
      </c>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9"/>
      <c r="M66" s="910"/>
      <c r="N66" s="127"/>
    </row>
    <row r="67" spans="1:15" ht="15.75" thickBot="1">
      <c r="B67" s="920" t="s">
        <v>953</v>
      </c>
      <c r="C67" s="874"/>
      <c r="D67" s="874"/>
      <c r="E67" s="874"/>
      <c r="F67" s="874"/>
      <c r="G67" s="874"/>
      <c r="H67" s="874"/>
      <c r="I67" s="874"/>
      <c r="J67" s="874"/>
      <c r="K67" s="874"/>
      <c r="L67" s="874"/>
      <c r="M67" s="875"/>
      <c r="N67" s="104">
        <f>N61+N62+N63+N64+N65</f>
        <v>3552.1360545121529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70" t="s">
        <v>963</v>
      </c>
      <c r="C71" s="871"/>
      <c r="D71" s="871"/>
      <c r="E71" s="871"/>
      <c r="F71" s="871"/>
      <c r="G71" s="871"/>
      <c r="H71" s="871"/>
      <c r="I71" s="73" t="s">
        <v>964</v>
      </c>
      <c r="J71" s="75" t="s">
        <v>1410</v>
      </c>
      <c r="K71" s="74" t="s">
        <v>966</v>
      </c>
      <c r="L71" s="872" t="s">
        <v>950</v>
      </c>
      <c r="M71" s="873"/>
      <c r="N71" s="98" t="s">
        <v>951</v>
      </c>
    </row>
    <row r="72" spans="1:15">
      <c r="A72" t="s">
        <v>19</v>
      </c>
      <c r="B72" s="49" t="str">
        <f>VLOOKUP(A72,'MANO DE OBRA'!A8:D68,3,FALSE)</f>
        <v>Obrero (8)</v>
      </c>
      <c r="C72" s="47"/>
      <c r="D72" s="47"/>
      <c r="E72" s="47"/>
      <c r="F72" s="47"/>
      <c r="G72" s="47"/>
      <c r="H72" s="47"/>
      <c r="I72" s="291">
        <f>K72/J72*100</f>
        <v>234080.00000000003</v>
      </c>
      <c r="J72" s="292">
        <v>185</v>
      </c>
      <c r="K72" s="293">
        <f>VLOOKUP(A72,'MANO DE OBRA'!A8:D99,4,FALSE)</f>
        <v>433048</v>
      </c>
      <c r="L72" s="50"/>
      <c r="M72" s="294">
        <f>M38*8</f>
        <v>72</v>
      </c>
      <c r="N72" s="394">
        <f>K72/M72</f>
        <v>6014.5555555555557</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8">
        <f>M72</f>
        <v>72</v>
      </c>
      <c r="N73" s="394">
        <f>K73/M73</f>
        <v>1481.7533835334443</v>
      </c>
    </row>
    <row r="74" spans="1:15">
      <c r="A74" t="s">
        <v>54</v>
      </c>
      <c r="B74" s="49" t="str">
        <f>VLOOKUP(A74,'MANO DE OBRA'!A9:D70,3,FALSE)</f>
        <v>Rastrilleros (2)</v>
      </c>
      <c r="C74" s="47"/>
      <c r="D74" s="47"/>
      <c r="E74" s="47"/>
      <c r="F74" s="47"/>
      <c r="G74" s="47"/>
      <c r="H74" s="47"/>
      <c r="I74" s="291">
        <f>K74/J74*100</f>
        <v>86502.359687357821</v>
      </c>
      <c r="J74" s="292">
        <v>185</v>
      </c>
      <c r="K74" s="293">
        <f>VLOOKUP(A74,'MANO DE OBRA'!A9:D101,4,FALSE)</f>
        <v>160029.36542161196</v>
      </c>
      <c r="L74" s="50"/>
      <c r="M74" s="299">
        <f>M73</f>
        <v>72</v>
      </c>
      <c r="N74" s="394">
        <f>K74/M74</f>
        <v>2222.630075300166</v>
      </c>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SUM(N72:N76)</f>
        <v>9718.9390143891651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N48+N56+N67+N77</f>
        <v>168530.94178524526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33706.188357049054</v>
      </c>
      <c r="M84" s="867"/>
      <c r="N84" s="51"/>
    </row>
    <row r="85" spans="1:14">
      <c r="B85" s="89" t="s">
        <v>973</v>
      </c>
      <c r="C85" s="90"/>
      <c r="D85" s="90"/>
      <c r="E85" s="90"/>
      <c r="F85" s="90"/>
      <c r="G85" s="90"/>
      <c r="H85" s="90"/>
      <c r="I85" s="87"/>
      <c r="J85" s="88"/>
      <c r="K85" s="303">
        <v>0.05</v>
      </c>
      <c r="L85" s="866">
        <f>N79*K85</f>
        <v>8426.5470892622634</v>
      </c>
      <c r="M85" s="867"/>
      <c r="N85" s="51"/>
    </row>
    <row r="86" spans="1:14" ht="15.75" thickBot="1">
      <c r="B86" s="91" t="s">
        <v>974</v>
      </c>
      <c r="C86" s="92"/>
      <c r="D86" s="92"/>
      <c r="E86" s="92"/>
      <c r="F86" s="92"/>
      <c r="G86" s="92"/>
      <c r="H86" s="92"/>
      <c r="I86" s="93"/>
      <c r="J86" s="94"/>
      <c r="K86" s="304">
        <v>0.05</v>
      </c>
      <c r="L86" s="868">
        <f>N79*K86</f>
        <v>8426.5470892622634</v>
      </c>
      <c r="M86" s="869"/>
      <c r="N86" s="51"/>
    </row>
    <row r="87" spans="1:14" ht="15.75" thickBot="1">
      <c r="B87" s="831" t="s">
        <v>953</v>
      </c>
      <c r="C87" s="832"/>
      <c r="D87" s="832"/>
      <c r="E87" s="832"/>
      <c r="F87" s="832"/>
      <c r="G87" s="832"/>
      <c r="H87" s="832"/>
      <c r="I87" s="832"/>
      <c r="J87" s="832"/>
      <c r="K87" s="832"/>
      <c r="L87" s="832"/>
      <c r="M87" s="833"/>
      <c r="N87" s="52">
        <f>L84+L85+L86</f>
        <v>50559.282535573577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219090.22432081884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34" t="s">
        <v>2218</v>
      </c>
      <c r="C106" s="835"/>
      <c r="D106" s="835"/>
      <c r="E106" s="835"/>
      <c r="F106" s="835"/>
      <c r="G106" s="835"/>
      <c r="H106" s="835"/>
      <c r="I106" s="835"/>
      <c r="J106" s="835"/>
      <c r="K106" s="835"/>
      <c r="L106" s="835"/>
      <c r="M106" s="835"/>
      <c r="N106" s="836"/>
    </row>
    <row r="107" spans="2:14" ht="15" customHeight="1">
      <c r="B107" s="834"/>
      <c r="C107" s="835"/>
      <c r="D107" s="835"/>
      <c r="E107" s="835"/>
      <c r="F107" s="835"/>
      <c r="G107" s="835"/>
      <c r="H107" s="835"/>
      <c r="I107" s="835"/>
      <c r="J107" s="835"/>
      <c r="K107" s="835"/>
      <c r="L107" s="835"/>
      <c r="M107" s="835"/>
      <c r="N107" s="836"/>
    </row>
    <row r="108" spans="2:14" ht="30" customHeight="1">
      <c r="B108" s="837" t="s">
        <v>2219</v>
      </c>
      <c r="C108" s="838"/>
      <c r="D108" s="838"/>
      <c r="E108" s="838"/>
      <c r="F108" s="838"/>
      <c r="G108" s="838"/>
      <c r="H108" s="838"/>
      <c r="I108" s="838"/>
      <c r="J108" s="838"/>
      <c r="K108" s="838"/>
      <c r="L108" s="838"/>
      <c r="M108" s="838"/>
      <c r="N108" s="839"/>
    </row>
    <row r="109" spans="2:14">
      <c r="B109" s="837"/>
      <c r="C109" s="838"/>
      <c r="D109" s="838"/>
      <c r="E109" s="838"/>
      <c r="F109" s="838"/>
      <c r="G109" s="838"/>
      <c r="H109" s="838"/>
      <c r="I109" s="838"/>
      <c r="J109" s="838"/>
      <c r="K109" s="838"/>
      <c r="L109" s="838"/>
      <c r="M109" s="838"/>
      <c r="N109" s="839"/>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7"/>
      <c r="K119" s="897"/>
      <c r="L119" s="897"/>
      <c r="M119" s="897"/>
      <c r="N119" s="898"/>
    </row>
    <row r="120" spans="2:14" ht="15.75" thickBot="1">
      <c r="B120" s="260" t="s">
        <v>2221</v>
      </c>
      <c r="C120" s="392"/>
      <c r="D120" s="392"/>
      <c r="E120" s="57"/>
      <c r="F120" s="57"/>
      <c r="G120" s="57"/>
      <c r="H120" s="57"/>
      <c r="I120" s="57"/>
      <c r="J120" s="899"/>
      <c r="K120" s="899"/>
      <c r="L120" s="899"/>
      <c r="M120" s="899"/>
      <c r="N120" s="900"/>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1061</v>
      </c>
      <c r="C31" s="81" t="s">
        <v>1574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168</v>
      </c>
      <c r="B37" s="880" t="str">
        <f>VLOOKUP(A37,EQUIPOS!A7:D154,3,FALSE)</f>
        <v>Compactador tipo  POTENCIA: 105 HP, PESO: 6 ton</v>
      </c>
      <c r="C37" s="881"/>
      <c r="D37" s="881"/>
      <c r="E37" s="881"/>
      <c r="F37" s="881"/>
      <c r="G37" s="881"/>
      <c r="H37" s="882"/>
      <c r="I37" s="266"/>
      <c r="J37" s="267"/>
      <c r="K37" s="268">
        <f>VLOOKUP(A37,EQUIPOS!A7:D164,4,FALSE)</f>
        <v>108865.3485437217</v>
      </c>
      <c r="L37" s="269"/>
      <c r="M37" s="270">
        <v>9</v>
      </c>
      <c r="N37" s="271">
        <f t="shared" ref="N37:N43" si="0">K37/M37</f>
        <v>12096.149838191301</v>
      </c>
    </row>
    <row r="38" spans="1:14">
      <c r="A38" t="s">
        <v>173</v>
      </c>
      <c r="B38" s="880" t="str">
        <f>VLOOKUP(A38,EQUIPOS!A8:D154,3,FALSE)</f>
        <v>Compactador neumático de Potencia 70 HP, peso de 13 ton</v>
      </c>
      <c r="C38" s="881"/>
      <c r="D38" s="881"/>
      <c r="E38" s="881"/>
      <c r="F38" s="881"/>
      <c r="G38" s="881"/>
      <c r="H38" s="882"/>
      <c r="I38" s="266"/>
      <c r="J38" s="267"/>
      <c r="K38" s="268">
        <f>VLOOKUP(A38,EQUIPOS!A8:D165,4,FALSE)</f>
        <v>133627.57630046905</v>
      </c>
      <c r="L38" s="269"/>
      <c r="M38" s="270">
        <v>9</v>
      </c>
      <c r="N38" s="271">
        <f t="shared" si="0"/>
        <v>14847.508477829895</v>
      </c>
    </row>
    <row r="39" spans="1:14">
      <c r="A39" t="s">
        <v>286</v>
      </c>
      <c r="B39" s="880" t="str">
        <f>VLOOKUP(A39,EQUIPOS!A9:D154,3,FALSE)</f>
        <v>Planta de asfalto en frio</v>
      </c>
      <c r="C39" s="881"/>
      <c r="D39" s="881"/>
      <c r="E39" s="881"/>
      <c r="F39" s="881"/>
      <c r="G39" s="881"/>
      <c r="H39" s="882"/>
      <c r="I39" s="266"/>
      <c r="J39" s="267"/>
      <c r="K39" s="268">
        <f>VLOOKUP(A39,EQUIPOS!A9:D166,4,FALSE)</f>
        <v>245751.71096445949</v>
      </c>
      <c r="L39" s="269"/>
      <c r="M39" s="270">
        <v>9</v>
      </c>
      <c r="N39" s="271">
        <f t="shared" si="0"/>
        <v>27305.74566271772</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9</v>
      </c>
      <c r="N42" s="271">
        <f t="shared" si="0"/>
        <v>24154.77534307207</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9</v>
      </c>
      <c r="N43" s="271">
        <f t="shared" si="0"/>
        <v>9940.5288922268392</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7"/>
      <c r="F46" s="881"/>
      <c r="G46" s="881"/>
      <c r="H46" s="882"/>
      <c r="I46" s="36"/>
      <c r="J46" s="37"/>
      <c r="K46" s="273"/>
      <c r="L46" s="275"/>
      <c r="M46" s="276"/>
      <c r="N46" s="277"/>
    </row>
    <row r="47" spans="1:14">
      <c r="B47" s="888" t="s">
        <v>952</v>
      </c>
      <c r="C47" s="889"/>
      <c r="D47" s="889"/>
      <c r="E47" s="38"/>
      <c r="F47" s="39"/>
      <c r="G47" s="39"/>
      <c r="H47" s="40"/>
      <c r="I47" s="36"/>
      <c r="J47" s="37"/>
      <c r="K47" s="278"/>
      <c r="L47" s="275"/>
      <c r="M47" s="400">
        <v>0.1</v>
      </c>
      <c r="N47" s="343">
        <f>N81*M47</f>
        <v>971.8939014389166</v>
      </c>
    </row>
    <row r="48" spans="1:14" ht="15.75" thickBot="1">
      <c r="B48" s="880"/>
      <c r="C48" s="881"/>
      <c r="D48" s="881"/>
      <c r="E48" s="881"/>
      <c r="F48" s="881"/>
      <c r="G48" s="881"/>
      <c r="H48" s="882"/>
      <c r="I48" s="890"/>
      <c r="J48" s="891"/>
      <c r="K48" s="41"/>
      <c r="L48" s="892"/>
      <c r="M48" s="893"/>
      <c r="N48" s="105"/>
    </row>
    <row r="49" spans="1:14" ht="15.75" thickBot="1">
      <c r="B49" s="831" t="s">
        <v>953</v>
      </c>
      <c r="C49" s="832"/>
      <c r="D49" s="832"/>
      <c r="E49" s="832"/>
      <c r="F49" s="832"/>
      <c r="G49" s="832"/>
      <c r="H49" s="832"/>
      <c r="I49" s="832"/>
      <c r="J49" s="832"/>
      <c r="K49" s="832"/>
      <c r="L49" s="832"/>
      <c r="M49" s="833"/>
      <c r="N49" s="393">
        <f>SUM(N36:N48)</f>
        <v>118587.61301797957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VLOOKUP(A54,MATERIALES!A4:D640,2,FALSE)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VLOOKUP(A55,MATERIALES!A5:D641,2,FALSE)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393">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8">
        <f>VLOOKUP(A64,TRANSPORTE!A5:D117,4,FALSE)</f>
        <v>1340.4286998159068</v>
      </c>
      <c r="M64" s="919"/>
      <c r="N64" s="286">
        <f>K64*L64</f>
        <v>1876.6001797422693</v>
      </c>
    </row>
    <row r="65" spans="1:15">
      <c r="A65" t="s">
        <v>1369</v>
      </c>
      <c r="B65" s="46" t="str">
        <f>VLOOKUP(A65,TRANSPORTE!A6:D117,3,FALSE)</f>
        <v>Transporte de Mezcla densa En Frio MDF-25</v>
      </c>
      <c r="C65" s="47"/>
      <c r="D65" s="47"/>
      <c r="E65" s="47"/>
      <c r="F65" s="47"/>
      <c r="G65" s="47"/>
      <c r="H65" s="310" t="s">
        <v>1468</v>
      </c>
      <c r="I65" s="278">
        <v>1.25</v>
      </c>
      <c r="J65" s="285">
        <v>1</v>
      </c>
      <c r="K65" s="278">
        <f>I65*J65</f>
        <v>1.25</v>
      </c>
      <c r="L65" s="918">
        <f>VLOOKUP(A65,TRANSPORTE!A6:D117,4,FALSE)</f>
        <v>1340.4286998159068</v>
      </c>
      <c r="M65" s="919"/>
      <c r="N65" s="286">
        <f>K65*L65</f>
        <v>1675.5358747698835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9718.9390143891651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168530.94178524526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33706.188357049054</v>
      </c>
      <c r="M88" s="867"/>
      <c r="N88" s="51"/>
    </row>
    <row r="89" spans="1:14">
      <c r="B89" s="89" t="s">
        <v>973</v>
      </c>
      <c r="C89" s="90"/>
      <c r="D89" s="90"/>
      <c r="E89" s="90"/>
      <c r="F89" s="90"/>
      <c r="G89" s="90"/>
      <c r="H89" s="90"/>
      <c r="I89" s="87"/>
      <c r="J89" s="88"/>
      <c r="K89" s="303">
        <v>0.05</v>
      </c>
      <c r="L89" s="866">
        <f>N83*K89</f>
        <v>8426.5470892622634</v>
      </c>
      <c r="M89" s="867"/>
      <c r="N89" s="51"/>
    </row>
    <row r="90" spans="1:14" ht="15.75" thickBot="1">
      <c r="B90" s="91" t="s">
        <v>974</v>
      </c>
      <c r="C90" s="92"/>
      <c r="D90" s="92"/>
      <c r="E90" s="92"/>
      <c r="F90" s="92"/>
      <c r="G90" s="92"/>
      <c r="H90" s="92"/>
      <c r="I90" s="93"/>
      <c r="J90" s="94"/>
      <c r="K90" s="304">
        <v>0.05</v>
      </c>
      <c r="L90" s="868">
        <f>N83*K90</f>
        <v>8426.5470892622634</v>
      </c>
      <c r="M90" s="869"/>
      <c r="N90" s="51"/>
    </row>
    <row r="91" spans="1:14" ht="15.75" thickBot="1">
      <c r="B91" s="831" t="s">
        <v>953</v>
      </c>
      <c r="C91" s="832"/>
      <c r="D91" s="832"/>
      <c r="E91" s="832"/>
      <c r="F91" s="832"/>
      <c r="G91" s="832"/>
      <c r="H91" s="832"/>
      <c r="I91" s="832"/>
      <c r="J91" s="832"/>
      <c r="K91" s="832"/>
      <c r="L91" s="832"/>
      <c r="M91" s="833"/>
      <c r="N91" s="52">
        <f>L88+L89+L90</f>
        <v>50559.282535573577</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219090.22432081884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1062</v>
      </c>
      <c r="C31" s="81" t="s">
        <v>1575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168</v>
      </c>
      <c r="B37" s="880" t="str">
        <f>VLOOKUP(A37,EQUIPOS!A7:D154,3,FALSE)</f>
        <v>Compactador tipo  POTENCIA: 105 HP, PESO: 6 ton</v>
      </c>
      <c r="C37" s="881"/>
      <c r="D37" s="881"/>
      <c r="E37" s="881"/>
      <c r="F37" s="881"/>
      <c r="G37" s="881"/>
      <c r="H37" s="882"/>
      <c r="I37" s="266"/>
      <c r="J37" s="267"/>
      <c r="K37" s="268">
        <f>VLOOKUP(A37,EQUIPOS!A7:D164,4,FALSE)</f>
        <v>108865.3485437217</v>
      </c>
      <c r="L37" s="269"/>
      <c r="M37" s="270">
        <v>9</v>
      </c>
      <c r="N37" s="271">
        <f t="shared" ref="N37:N43" si="0">K37/M37</f>
        <v>12096.149838191301</v>
      </c>
    </row>
    <row r="38" spans="1:14">
      <c r="A38" t="s">
        <v>173</v>
      </c>
      <c r="B38" s="880" t="str">
        <f>VLOOKUP(A38,EQUIPOS!A8:D154,3,FALSE)</f>
        <v>Compactador neumático de Potencia 70 HP, peso de 13 ton</v>
      </c>
      <c r="C38" s="881"/>
      <c r="D38" s="881"/>
      <c r="E38" s="881"/>
      <c r="F38" s="881"/>
      <c r="G38" s="881"/>
      <c r="H38" s="882"/>
      <c r="I38" s="266"/>
      <c r="J38" s="267"/>
      <c r="K38" s="268">
        <f>VLOOKUP(A38,EQUIPOS!A8:D165,4,FALSE)</f>
        <v>133627.57630046905</v>
      </c>
      <c r="L38" s="269"/>
      <c r="M38" s="270">
        <v>9</v>
      </c>
      <c r="N38" s="271">
        <f t="shared" si="0"/>
        <v>14847.508477829895</v>
      </c>
    </row>
    <row r="39" spans="1:14">
      <c r="A39" t="s">
        <v>286</v>
      </c>
      <c r="B39" s="880" t="str">
        <f>VLOOKUP(A39,EQUIPOS!A9:D154,3,FALSE)</f>
        <v>Planta de asfalto en frio</v>
      </c>
      <c r="C39" s="881"/>
      <c r="D39" s="881"/>
      <c r="E39" s="881"/>
      <c r="F39" s="881"/>
      <c r="G39" s="881"/>
      <c r="H39" s="882"/>
      <c r="I39" s="266"/>
      <c r="J39" s="267"/>
      <c r="K39" s="268">
        <f>VLOOKUP(A39,EQUIPOS!A9:D166,4,FALSE)</f>
        <v>245751.71096445949</v>
      </c>
      <c r="L39" s="269"/>
      <c r="M39" s="270">
        <v>9</v>
      </c>
      <c r="N39" s="271">
        <f t="shared" si="0"/>
        <v>27305.74566271772</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9</v>
      </c>
      <c r="N42" s="271">
        <f t="shared" si="0"/>
        <v>24154.77534307207</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9</v>
      </c>
      <c r="N43" s="271">
        <f t="shared" si="0"/>
        <v>9940.5288922268392</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7"/>
      <c r="F46" s="881"/>
      <c r="G46" s="881"/>
      <c r="H46" s="882"/>
      <c r="I46" s="36"/>
      <c r="J46" s="37"/>
      <c r="K46" s="273"/>
      <c r="L46" s="275"/>
      <c r="M46" s="276"/>
      <c r="N46" s="277"/>
    </row>
    <row r="47" spans="1:14">
      <c r="B47" s="888" t="s">
        <v>952</v>
      </c>
      <c r="C47" s="889"/>
      <c r="D47" s="889"/>
      <c r="E47" s="38"/>
      <c r="F47" s="39"/>
      <c r="G47" s="39"/>
      <c r="H47" s="40"/>
      <c r="I47" s="36"/>
      <c r="J47" s="37"/>
      <c r="K47" s="278"/>
      <c r="L47" s="275"/>
      <c r="M47" s="400">
        <v>0.1</v>
      </c>
      <c r="N47" s="343">
        <f>N81*M47</f>
        <v>971.8939014389166</v>
      </c>
    </row>
    <row r="48" spans="1:14" ht="15.75" thickBot="1">
      <c r="B48" s="880"/>
      <c r="C48" s="881"/>
      <c r="D48" s="881"/>
      <c r="E48" s="881"/>
      <c r="F48" s="881"/>
      <c r="G48" s="881"/>
      <c r="H48" s="882"/>
      <c r="I48" s="890"/>
      <c r="J48" s="891"/>
      <c r="K48" s="41"/>
      <c r="L48" s="892"/>
      <c r="M48" s="893"/>
      <c r="N48" s="105"/>
    </row>
    <row r="49" spans="1:14" ht="15.75" thickBot="1">
      <c r="B49" s="831" t="s">
        <v>953</v>
      </c>
      <c r="C49" s="832"/>
      <c r="D49" s="832"/>
      <c r="E49" s="832"/>
      <c r="F49" s="832"/>
      <c r="G49" s="832"/>
      <c r="H49" s="832"/>
      <c r="I49" s="832"/>
      <c r="J49" s="832"/>
      <c r="K49" s="832"/>
      <c r="L49" s="832"/>
      <c r="M49" s="833"/>
      <c r="N49" s="393">
        <f>SUM(N36:N48)</f>
        <v>118587.61301797957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410">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v>1.4</v>
      </c>
      <c r="L64" s="918">
        <f>VLOOKUP(A64,TRANSPORTE!A5:D117,4,FALSE)</f>
        <v>1340.4286998159068</v>
      </c>
      <c r="M64" s="919"/>
      <c r="N64" s="286">
        <f>K64*L64</f>
        <v>1876.6001797422693</v>
      </c>
    </row>
    <row r="65" spans="1:15">
      <c r="A65" t="s">
        <v>1349</v>
      </c>
      <c r="B65" s="46" t="str">
        <f>VLOOKUP(A65,TRANSPORTE!A6:D117,3,FALSE)</f>
        <v>Transporte de Mezcla en Frio DMF-19</v>
      </c>
      <c r="C65" s="47"/>
      <c r="D65" s="47"/>
      <c r="E65" s="47"/>
      <c r="F65" s="47"/>
      <c r="G65" s="47"/>
      <c r="H65" s="310" t="s">
        <v>1468</v>
      </c>
      <c r="I65" s="278">
        <v>1.25</v>
      </c>
      <c r="J65" s="285">
        <v>1</v>
      </c>
      <c r="K65" s="278">
        <v>1.25</v>
      </c>
      <c r="L65" s="918">
        <f>VLOOKUP(A65,TRANSPORTE!A6:D117,4,FALSE)</f>
        <v>1340.4286998159068</v>
      </c>
      <c r="M65" s="919"/>
      <c r="N65" s="286">
        <f>K65*L65</f>
        <v>1675.5358747698835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9718.9390143891651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168530.94178524526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33706.188357049054</v>
      </c>
      <c r="M88" s="867"/>
      <c r="N88" s="51"/>
    </row>
    <row r="89" spans="1:14">
      <c r="B89" s="89" t="s">
        <v>973</v>
      </c>
      <c r="C89" s="90"/>
      <c r="D89" s="90"/>
      <c r="E89" s="90"/>
      <c r="F89" s="90"/>
      <c r="G89" s="90"/>
      <c r="H89" s="90"/>
      <c r="I89" s="87"/>
      <c r="J89" s="88"/>
      <c r="K89" s="303">
        <v>0.05</v>
      </c>
      <c r="L89" s="866">
        <f>N83*K89</f>
        <v>8426.5470892622634</v>
      </c>
      <c r="M89" s="867"/>
      <c r="N89" s="51"/>
    </row>
    <row r="90" spans="1:14" ht="15.75" thickBot="1">
      <c r="B90" s="91" t="s">
        <v>974</v>
      </c>
      <c r="C90" s="92"/>
      <c r="D90" s="92"/>
      <c r="E90" s="92"/>
      <c r="F90" s="92"/>
      <c r="G90" s="92"/>
      <c r="H90" s="92"/>
      <c r="I90" s="93"/>
      <c r="J90" s="94"/>
      <c r="K90" s="304">
        <v>0.05</v>
      </c>
      <c r="L90" s="868">
        <f>N83*K90</f>
        <v>8426.5470892622634</v>
      </c>
      <c r="M90" s="869"/>
      <c r="N90" s="51"/>
    </row>
    <row r="91" spans="1:14" ht="15.75" thickBot="1">
      <c r="B91" s="831" t="s">
        <v>953</v>
      </c>
      <c r="C91" s="832"/>
      <c r="D91" s="832"/>
      <c r="E91" s="832"/>
      <c r="F91" s="832"/>
      <c r="G91" s="832"/>
      <c r="H91" s="832"/>
      <c r="I91" s="832"/>
      <c r="J91" s="832"/>
      <c r="K91" s="832"/>
      <c r="L91" s="832"/>
      <c r="M91" s="833"/>
      <c r="N91" s="52">
        <f>L88+L89+L90</f>
        <v>50559.282535573577</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52">
        <f>N83+N91</f>
        <v>219090.22432081884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1063</v>
      </c>
      <c r="C31" s="81" t="s">
        <v>1576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168</v>
      </c>
      <c r="B37" s="880" t="str">
        <f>VLOOKUP(A37,EQUIPOS!A7:D154,3,FALSE)</f>
        <v>Compactador tipo  POTENCIA: 105 HP, PESO: 6 ton</v>
      </c>
      <c r="C37" s="881"/>
      <c r="D37" s="881"/>
      <c r="E37" s="881"/>
      <c r="F37" s="881"/>
      <c r="G37" s="881"/>
      <c r="H37" s="882"/>
      <c r="I37" s="266"/>
      <c r="J37" s="267"/>
      <c r="K37" s="268">
        <f>VLOOKUP(A37,EQUIPOS!A7:D164,4,FALSE)</f>
        <v>108865.3485437217</v>
      </c>
      <c r="L37" s="269"/>
      <c r="M37" s="270">
        <v>7</v>
      </c>
      <c r="N37" s="271">
        <f t="shared" ref="N37:N43" si="0">K37/M37</f>
        <v>15552.192649103101</v>
      </c>
    </row>
    <row r="38" spans="1:14">
      <c r="A38" t="s">
        <v>173</v>
      </c>
      <c r="B38" s="880" t="str">
        <f>VLOOKUP(A38,EQUIPOS!A8:D154,3,FALSE)</f>
        <v>Compactador neumático de Potencia 70 HP, peso de 13 ton</v>
      </c>
      <c r="C38" s="881"/>
      <c r="D38" s="881"/>
      <c r="E38" s="881"/>
      <c r="F38" s="881"/>
      <c r="G38" s="881"/>
      <c r="H38" s="882"/>
      <c r="I38" s="266"/>
      <c r="J38" s="267"/>
      <c r="K38" s="268">
        <f>VLOOKUP(A38,EQUIPOS!A8:D165,4,FALSE)</f>
        <v>133627.57630046905</v>
      </c>
      <c r="L38" s="269"/>
      <c r="M38" s="270">
        <v>7</v>
      </c>
      <c r="N38" s="271">
        <f t="shared" si="0"/>
        <v>19089.653757209864</v>
      </c>
    </row>
    <row r="39" spans="1:14">
      <c r="A39" t="s">
        <v>286</v>
      </c>
      <c r="B39" s="880" t="str">
        <f>VLOOKUP(A39,EQUIPOS!A9:D154,3,FALSE)</f>
        <v>Planta de asfalto en frio</v>
      </c>
      <c r="C39" s="881"/>
      <c r="D39" s="881"/>
      <c r="E39" s="881"/>
      <c r="F39" s="881"/>
      <c r="G39" s="881"/>
      <c r="H39" s="882"/>
      <c r="I39" s="266"/>
      <c r="J39" s="267"/>
      <c r="K39" s="268">
        <f>VLOOKUP(A39,EQUIPOS!A9:D166,4,FALSE)</f>
        <v>245751.71096445949</v>
      </c>
      <c r="L39" s="269"/>
      <c r="M39" s="270">
        <v>9</v>
      </c>
      <c r="N39" s="271">
        <f t="shared" si="0"/>
        <v>27305.74566271772</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7</v>
      </c>
      <c r="N42" s="271">
        <f t="shared" si="0"/>
        <v>31056.139726806949</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9</v>
      </c>
      <c r="N43" s="271">
        <f t="shared" si="0"/>
        <v>9940.5288922268392</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7"/>
      <c r="F46" s="881"/>
      <c r="G46" s="881"/>
      <c r="H46" s="882"/>
      <c r="I46" s="36"/>
      <c r="J46" s="37"/>
      <c r="K46" s="273"/>
      <c r="L46" s="275"/>
      <c r="M46" s="276"/>
      <c r="N46" s="277"/>
    </row>
    <row r="47" spans="1:14">
      <c r="B47" s="888" t="s">
        <v>952</v>
      </c>
      <c r="C47" s="889"/>
      <c r="D47" s="889"/>
      <c r="E47" s="38"/>
      <c r="F47" s="39"/>
      <c r="G47" s="39"/>
      <c r="H47" s="40"/>
      <c r="I47" s="36"/>
      <c r="J47" s="37"/>
      <c r="K47" s="278"/>
      <c r="L47" s="275"/>
      <c r="M47" s="400">
        <v>0.1</v>
      </c>
      <c r="N47" s="343">
        <f>N81*M47</f>
        <v>1110.7358873587618</v>
      </c>
    </row>
    <row r="48" spans="1:14" ht="15.75" thickBot="1">
      <c r="B48" s="880"/>
      <c r="C48" s="881"/>
      <c r="D48" s="881"/>
      <c r="E48" s="881"/>
      <c r="F48" s="881"/>
      <c r="G48" s="881"/>
      <c r="H48" s="882"/>
      <c r="I48" s="890"/>
      <c r="J48" s="891"/>
      <c r="K48" s="41"/>
      <c r="L48" s="892"/>
      <c r="M48" s="893"/>
      <c r="N48" s="105"/>
    </row>
    <row r="49" spans="1:14" ht="15.75" thickBot="1">
      <c r="B49" s="831" t="s">
        <v>953</v>
      </c>
      <c r="C49" s="832"/>
      <c r="D49" s="832"/>
      <c r="E49" s="832"/>
      <c r="F49" s="832"/>
      <c r="G49" s="832"/>
      <c r="H49" s="832"/>
      <c r="I49" s="832"/>
      <c r="J49" s="832"/>
      <c r="K49" s="832"/>
      <c r="L49" s="832"/>
      <c r="M49" s="833"/>
      <c r="N49" s="393">
        <f>SUM(N36:N48)</f>
        <v>133326.00747792606</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393">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8">
        <f>VLOOKUP(A64,TRANSPORTE!A5:D117,4,FALSE)</f>
        <v>1340.4286998159068</v>
      </c>
      <c r="M64" s="919"/>
      <c r="N64" s="286">
        <f>K64*L64</f>
        <v>1876.6001797422693</v>
      </c>
    </row>
    <row r="65" spans="1:15">
      <c r="A65" t="s">
        <v>1343</v>
      </c>
      <c r="B65" s="46" t="str">
        <f>VLOOKUP(A65,TRANSPORTE!A5:D117,3,FALSE)</f>
        <v>Transporte de Mezcla Densa para Bacheo</v>
      </c>
      <c r="C65" s="47"/>
      <c r="D65" s="47"/>
      <c r="E65" s="47"/>
      <c r="F65" s="47"/>
      <c r="G65" s="47"/>
      <c r="H65" s="310" t="s">
        <v>1468</v>
      </c>
      <c r="I65" s="278">
        <v>1.25</v>
      </c>
      <c r="J65" s="278">
        <v>1</v>
      </c>
      <c r="K65" s="278">
        <f>I65*J65</f>
        <v>1.25</v>
      </c>
      <c r="L65" s="288"/>
      <c r="M65" s="289">
        <f>VLOOKUP(A64,TRANSPORTE!A5:D117,4,FALSE)</f>
        <v>1340.4286998159068</v>
      </c>
      <c r="N65" s="411">
        <f>K65*M65</f>
        <v>1675.5358747698835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63</v>
      </c>
      <c r="N75" s="394">
        <f>K75/M75</f>
        <v>6873.7777777777774</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63</v>
      </c>
      <c r="N76" s="394">
        <f>K76/M76</f>
        <v>1693.4324383239361</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63</v>
      </c>
      <c r="N77" s="394">
        <f>K77/M77</f>
        <v>2540.1486574859041</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11107.358873587618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184657.75610439022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36931.551220878049</v>
      </c>
      <c r="M88" s="867"/>
      <c r="N88" s="51"/>
    </row>
    <row r="89" spans="1:14">
      <c r="B89" s="89" t="s">
        <v>973</v>
      </c>
      <c r="C89" s="90"/>
      <c r="D89" s="90"/>
      <c r="E89" s="90"/>
      <c r="F89" s="90"/>
      <c r="G89" s="90"/>
      <c r="H89" s="90"/>
      <c r="I89" s="87"/>
      <c r="J89" s="88"/>
      <c r="K89" s="303">
        <v>0.05</v>
      </c>
      <c r="L89" s="866">
        <f>N83*K89</f>
        <v>9232.8878052195123</v>
      </c>
      <c r="M89" s="867"/>
      <c r="N89" s="51"/>
    </row>
    <row r="90" spans="1:14" ht="15.75" thickBot="1">
      <c r="B90" s="91" t="s">
        <v>974</v>
      </c>
      <c r="C90" s="92"/>
      <c r="D90" s="92"/>
      <c r="E90" s="92"/>
      <c r="F90" s="92"/>
      <c r="G90" s="92"/>
      <c r="H90" s="92"/>
      <c r="I90" s="93"/>
      <c r="J90" s="94"/>
      <c r="K90" s="304">
        <v>0.05</v>
      </c>
      <c r="L90" s="868">
        <f>N83*K90</f>
        <v>9232.8878052195123</v>
      </c>
      <c r="M90" s="869"/>
      <c r="N90" s="51"/>
    </row>
    <row r="91" spans="1:14" ht="15.75" thickBot="1">
      <c r="B91" s="831" t="s">
        <v>953</v>
      </c>
      <c r="C91" s="832"/>
      <c r="D91" s="832"/>
      <c r="E91" s="832"/>
      <c r="F91" s="832"/>
      <c r="G91" s="832"/>
      <c r="H91" s="832"/>
      <c r="I91" s="832"/>
      <c r="J91" s="832"/>
      <c r="K91" s="832"/>
      <c r="L91" s="832"/>
      <c r="M91" s="833"/>
      <c r="N91" s="52">
        <f>L88+L89+L90</f>
        <v>55397.326831317077</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240055.08293570729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1064</v>
      </c>
      <c r="C31" s="81" t="s">
        <v>1577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9</v>
      </c>
      <c r="N37" s="271">
        <f t="shared" ref="N37:N43" si="0">K37/M37</f>
        <v>14847.508477829895</v>
      </c>
    </row>
    <row r="38" spans="1:14">
      <c r="A38" t="s">
        <v>168</v>
      </c>
      <c r="B38" s="880" t="str">
        <f>VLOOKUP(A38,EQUIPOS!A8:D154,3,FALSE)</f>
        <v>Compactador tipo  POTENCIA: 105 HP, PESO: 6 ton</v>
      </c>
      <c r="C38" s="881"/>
      <c r="D38" s="881"/>
      <c r="E38" s="881"/>
      <c r="F38" s="881"/>
      <c r="G38" s="881"/>
      <c r="H38" s="882"/>
      <c r="I38" s="266"/>
      <c r="J38" s="267"/>
      <c r="K38" s="268">
        <f>VLOOKUP(A38,EQUIPOS!A8:D165,4,FALSE)</f>
        <v>108865.3485437217</v>
      </c>
      <c r="L38" s="269"/>
      <c r="M38" s="270">
        <v>9</v>
      </c>
      <c r="N38" s="271">
        <f t="shared" si="0"/>
        <v>12096.149838191301</v>
      </c>
    </row>
    <row r="39" spans="1:14">
      <c r="A39" t="s">
        <v>286</v>
      </c>
      <c r="B39" s="880" t="str">
        <f>VLOOKUP(A39,EQUIPOS!A9:D154,3,FALSE)</f>
        <v>Planta de asfalto en frio</v>
      </c>
      <c r="C39" s="881"/>
      <c r="D39" s="881"/>
      <c r="E39" s="881"/>
      <c r="F39" s="881"/>
      <c r="G39" s="881"/>
      <c r="H39" s="882"/>
      <c r="I39" s="266"/>
      <c r="J39" s="267"/>
      <c r="K39" s="268">
        <f>VLOOKUP(A39,EQUIPOS!A9:D166,4,FALSE)</f>
        <v>245751.71096445949</v>
      </c>
      <c r="L39" s="269"/>
      <c r="M39" s="270">
        <v>9</v>
      </c>
      <c r="N39" s="271">
        <f t="shared" si="0"/>
        <v>27305.74566271772</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9</v>
      </c>
      <c r="N42" s="271">
        <f t="shared" si="0"/>
        <v>24154.77534307207</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9</v>
      </c>
      <c r="N43" s="271">
        <f t="shared" si="0"/>
        <v>9940.5288922268392</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1"/>
      <c r="F46" s="881"/>
      <c r="G46" s="881"/>
      <c r="H46" s="882"/>
      <c r="I46" s="36"/>
      <c r="J46" s="37"/>
      <c r="K46" s="273"/>
      <c r="L46" s="275"/>
      <c r="M46" s="276"/>
      <c r="N46" s="277"/>
    </row>
    <row r="47" spans="1:14">
      <c r="B47" s="888" t="s">
        <v>952</v>
      </c>
      <c r="C47" s="966"/>
      <c r="D47" s="966"/>
      <c r="E47" s="38"/>
      <c r="F47" s="39"/>
      <c r="G47" s="39"/>
      <c r="H47" s="40"/>
      <c r="I47" s="36"/>
      <c r="J47" s="37"/>
      <c r="K47" s="278"/>
      <c r="L47" s="275"/>
      <c r="M47" s="400">
        <v>0.1</v>
      </c>
      <c r="N47" s="343">
        <f>N81*M47</f>
        <v>971.8939014389166</v>
      </c>
    </row>
    <row r="48" spans="1:14" ht="15.75" thickBot="1">
      <c r="B48" s="967"/>
      <c r="C48" s="968"/>
      <c r="D48" s="968"/>
      <c r="E48" s="968"/>
      <c r="F48" s="968"/>
      <c r="G48" s="968"/>
      <c r="H48" s="969"/>
      <c r="I48" s="890"/>
      <c r="J48" s="891"/>
      <c r="K48" s="41"/>
      <c r="L48" s="892"/>
      <c r="M48" s="970"/>
      <c r="N48" s="105"/>
    </row>
    <row r="49" spans="1:14" ht="15.75" thickBot="1">
      <c r="B49" s="831" t="s">
        <v>953</v>
      </c>
      <c r="C49" s="832"/>
      <c r="D49" s="832"/>
      <c r="E49" s="832"/>
      <c r="F49" s="832"/>
      <c r="G49" s="832"/>
      <c r="H49" s="832"/>
      <c r="I49" s="832"/>
      <c r="J49" s="832"/>
      <c r="K49" s="832"/>
      <c r="L49" s="832"/>
      <c r="M49" s="833"/>
      <c r="N49" s="393">
        <f>SUM(N36:N48)</f>
        <v>118587.61301797957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393">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8">
        <f>VLOOKUP(A64,TRANSPORTE!A5:D117,4,FALSE)</f>
        <v>1340.4286998159068</v>
      </c>
      <c r="M64" s="919"/>
      <c r="N64" s="286">
        <f>K64*L64</f>
        <v>1876.6001797422693</v>
      </c>
    </row>
    <row r="65" spans="1:15">
      <c r="A65" t="s">
        <v>1350</v>
      </c>
      <c r="B65" s="46" t="str">
        <f>VLOOKUP(A65,TRANSPORTE!A6:D117,3,FALSE)</f>
        <v>Transporte de Mezcla en Frio  MAF-19</v>
      </c>
      <c r="C65" s="47"/>
      <c r="D65" s="47"/>
      <c r="E65" s="47"/>
      <c r="F65" s="47"/>
      <c r="G65" s="47"/>
      <c r="H65" s="310" t="s">
        <v>1468</v>
      </c>
      <c r="I65" s="278">
        <v>1.25</v>
      </c>
      <c r="J65" s="285">
        <v>1</v>
      </c>
      <c r="K65" s="278">
        <f>I65*J65</f>
        <v>1.25</v>
      </c>
      <c r="L65" s="918">
        <f>VLOOKUP(A65,TRANSPORTE!A6:D117,4,FALSE)</f>
        <v>1340.4286998159068</v>
      </c>
      <c r="M65" s="919"/>
      <c r="N65" s="286">
        <f>K65*L65</f>
        <v>1675.5358747698835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9718.9390143891651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168530.94178524526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33706.188357049054</v>
      </c>
      <c r="M88" s="867"/>
      <c r="N88" s="51"/>
    </row>
    <row r="89" spans="1:14">
      <c r="B89" s="89" t="s">
        <v>973</v>
      </c>
      <c r="C89" s="90"/>
      <c r="D89" s="90"/>
      <c r="E89" s="90"/>
      <c r="F89" s="90"/>
      <c r="G89" s="90"/>
      <c r="H89" s="90"/>
      <c r="I89" s="87"/>
      <c r="J89" s="88"/>
      <c r="K89" s="303">
        <v>0.05</v>
      </c>
      <c r="L89" s="866">
        <f>N83*K89</f>
        <v>8426.5470892622634</v>
      </c>
      <c r="M89" s="867"/>
      <c r="N89" s="51"/>
    </row>
    <row r="90" spans="1:14" ht="15.75" thickBot="1">
      <c r="B90" s="91" t="s">
        <v>974</v>
      </c>
      <c r="C90" s="92"/>
      <c r="D90" s="92"/>
      <c r="E90" s="92"/>
      <c r="F90" s="92"/>
      <c r="G90" s="92"/>
      <c r="H90" s="92"/>
      <c r="I90" s="93"/>
      <c r="J90" s="94"/>
      <c r="K90" s="304">
        <v>0.05</v>
      </c>
      <c r="L90" s="868">
        <f>N83*K90</f>
        <v>8426.5470892622634</v>
      </c>
      <c r="M90" s="869"/>
      <c r="N90" s="51"/>
    </row>
    <row r="91" spans="1:14" ht="15.75" thickBot="1">
      <c r="B91" s="831" t="s">
        <v>953</v>
      </c>
      <c r="C91" s="832"/>
      <c r="D91" s="832"/>
      <c r="E91" s="832"/>
      <c r="F91" s="832"/>
      <c r="G91" s="832"/>
      <c r="H91" s="832"/>
      <c r="I91" s="832"/>
      <c r="J91" s="832"/>
      <c r="K91" s="832"/>
      <c r="L91" s="832"/>
      <c r="M91" s="833"/>
      <c r="N91" s="52">
        <f>L88+L89+L90</f>
        <v>50559.282535573577</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219090.22432081884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1065</v>
      </c>
      <c r="C31" s="81" t="s">
        <v>1578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9</v>
      </c>
      <c r="N37" s="271">
        <f t="shared" ref="N37:N43" si="0">K37/M37</f>
        <v>14847.508477829895</v>
      </c>
    </row>
    <row r="38" spans="1:14">
      <c r="A38" t="s">
        <v>168</v>
      </c>
      <c r="B38" s="880" t="str">
        <f>VLOOKUP(A38,EQUIPOS!A8:D154,3,FALSE)</f>
        <v>Compactador tipo  POTENCIA: 105 HP, PESO: 6 ton</v>
      </c>
      <c r="C38" s="881"/>
      <c r="D38" s="881"/>
      <c r="E38" s="881"/>
      <c r="F38" s="881"/>
      <c r="G38" s="881"/>
      <c r="H38" s="882"/>
      <c r="I38" s="266"/>
      <c r="J38" s="267"/>
      <c r="K38" s="268">
        <f>VLOOKUP(A38,EQUIPOS!A8:D165,4,FALSE)</f>
        <v>108865.3485437217</v>
      </c>
      <c r="L38" s="269"/>
      <c r="M38" s="270">
        <v>9</v>
      </c>
      <c r="N38" s="271">
        <f t="shared" si="0"/>
        <v>12096.149838191301</v>
      </c>
    </row>
    <row r="39" spans="1:14">
      <c r="A39" t="s">
        <v>286</v>
      </c>
      <c r="B39" s="880" t="str">
        <f>VLOOKUP(A39,EQUIPOS!A9:D154,3,FALSE)</f>
        <v>Planta de asfalto en frio</v>
      </c>
      <c r="C39" s="881"/>
      <c r="D39" s="881"/>
      <c r="E39" s="881"/>
      <c r="F39" s="881"/>
      <c r="G39" s="881"/>
      <c r="H39" s="882"/>
      <c r="I39" s="266"/>
      <c r="J39" s="267"/>
      <c r="K39" s="268">
        <f>VLOOKUP(A39,EQUIPOS!A9:D166,4,FALSE)</f>
        <v>245751.71096445949</v>
      </c>
      <c r="L39" s="269"/>
      <c r="M39" s="270">
        <v>9</v>
      </c>
      <c r="N39" s="271">
        <f t="shared" si="0"/>
        <v>27305.74566271772</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9</v>
      </c>
      <c r="N42" s="271">
        <f t="shared" si="0"/>
        <v>24154.77534307207</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9</v>
      </c>
      <c r="N43" s="271">
        <f t="shared" si="0"/>
        <v>9940.5288922268392</v>
      </c>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N80*M46</f>
        <v>971.8939014389166</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118587.61301797957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25246.873740621988</v>
      </c>
      <c r="N53" s="271">
        <f>K53*M53</f>
        <v>35345.623236870779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53.065218459743974</v>
      </c>
      <c r="N54" s="271">
        <f>K54*M54</f>
        <v>1326.6304614935993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36672.25369836438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8">
        <f>VLOOKUP(A63,TRANSPORTE!A5:D117,4,FALSE)</f>
        <v>1340.4286998159068</v>
      </c>
      <c r="M63" s="919"/>
      <c r="N63" s="286">
        <f>K63*L63</f>
        <v>1876.6001797422693</v>
      </c>
    </row>
    <row r="64" spans="1:14">
      <c r="A64" t="s">
        <v>1357</v>
      </c>
      <c r="B64" s="46" t="str">
        <f>VLOOKUP(A64,TRANSPORTE!A6:D117,3,FALSE)</f>
        <v>Transporte de Mezcla Abierta en Frio MAF-25</v>
      </c>
      <c r="C64" s="47"/>
      <c r="D64" s="47"/>
      <c r="E64" s="47"/>
      <c r="F64" s="47"/>
      <c r="G64" s="47"/>
      <c r="H64" s="310" t="s">
        <v>1468</v>
      </c>
      <c r="I64" s="278">
        <v>1.25</v>
      </c>
      <c r="J64" s="285">
        <v>1</v>
      </c>
      <c r="K64" s="278">
        <f>I64*J64</f>
        <v>1.25</v>
      </c>
      <c r="L64" s="918">
        <f>VLOOKUP(A64,TRANSPORTE!A6:D117,4,FALSE)</f>
        <v>1340.4286998159068</v>
      </c>
      <c r="M64" s="919"/>
      <c r="N64" s="286">
        <f>K64*L64</f>
        <v>1675.5358747698835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f>N63+N64+N65+N66+N67</f>
        <v>3552.1360545121529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8">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45"/>
    </row>
    <row r="80" spans="1:15" ht="15.75" thickBot="1">
      <c r="B80" s="920" t="s">
        <v>953</v>
      </c>
      <c r="C80" s="874"/>
      <c r="D80" s="874"/>
      <c r="E80" s="874"/>
      <c r="F80" s="874"/>
      <c r="G80" s="874"/>
      <c r="H80" s="874"/>
      <c r="I80" s="874"/>
      <c r="J80" s="874"/>
      <c r="K80" s="874"/>
      <c r="L80" s="874"/>
      <c r="M80" s="875"/>
      <c r="N80" s="300">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168530.94178524526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33706.188357049054</v>
      </c>
      <c r="M87" s="867"/>
      <c r="N87" s="51"/>
    </row>
    <row r="88" spans="1:14">
      <c r="B88" s="89" t="s">
        <v>973</v>
      </c>
      <c r="C88" s="90"/>
      <c r="D88" s="90"/>
      <c r="E88" s="90"/>
      <c r="F88" s="90"/>
      <c r="G88" s="90"/>
      <c r="H88" s="90"/>
      <c r="I88" s="87"/>
      <c r="J88" s="88"/>
      <c r="K88" s="303">
        <v>0.05</v>
      </c>
      <c r="L88" s="866">
        <f>N82*K88</f>
        <v>8426.5470892622634</v>
      </c>
      <c r="M88" s="867"/>
      <c r="N88" s="51"/>
    </row>
    <row r="89" spans="1:14" ht="15.75" thickBot="1">
      <c r="B89" s="91" t="s">
        <v>974</v>
      </c>
      <c r="C89" s="92"/>
      <c r="D89" s="92"/>
      <c r="E89" s="92"/>
      <c r="F89" s="92"/>
      <c r="G89" s="92"/>
      <c r="H89" s="92"/>
      <c r="I89" s="93"/>
      <c r="J89" s="94"/>
      <c r="K89" s="304">
        <v>0.05</v>
      </c>
      <c r="L89" s="868">
        <f>N82*K89</f>
        <v>8426.5470892622634</v>
      </c>
      <c r="M89" s="869"/>
      <c r="N89" s="51"/>
    </row>
    <row r="90" spans="1:14" ht="15.75" thickBot="1">
      <c r="B90" s="831" t="s">
        <v>953</v>
      </c>
      <c r="C90" s="832"/>
      <c r="D90" s="832"/>
      <c r="E90" s="832"/>
      <c r="F90" s="832"/>
      <c r="G90" s="832"/>
      <c r="H90" s="832"/>
      <c r="I90" s="832"/>
      <c r="J90" s="832"/>
      <c r="K90" s="832"/>
      <c r="L90" s="832"/>
      <c r="M90" s="833"/>
      <c r="N90" s="52">
        <f>L87+L88+L89</f>
        <v>50559.282535573577</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219090.22432081884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1066</v>
      </c>
      <c r="C31" s="81" t="s">
        <v>1579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9</v>
      </c>
      <c r="N37" s="271">
        <f t="shared" ref="N37:N43" si="0">K37/M37</f>
        <v>14847.508477829895</v>
      </c>
    </row>
    <row r="38" spans="1:14">
      <c r="A38" t="s">
        <v>168</v>
      </c>
      <c r="B38" s="880" t="str">
        <f>VLOOKUP(A38,EQUIPOS!A8:D154,3,FALSE)</f>
        <v>Compactador tipo  POTENCIA: 105 HP, PESO: 6 ton</v>
      </c>
      <c r="C38" s="881"/>
      <c r="D38" s="881"/>
      <c r="E38" s="881"/>
      <c r="F38" s="881"/>
      <c r="G38" s="881"/>
      <c r="H38" s="882"/>
      <c r="I38" s="266"/>
      <c r="J38" s="267"/>
      <c r="K38" s="268">
        <f>VLOOKUP(A38,EQUIPOS!A8:D165,4,FALSE)</f>
        <v>108865.3485437217</v>
      </c>
      <c r="L38" s="269"/>
      <c r="M38" s="270">
        <v>9</v>
      </c>
      <c r="N38" s="271">
        <f t="shared" si="0"/>
        <v>12096.149838191301</v>
      </c>
    </row>
    <row r="39" spans="1:14">
      <c r="A39" t="s">
        <v>286</v>
      </c>
      <c r="B39" s="880" t="str">
        <f>VLOOKUP(A39,EQUIPOS!A9:D154,3,FALSE)</f>
        <v>Planta de asfalto en frio</v>
      </c>
      <c r="C39" s="881"/>
      <c r="D39" s="881"/>
      <c r="E39" s="881"/>
      <c r="F39" s="881"/>
      <c r="G39" s="881"/>
      <c r="H39" s="882"/>
      <c r="I39" s="266"/>
      <c r="J39" s="267"/>
      <c r="K39" s="268">
        <f>VLOOKUP(A39,EQUIPOS!A9:D166,4,FALSE)</f>
        <v>245751.71096445949</v>
      </c>
      <c r="L39" s="269"/>
      <c r="M39" s="270">
        <v>9</v>
      </c>
      <c r="N39" s="271">
        <f t="shared" si="0"/>
        <v>27305.74566271772</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9</v>
      </c>
      <c r="N42" s="271">
        <f t="shared" si="0"/>
        <v>24154.77534307207</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9</v>
      </c>
      <c r="N43" s="271">
        <f t="shared" si="0"/>
        <v>9940.5288922268392</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1"/>
      <c r="F46" s="881"/>
      <c r="G46" s="881"/>
      <c r="H46" s="882"/>
      <c r="I46" s="36"/>
      <c r="J46" s="37"/>
      <c r="K46" s="273"/>
      <c r="L46" s="275"/>
      <c r="M46" s="276"/>
      <c r="N46" s="277"/>
    </row>
    <row r="47" spans="1:14">
      <c r="B47" s="888" t="s">
        <v>952</v>
      </c>
      <c r="C47" s="966"/>
      <c r="D47" s="966"/>
      <c r="E47" s="38"/>
      <c r="F47" s="39"/>
      <c r="G47" s="39"/>
      <c r="H47" s="40"/>
      <c r="I47" s="36"/>
      <c r="J47" s="37"/>
      <c r="K47" s="278"/>
      <c r="L47" s="275"/>
      <c r="M47" s="400">
        <v>0.1</v>
      </c>
      <c r="N47" s="343">
        <f>N81*M47</f>
        <v>971.8939014389166</v>
      </c>
    </row>
    <row r="48" spans="1:14" ht="15.75" thickBot="1">
      <c r="B48" s="967"/>
      <c r="C48" s="968"/>
      <c r="D48" s="968"/>
      <c r="E48" s="968"/>
      <c r="F48" s="968"/>
      <c r="G48" s="968"/>
      <c r="H48" s="969"/>
      <c r="I48" s="890"/>
      <c r="J48" s="891"/>
      <c r="K48" s="41"/>
      <c r="L48" s="892"/>
      <c r="M48" s="970"/>
      <c r="N48" s="105"/>
    </row>
    <row r="49" spans="1:14" ht="15.75" thickBot="1">
      <c r="B49" s="831" t="s">
        <v>953</v>
      </c>
      <c r="C49" s="832"/>
      <c r="D49" s="832"/>
      <c r="E49" s="832"/>
      <c r="F49" s="832"/>
      <c r="G49" s="832"/>
      <c r="H49" s="832"/>
      <c r="I49" s="832"/>
      <c r="J49" s="832"/>
      <c r="K49" s="832"/>
      <c r="L49" s="832"/>
      <c r="M49" s="833"/>
      <c r="N49" s="393">
        <f>SUM(N36:N48)</f>
        <v>118587.61301797957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393">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8">
        <f>VLOOKUP(A64,TRANSPORTE!A5:D117,4,FALSE)</f>
        <v>1340.4286998159068</v>
      </c>
      <c r="M64" s="919"/>
      <c r="N64" s="286">
        <f>K64*L64</f>
        <v>1876.6001797422693</v>
      </c>
    </row>
    <row r="65" spans="1:15">
      <c r="A65" t="s">
        <v>1352</v>
      </c>
      <c r="B65" s="46" t="str">
        <f>VLOOKUP(A65,TRANSPORTE!A6:D117,3,FALSE)</f>
        <v xml:space="preserve">Transporte de Mezcla Abierta en Frio MAF-38 </v>
      </c>
      <c r="C65" s="47"/>
      <c r="D65" s="47"/>
      <c r="E65" s="47"/>
      <c r="F65" s="47"/>
      <c r="G65" s="47"/>
      <c r="H65" s="310" t="s">
        <v>1468</v>
      </c>
      <c r="I65" s="278">
        <v>1.25</v>
      </c>
      <c r="J65" s="285">
        <v>1</v>
      </c>
      <c r="K65" s="278">
        <f>I65*J65</f>
        <v>1.25</v>
      </c>
      <c r="L65" s="918">
        <f>VLOOKUP(A65,TRANSPORTE!A6:D117,4,FALSE)</f>
        <v>1340.4286998159068</v>
      </c>
      <c r="M65" s="919"/>
      <c r="N65" s="286">
        <f>K65*L65</f>
        <v>1675.5358747698835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9718.9390143891651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168530.94178524526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33706.188357049054</v>
      </c>
      <c r="M88" s="867"/>
      <c r="N88" s="51"/>
    </row>
    <row r="89" spans="1:14">
      <c r="B89" s="89" t="s">
        <v>973</v>
      </c>
      <c r="C89" s="90"/>
      <c r="D89" s="90"/>
      <c r="E89" s="90"/>
      <c r="F89" s="90"/>
      <c r="G89" s="90"/>
      <c r="H89" s="90"/>
      <c r="I89" s="87"/>
      <c r="J89" s="88"/>
      <c r="K89" s="303">
        <v>0.05</v>
      </c>
      <c r="L89" s="866">
        <f>N83*K89</f>
        <v>8426.5470892622634</v>
      </c>
      <c r="M89" s="867"/>
      <c r="N89" s="51"/>
    </row>
    <row r="90" spans="1:14" ht="15.75" thickBot="1">
      <c r="B90" s="91" t="s">
        <v>974</v>
      </c>
      <c r="C90" s="92"/>
      <c r="D90" s="92"/>
      <c r="E90" s="92"/>
      <c r="F90" s="92"/>
      <c r="G90" s="92"/>
      <c r="H90" s="92"/>
      <c r="I90" s="93"/>
      <c r="J90" s="94"/>
      <c r="K90" s="304">
        <v>0.05</v>
      </c>
      <c r="L90" s="868">
        <f>N83*K90</f>
        <v>8426.5470892622634</v>
      </c>
      <c r="M90" s="869"/>
      <c r="N90" s="51"/>
    </row>
    <row r="91" spans="1:14" ht="15.75" thickBot="1">
      <c r="B91" s="831" t="s">
        <v>953</v>
      </c>
      <c r="C91" s="832"/>
      <c r="D91" s="832"/>
      <c r="E91" s="832"/>
      <c r="F91" s="832"/>
      <c r="G91" s="832"/>
      <c r="H91" s="832"/>
      <c r="I91" s="832"/>
      <c r="J91" s="832"/>
      <c r="K91" s="832"/>
      <c r="L91" s="832"/>
      <c r="M91" s="833"/>
      <c r="N91" s="52">
        <f>L88+L89+L90</f>
        <v>50559.282535573577</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219090.22432081884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 customHeight="1" thickBot="1">
      <c r="A31" t="s">
        <v>1845</v>
      </c>
      <c r="B31" s="80" t="s">
        <v>1067</v>
      </c>
      <c r="C31" s="971" t="s">
        <v>1580</v>
      </c>
      <c r="D31" s="971"/>
      <c r="E31" s="971"/>
      <c r="F31" s="972"/>
      <c r="G31" s="972"/>
      <c r="H31" s="972"/>
      <c r="I31" s="972"/>
      <c r="J31" s="972"/>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7</v>
      </c>
      <c r="N37" s="271">
        <f t="shared" ref="N37:N43" si="0">K37/M37</f>
        <v>19089.653757209864</v>
      </c>
    </row>
    <row r="38" spans="1:14">
      <c r="A38" t="s">
        <v>168</v>
      </c>
      <c r="B38" s="880" t="str">
        <f>VLOOKUP(A38,EQUIPOS!A8:D154,3,FALSE)</f>
        <v>Compactador tipo  POTENCIA: 105 HP, PESO: 6 ton</v>
      </c>
      <c r="C38" s="881"/>
      <c r="D38" s="881"/>
      <c r="E38" s="881"/>
      <c r="F38" s="881"/>
      <c r="G38" s="881"/>
      <c r="H38" s="882"/>
      <c r="I38" s="266"/>
      <c r="J38" s="267"/>
      <c r="K38" s="268">
        <f>VLOOKUP(A38,EQUIPOS!A8:D165,4,FALSE)</f>
        <v>108865.3485437217</v>
      </c>
      <c r="L38" s="269"/>
      <c r="M38" s="270">
        <v>7</v>
      </c>
      <c r="N38" s="271">
        <f t="shared" si="0"/>
        <v>15552.192649103101</v>
      </c>
    </row>
    <row r="39" spans="1:14">
      <c r="A39" t="s">
        <v>286</v>
      </c>
      <c r="B39" s="880" t="str">
        <f>VLOOKUP(A39,EQUIPOS!A9:D154,3,FALSE)</f>
        <v>Planta de asfalto en frio</v>
      </c>
      <c r="C39" s="881"/>
      <c r="D39" s="881"/>
      <c r="E39" s="881"/>
      <c r="F39" s="881"/>
      <c r="G39" s="881"/>
      <c r="H39" s="882"/>
      <c r="I39" s="266"/>
      <c r="J39" s="267"/>
      <c r="K39" s="268">
        <f>VLOOKUP(A39,EQUIPOS!A9:D166,4,FALSE)</f>
        <v>245751.71096445949</v>
      </c>
      <c r="L39" s="269"/>
      <c r="M39" s="270">
        <v>9</v>
      </c>
      <c r="N39" s="271">
        <f t="shared" si="0"/>
        <v>27305.74566271772</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7</v>
      </c>
      <c r="N42" s="271">
        <f t="shared" si="0"/>
        <v>31056.139726806949</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9</v>
      </c>
      <c r="N43" s="271">
        <f t="shared" si="0"/>
        <v>9940.5288922268392</v>
      </c>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N80*M46</f>
        <v>1110.7358873587618</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133326.00747792606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25246.873740621988</v>
      </c>
      <c r="N53" s="271">
        <f>K53*M53</f>
        <v>35345.623236870779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53.065218459743974</v>
      </c>
      <c r="N54" s="271">
        <f>K54*M54</f>
        <v>1326.6304614935993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36672.25369836438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8">
        <f>VLOOKUP(A63,TRANSPORTE!A5:D117,4,FALSE)</f>
        <v>1340.4286998159068</v>
      </c>
      <c r="M63" s="919"/>
      <c r="N63" s="286">
        <f>K63*L63</f>
        <v>1876.6001797422693</v>
      </c>
    </row>
    <row r="64" spans="1:14">
      <c r="A64" t="s">
        <v>1352</v>
      </c>
      <c r="B64" s="46" t="str">
        <f>VLOOKUP(A64,TRANSPORTE!A6:D117,3,FALSE)</f>
        <v xml:space="preserve">Transporte de Mezcla Abierta en Frio MAF-38 </v>
      </c>
      <c r="C64" s="47"/>
      <c r="D64" s="47"/>
      <c r="E64" s="47"/>
      <c r="F64" s="47"/>
      <c r="G64" s="47"/>
      <c r="H64" s="310" t="s">
        <v>1468</v>
      </c>
      <c r="I64" s="278">
        <v>1.25</v>
      </c>
      <c r="J64" s="285">
        <v>1</v>
      </c>
      <c r="K64" s="278">
        <f>I64*J64</f>
        <v>1.25</v>
      </c>
      <c r="L64" s="918">
        <f>VLOOKUP(A64,TRANSPORTE!A6:D117,4,FALSE)</f>
        <v>1340.4286998159068</v>
      </c>
      <c r="M64" s="919"/>
      <c r="N64" s="286">
        <f>K64*L64</f>
        <v>1675.5358747698835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309"/>
      <c r="E68" s="309"/>
      <c r="F68" s="309"/>
      <c r="G68" s="309"/>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f>N63+N64+N65+N66+N67</f>
        <v>3552.1360545121529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63</v>
      </c>
      <c r="N74" s="394">
        <f>K74/M74</f>
        <v>6873.7777777777774</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63</v>
      </c>
      <c r="N75" s="394">
        <f>K75/M75</f>
        <v>1693.4324383239361</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63</v>
      </c>
      <c r="N76" s="394">
        <f>K76/M76</f>
        <v>2540.1486574859041</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45"/>
    </row>
    <row r="80" spans="1:15" ht="15.75" thickBot="1">
      <c r="B80" s="920" t="s">
        <v>953</v>
      </c>
      <c r="C80" s="874"/>
      <c r="D80" s="874"/>
      <c r="E80" s="874"/>
      <c r="F80" s="874"/>
      <c r="G80" s="874"/>
      <c r="H80" s="874"/>
      <c r="I80" s="874"/>
      <c r="J80" s="874"/>
      <c r="K80" s="874"/>
      <c r="L80" s="874"/>
      <c r="M80" s="875"/>
      <c r="N80" s="300">
        <f>SUM(N74:N79)</f>
        <v>11107.358873587618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184657.75610439022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36931.551220878049</v>
      </c>
      <c r="M87" s="867"/>
      <c r="N87" s="51"/>
    </row>
    <row r="88" spans="1:14">
      <c r="B88" s="89" t="s">
        <v>973</v>
      </c>
      <c r="C88" s="90"/>
      <c r="D88" s="90"/>
      <c r="E88" s="90"/>
      <c r="F88" s="90"/>
      <c r="G88" s="90"/>
      <c r="H88" s="90"/>
      <c r="I88" s="87"/>
      <c r="J88" s="88"/>
      <c r="K88" s="303">
        <v>0.05</v>
      </c>
      <c r="L88" s="866">
        <f>N82*K88</f>
        <v>9232.8878052195123</v>
      </c>
      <c r="M88" s="867"/>
      <c r="N88" s="51"/>
    </row>
    <row r="89" spans="1:14" ht="15.75" thickBot="1">
      <c r="B89" s="91" t="s">
        <v>974</v>
      </c>
      <c r="C89" s="92"/>
      <c r="D89" s="92"/>
      <c r="E89" s="92"/>
      <c r="F89" s="92"/>
      <c r="G89" s="92"/>
      <c r="H89" s="92"/>
      <c r="I89" s="93"/>
      <c r="J89" s="94"/>
      <c r="K89" s="304">
        <v>0.05</v>
      </c>
      <c r="L89" s="868">
        <f>N82*K89</f>
        <v>9232.8878052195123</v>
      </c>
      <c r="M89" s="869"/>
      <c r="N89" s="51"/>
    </row>
    <row r="90" spans="1:14" ht="15.75" thickBot="1">
      <c r="B90" s="831" t="s">
        <v>953</v>
      </c>
      <c r="C90" s="832"/>
      <c r="D90" s="832"/>
      <c r="E90" s="832"/>
      <c r="F90" s="832"/>
      <c r="G90" s="832"/>
      <c r="H90" s="832"/>
      <c r="I90" s="832"/>
      <c r="J90" s="832"/>
      <c r="K90" s="832"/>
      <c r="L90" s="832"/>
      <c r="M90" s="833"/>
      <c r="N90" s="52">
        <f>L87+L88+L89</f>
        <v>55397.326831317077</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240055.08293570729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1068</v>
      </c>
      <c r="C31" s="81" t="s">
        <v>2067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319"/>
      <c r="C44" s="320"/>
      <c r="D44" s="320"/>
      <c r="E44" s="320"/>
      <c r="F44" s="320"/>
      <c r="G44" s="320"/>
      <c r="H44" s="321"/>
      <c r="I44" s="266"/>
      <c r="J44" s="267"/>
      <c r="K44" s="268"/>
      <c r="L44" s="269"/>
      <c r="M44" s="270"/>
      <c r="N44" s="271"/>
    </row>
    <row r="45" spans="1:14">
      <c r="B45" s="319"/>
      <c r="C45" s="320"/>
      <c r="D45" s="320"/>
      <c r="E45" s="320"/>
      <c r="F45" s="320"/>
      <c r="G45" s="320"/>
      <c r="H45" s="321"/>
      <c r="I45" s="266"/>
      <c r="J45" s="267"/>
      <c r="K45" s="268"/>
      <c r="L45" s="269"/>
      <c r="M45" s="270"/>
      <c r="N45" s="271"/>
    </row>
    <row r="46" spans="1:14">
      <c r="B46" s="319"/>
      <c r="C46" s="320"/>
      <c r="D46" s="320"/>
      <c r="E46" s="320"/>
      <c r="F46" s="320"/>
      <c r="G46" s="320"/>
      <c r="H46" s="321"/>
      <c r="I46" s="266"/>
      <c r="J46" s="267"/>
      <c r="K46" s="268"/>
      <c r="L46" s="269"/>
      <c r="M46" s="270"/>
      <c r="N46" s="271"/>
    </row>
    <row r="47" spans="1:14">
      <c r="B47" s="880"/>
      <c r="C47" s="881"/>
      <c r="D47" s="881"/>
      <c r="E47" s="881"/>
      <c r="F47" s="881"/>
      <c r="G47" s="881"/>
      <c r="H47" s="882"/>
      <c r="I47" s="883"/>
      <c r="J47" s="884"/>
      <c r="K47" s="268"/>
      <c r="L47" s="885"/>
      <c r="M47" s="886"/>
      <c r="N47" s="271"/>
    </row>
    <row r="48" spans="1:14">
      <c r="B48" s="880"/>
      <c r="C48" s="881"/>
      <c r="D48" s="881"/>
      <c r="E48" s="887"/>
      <c r="F48" s="881"/>
      <c r="G48" s="881"/>
      <c r="H48" s="882"/>
      <c r="I48" s="36"/>
      <c r="J48" s="37"/>
      <c r="K48" s="273"/>
      <c r="L48" s="275"/>
      <c r="M48" s="276"/>
      <c r="N48" s="277"/>
    </row>
    <row r="49" spans="1:14">
      <c r="B49" s="888" t="s">
        <v>952</v>
      </c>
      <c r="C49" s="889"/>
      <c r="D49" s="889"/>
      <c r="E49" s="38"/>
      <c r="F49" s="39"/>
      <c r="G49" s="39"/>
      <c r="H49" s="40"/>
      <c r="I49" s="36"/>
      <c r="J49" s="37"/>
      <c r="K49" s="278"/>
      <c r="L49" s="275"/>
      <c r="M49" s="400">
        <v>0.1</v>
      </c>
      <c r="N49" s="343">
        <f>N83*M49</f>
        <v>874.7045112950251</v>
      </c>
    </row>
    <row r="50" spans="1:14" ht="15.75" thickBot="1">
      <c r="B50" s="880"/>
      <c r="C50" s="881"/>
      <c r="D50" s="881"/>
      <c r="E50" s="881"/>
      <c r="F50" s="881"/>
      <c r="G50" s="881"/>
      <c r="H50" s="882"/>
      <c r="I50" s="890"/>
      <c r="J50" s="891"/>
      <c r="K50" s="41"/>
      <c r="L50" s="892"/>
      <c r="M50" s="893"/>
      <c r="N50" s="105"/>
    </row>
    <row r="51" spans="1:14" ht="15.75" thickBot="1">
      <c r="B51" s="831" t="s">
        <v>953</v>
      </c>
      <c r="C51" s="832"/>
      <c r="D51" s="832"/>
      <c r="E51" s="832"/>
      <c r="F51" s="832"/>
      <c r="G51" s="832"/>
      <c r="H51" s="832"/>
      <c r="I51" s="832"/>
      <c r="J51" s="832"/>
      <c r="K51" s="832"/>
      <c r="L51" s="832"/>
      <c r="M51" s="833"/>
      <c r="N51" s="393">
        <f>SUM(N36:N50)</f>
        <v>147131.55428366322</v>
      </c>
    </row>
    <row r="52" spans="1:14">
      <c r="B52" s="279"/>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76" t="s">
        <v>944</v>
      </c>
      <c r="C55" s="877"/>
      <c r="D55" s="877"/>
      <c r="E55" s="877"/>
      <c r="F55" s="877"/>
      <c r="G55" s="877"/>
      <c r="H55" s="877"/>
      <c r="I55" s="911"/>
      <c r="J55" s="314" t="s">
        <v>945</v>
      </c>
      <c r="K55" s="85" t="s">
        <v>946</v>
      </c>
      <c r="L55" s="912" t="s">
        <v>955</v>
      </c>
      <c r="M55" s="911"/>
      <c r="N55" s="86" t="s">
        <v>951</v>
      </c>
    </row>
    <row r="56" spans="1:14">
      <c r="A56" t="s">
        <v>772</v>
      </c>
      <c r="B56" s="43" t="str">
        <f>VLOOKUP(A56,MATERIALES!A5:D373,3,FALSE)</f>
        <v>Agregado Petreo para Triturar (Crudo)</v>
      </c>
      <c r="C56" s="280"/>
      <c r="D56" s="280"/>
      <c r="E56" s="280"/>
      <c r="F56" s="280"/>
      <c r="G56" s="280"/>
      <c r="H56" s="280"/>
      <c r="I56" s="267"/>
      <c r="J56" s="223" t="str">
        <f>VLOOKUP(A56,MATERIALES!A10:D648,2,FALSE)</f>
        <v>m3</v>
      </c>
      <c r="K56" s="281">
        <v>1.4</v>
      </c>
      <c r="L56" s="266"/>
      <c r="M56" s="401">
        <f>VLOOKUP(A56,MATERIALES!A5:D396,4,FALSE)</f>
        <v>25246.873740621988</v>
      </c>
      <c r="N56" s="271">
        <f>K56*M56</f>
        <v>35345.623236870779</v>
      </c>
    </row>
    <row r="57" spans="1:14">
      <c r="A57" s="108" t="s">
        <v>774</v>
      </c>
      <c r="B57" s="43" t="str">
        <f>VLOOKUP(A57,MATERIALES!A6:D373,3,FALSE)</f>
        <v>Agua</v>
      </c>
      <c r="C57" s="280"/>
      <c r="D57" s="280"/>
      <c r="E57" s="280"/>
      <c r="F57" s="280"/>
      <c r="G57" s="280"/>
      <c r="H57" s="280"/>
      <c r="I57" s="267"/>
      <c r="J57" s="223" t="str">
        <f>VLOOKUP(A57,MATERIALES!A11:D649,2,FALSE)</f>
        <v>lt</v>
      </c>
      <c r="K57" s="281">
        <v>25</v>
      </c>
      <c r="L57" s="266"/>
      <c r="M57" s="401">
        <f>VLOOKUP(A57,MATERIALES!A6:D397,4,FALSE)</f>
        <v>53.065218459743974</v>
      </c>
      <c r="N57" s="271">
        <f>K57*M57</f>
        <v>1326.6304614935993</v>
      </c>
    </row>
    <row r="58" spans="1:14">
      <c r="B58" s="43"/>
      <c r="C58" s="280"/>
      <c r="D58" s="280"/>
      <c r="E58" s="280"/>
      <c r="F58" s="280"/>
      <c r="G58" s="280"/>
      <c r="H58" s="280"/>
      <c r="I58" s="267"/>
      <c r="J58" s="223"/>
      <c r="K58" s="281"/>
      <c r="L58" s="266"/>
      <c r="M58" s="282"/>
      <c r="N58" s="283"/>
    </row>
    <row r="59" spans="1:14">
      <c r="B59" s="43"/>
      <c r="C59" s="280"/>
      <c r="D59" s="280"/>
      <c r="E59" s="280"/>
      <c r="F59" s="280"/>
      <c r="G59" s="280"/>
      <c r="H59" s="280"/>
      <c r="I59" s="267"/>
      <c r="J59" s="223"/>
      <c r="K59" s="281"/>
      <c r="L59" s="266"/>
      <c r="M59" s="282"/>
      <c r="N59" s="283"/>
    </row>
    <row r="60" spans="1:14" ht="15.75" thickBot="1">
      <c r="B60" s="913"/>
      <c r="C60" s="914"/>
      <c r="D60" s="914"/>
      <c r="E60" s="914"/>
      <c r="F60" s="914"/>
      <c r="G60" s="914"/>
      <c r="H60" s="914"/>
      <c r="I60" s="884"/>
      <c r="J60" s="42"/>
      <c r="K60" s="44"/>
      <c r="L60" s="915"/>
      <c r="M60" s="916"/>
      <c r="N60" s="45"/>
    </row>
    <row r="61" spans="1:14" ht="15.75" thickBot="1">
      <c r="B61" s="831" t="s">
        <v>953</v>
      </c>
      <c r="C61" s="832"/>
      <c r="D61" s="832"/>
      <c r="E61" s="832"/>
      <c r="F61" s="832"/>
      <c r="G61" s="832"/>
      <c r="H61" s="832"/>
      <c r="I61" s="832"/>
      <c r="J61" s="832"/>
      <c r="K61" s="832"/>
      <c r="L61" s="832"/>
      <c r="M61" s="833"/>
      <c r="N61" s="393">
        <f>SUM(N56:N60)</f>
        <v>36672.25369836438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17" t="s">
        <v>961</v>
      </c>
      <c r="M65" s="896"/>
      <c r="N65" s="76" t="s">
        <v>951</v>
      </c>
    </row>
    <row r="66" spans="1:15">
      <c r="A66" t="s">
        <v>1269</v>
      </c>
      <c r="B66" s="46" t="str">
        <f>VLOOKUP(A66,TRANSPORTE!A5:D117,3,FALSE)</f>
        <v>Transporte de Material Crudo de Rio</v>
      </c>
      <c r="C66" s="316"/>
      <c r="D66" s="316"/>
      <c r="E66" s="316"/>
      <c r="F66" s="316"/>
      <c r="G66" s="316"/>
      <c r="H66" s="310" t="s">
        <v>1468</v>
      </c>
      <c r="I66" s="278">
        <v>1.4</v>
      </c>
      <c r="J66" s="285">
        <v>1</v>
      </c>
      <c r="K66" s="278">
        <f>I66*J66</f>
        <v>1.4</v>
      </c>
      <c r="L66" s="918">
        <f>VLOOKUP(A66,TRANSPORTE!A5:D117,4,FALSE)</f>
        <v>1340.4286998159068</v>
      </c>
      <c r="M66" s="919"/>
      <c r="N66" s="286">
        <f>K66*L66</f>
        <v>1876.6001797422693</v>
      </c>
    </row>
    <row r="67" spans="1:15">
      <c r="A67" t="s">
        <v>1364</v>
      </c>
      <c r="B67" s="46" t="str">
        <f>VLOOKUP(A67,TRANSPORTE!A6:D117,3,FALSE)</f>
        <v>Transporte de Mezcla densa en Caliente MDC-25</v>
      </c>
      <c r="C67" s="47"/>
      <c r="D67" s="47"/>
      <c r="E67" s="47"/>
      <c r="F67" s="47"/>
      <c r="G67" s="47"/>
      <c r="H67" s="310" t="s">
        <v>1468</v>
      </c>
      <c r="I67" s="278">
        <v>1.25</v>
      </c>
      <c r="J67" s="285">
        <v>1</v>
      </c>
      <c r="K67" s="278">
        <f>I67*J67</f>
        <v>1.25</v>
      </c>
      <c r="L67" s="918">
        <f>VLOOKUP(A67,TRANSPORTE!A6:D117,4,FALSE)</f>
        <v>1340.4286998159068</v>
      </c>
      <c r="M67" s="919"/>
      <c r="N67" s="286">
        <f>K67*L67</f>
        <v>1675.5358747698835</v>
      </c>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909"/>
      <c r="M71" s="910"/>
      <c r="N71" s="127"/>
    </row>
    <row r="72" spans="1:15" ht="15.75" thickBot="1">
      <c r="B72" s="920" t="s">
        <v>953</v>
      </c>
      <c r="C72" s="874"/>
      <c r="D72" s="874"/>
      <c r="E72" s="874"/>
      <c r="F72" s="874"/>
      <c r="G72" s="874"/>
      <c r="H72" s="874"/>
      <c r="I72" s="874"/>
      <c r="J72" s="874"/>
      <c r="K72" s="874"/>
      <c r="L72" s="874"/>
      <c r="M72" s="875"/>
      <c r="N72" s="104">
        <f>N66+N67+N68+N69+N70</f>
        <v>3552.1360545121529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70" t="s">
        <v>963</v>
      </c>
      <c r="C76" s="871"/>
      <c r="D76" s="871"/>
      <c r="E76" s="871"/>
      <c r="F76" s="871"/>
      <c r="G76" s="871"/>
      <c r="H76" s="871"/>
      <c r="I76" s="73" t="s">
        <v>964</v>
      </c>
      <c r="J76" s="75" t="s">
        <v>1410</v>
      </c>
      <c r="K76" s="74" t="s">
        <v>966</v>
      </c>
      <c r="L76" s="872" t="s">
        <v>950</v>
      </c>
      <c r="M76" s="873"/>
      <c r="N76" s="98" t="s">
        <v>951</v>
      </c>
    </row>
    <row r="77" spans="1:15">
      <c r="A77" t="s">
        <v>19</v>
      </c>
      <c r="B77" s="49" t="str">
        <f>VLOOKUP(A77,'MANO DE OBRA'!A8:D68,3,FALSE)</f>
        <v>Obrero (8)</v>
      </c>
      <c r="C77" s="47"/>
      <c r="D77" s="47"/>
      <c r="E77" s="47"/>
      <c r="F77" s="47"/>
      <c r="G77" s="47"/>
      <c r="H77" s="47"/>
      <c r="I77" s="291">
        <f>K77/J77*100</f>
        <v>234080.00000000003</v>
      </c>
      <c r="J77" s="292">
        <v>185</v>
      </c>
      <c r="K77" s="293">
        <f>VLOOKUP(A77,'MANO DE OBRA'!A8:D99,4,FALSE)</f>
        <v>433048</v>
      </c>
      <c r="L77" s="50"/>
      <c r="M77" s="294">
        <v>80</v>
      </c>
      <c r="N77" s="394">
        <f>K77/M77</f>
        <v>5413.1</v>
      </c>
      <c r="O77" s="106"/>
    </row>
    <row r="78" spans="1:15">
      <c r="A78"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80</v>
      </c>
      <c r="N78" s="394">
        <f>K78/M78</f>
        <v>1333.5780451800997</v>
      </c>
    </row>
    <row r="79" spans="1:15">
      <c r="A79" t="s">
        <v>54</v>
      </c>
      <c r="B79" s="49" t="str">
        <f>VLOOKUP(A79,'MANO DE OBRA'!A9:D70,3,FALSE)</f>
        <v>Rastrilleros (2)</v>
      </c>
      <c r="C79" s="47"/>
      <c r="D79" s="47"/>
      <c r="E79" s="47"/>
      <c r="F79" s="47"/>
      <c r="G79" s="47"/>
      <c r="H79" s="47"/>
      <c r="I79" s="291">
        <f>K79/J79*100</f>
        <v>86502.359687357821</v>
      </c>
      <c r="J79" s="292">
        <v>185</v>
      </c>
      <c r="K79" s="293">
        <f>VLOOKUP(A79,'MANO DE OBRA'!A9:D101,4,FALSE)</f>
        <v>160029.36542161196</v>
      </c>
      <c r="L79" s="50"/>
      <c r="M79" s="299">
        <v>80</v>
      </c>
      <c r="N79" s="394">
        <f>K79/M79</f>
        <v>2000.3670677701496</v>
      </c>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907"/>
      <c r="C82" s="908"/>
      <c r="D82" s="908"/>
      <c r="E82" s="908"/>
      <c r="F82" s="908"/>
      <c r="G82" s="908"/>
      <c r="H82" s="908"/>
      <c r="I82" s="126"/>
      <c r="J82" s="126"/>
      <c r="K82" s="126"/>
      <c r="L82" s="921"/>
      <c r="M82" s="921"/>
      <c r="N82" s="45"/>
    </row>
    <row r="83" spans="1:14" ht="15.75" thickBot="1">
      <c r="B83" s="920" t="s">
        <v>953</v>
      </c>
      <c r="C83" s="874"/>
      <c r="D83" s="874"/>
      <c r="E83" s="874"/>
      <c r="F83" s="874"/>
      <c r="G83" s="874"/>
      <c r="H83" s="874"/>
      <c r="I83" s="874"/>
      <c r="J83" s="874"/>
      <c r="K83" s="874"/>
      <c r="L83" s="874"/>
      <c r="M83" s="875"/>
      <c r="N83" s="300">
        <f>SUM(N77:N82)</f>
        <v>8747.0451129502508</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N51+N61+N72+N83</f>
        <v>196102.98914948999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6" t="s">
        <v>969</v>
      </c>
      <c r="C89" s="877"/>
      <c r="D89" s="877"/>
      <c r="E89" s="877"/>
      <c r="F89" s="877"/>
      <c r="G89" s="877"/>
      <c r="H89" s="877"/>
      <c r="I89" s="313"/>
      <c r="J89" s="333"/>
      <c r="K89" s="301" t="s">
        <v>970</v>
      </c>
      <c r="L89" s="878" t="s">
        <v>971</v>
      </c>
      <c r="M89" s="879"/>
      <c r="N89" s="302"/>
    </row>
    <row r="90" spans="1:14">
      <c r="B90" s="864" t="s">
        <v>972</v>
      </c>
      <c r="C90" s="865"/>
      <c r="D90" s="865"/>
      <c r="E90" s="865"/>
      <c r="F90" s="865"/>
      <c r="G90" s="865"/>
      <c r="H90" s="865"/>
      <c r="I90" s="87"/>
      <c r="J90" s="88"/>
      <c r="K90" s="303">
        <v>0.2</v>
      </c>
      <c r="L90" s="866">
        <f>N85*K90</f>
        <v>39220.597829897997</v>
      </c>
      <c r="M90" s="867"/>
      <c r="N90" s="51"/>
    </row>
    <row r="91" spans="1:14">
      <c r="B91" s="89" t="s">
        <v>973</v>
      </c>
      <c r="C91" s="90"/>
      <c r="D91" s="90"/>
      <c r="E91" s="90"/>
      <c r="F91" s="90"/>
      <c r="G91" s="90"/>
      <c r="H91" s="90"/>
      <c r="I91" s="87"/>
      <c r="J91" s="88"/>
      <c r="K91" s="303">
        <v>0.05</v>
      </c>
      <c r="L91" s="866">
        <f>N85*K91</f>
        <v>9805.1494574744993</v>
      </c>
      <c r="M91" s="867"/>
      <c r="N91" s="51"/>
    </row>
    <row r="92" spans="1:14" ht="15.75" thickBot="1">
      <c r="B92" s="91" t="s">
        <v>974</v>
      </c>
      <c r="C92" s="92"/>
      <c r="D92" s="92"/>
      <c r="E92" s="92"/>
      <c r="F92" s="92"/>
      <c r="G92" s="92"/>
      <c r="H92" s="92"/>
      <c r="I92" s="93"/>
      <c r="J92" s="94"/>
      <c r="K92" s="304">
        <v>0.05</v>
      </c>
      <c r="L92" s="868">
        <f>N85*K92</f>
        <v>9805.1494574744993</v>
      </c>
      <c r="M92" s="869"/>
      <c r="N92" s="51"/>
    </row>
    <row r="93" spans="1:14" ht="15.75" thickBot="1">
      <c r="B93" s="831" t="s">
        <v>953</v>
      </c>
      <c r="C93" s="832"/>
      <c r="D93" s="832"/>
      <c r="E93" s="832"/>
      <c r="F93" s="832"/>
      <c r="G93" s="832"/>
      <c r="H93" s="832"/>
      <c r="I93" s="832"/>
      <c r="J93" s="832"/>
      <c r="K93" s="832"/>
      <c r="L93" s="832"/>
      <c r="M93" s="833"/>
      <c r="N93" s="52">
        <f>L90+L91+L92</f>
        <v>58830.896744846999</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8">
        <f>N85+N93</f>
        <v>254933.885894337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34" t="s">
        <v>2218</v>
      </c>
      <c r="C112" s="835"/>
      <c r="D112" s="835"/>
      <c r="E112" s="835"/>
      <c r="F112" s="835"/>
      <c r="G112" s="835"/>
      <c r="H112" s="835"/>
      <c r="I112" s="835"/>
      <c r="J112" s="835"/>
      <c r="K112" s="835"/>
      <c r="L112" s="835"/>
      <c r="M112" s="835"/>
      <c r="N112" s="836"/>
    </row>
    <row r="113" spans="2:14" ht="15" customHeight="1">
      <c r="B113" s="834"/>
      <c r="C113" s="835"/>
      <c r="D113" s="835"/>
      <c r="E113" s="835"/>
      <c r="F113" s="835"/>
      <c r="G113" s="835"/>
      <c r="H113" s="835"/>
      <c r="I113" s="835"/>
      <c r="J113" s="835"/>
      <c r="K113" s="835"/>
      <c r="L113" s="835"/>
      <c r="M113" s="835"/>
      <c r="N113" s="836"/>
    </row>
    <row r="114" spans="2:14" ht="30" customHeight="1">
      <c r="B114" s="837" t="s">
        <v>2219</v>
      </c>
      <c r="C114" s="838"/>
      <c r="D114" s="838"/>
      <c r="E114" s="838"/>
      <c r="F114" s="838"/>
      <c r="G114" s="838"/>
      <c r="H114" s="838"/>
      <c r="I114" s="838"/>
      <c r="J114" s="838"/>
      <c r="K114" s="838"/>
      <c r="L114" s="838"/>
      <c r="M114" s="838"/>
      <c r="N114" s="839"/>
    </row>
    <row r="115" spans="2:14">
      <c r="B115" s="837"/>
      <c r="C115" s="838"/>
      <c r="D115" s="838"/>
      <c r="E115" s="838"/>
      <c r="F115" s="838"/>
      <c r="G115" s="838"/>
      <c r="H115" s="838"/>
      <c r="I115" s="838"/>
      <c r="J115" s="838"/>
      <c r="K115" s="838"/>
      <c r="L115" s="838"/>
      <c r="M115" s="838"/>
      <c r="N115" s="839"/>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7"/>
      <c r="K125" s="897"/>
      <c r="L125" s="897"/>
      <c r="M125" s="897"/>
      <c r="N125" s="898"/>
    </row>
    <row r="126" spans="2:14" ht="15.75" thickBot="1">
      <c r="B126" s="260" t="s">
        <v>2221</v>
      </c>
      <c r="C126" s="392"/>
      <c r="D126" s="392"/>
      <c r="E126" s="57"/>
      <c r="F126" s="57"/>
      <c r="G126" s="57"/>
      <c r="H126" s="57"/>
      <c r="I126" s="57"/>
      <c r="J126" s="899"/>
      <c r="K126" s="899"/>
      <c r="L126" s="899"/>
      <c r="M126" s="899"/>
      <c r="N126" s="900"/>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1069</v>
      </c>
      <c r="C31" s="81" t="s">
        <v>2068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7"/>
      <c r="F46" s="881"/>
      <c r="G46" s="881"/>
      <c r="H46" s="882"/>
      <c r="I46" s="36"/>
      <c r="J46" s="37"/>
      <c r="K46" s="273"/>
      <c r="L46" s="275"/>
      <c r="M46" s="276"/>
      <c r="N46" s="277"/>
    </row>
    <row r="47" spans="1:14">
      <c r="B47" s="888" t="s">
        <v>952</v>
      </c>
      <c r="C47" s="889"/>
      <c r="D47" s="889"/>
      <c r="E47" s="38"/>
      <c r="F47" s="39"/>
      <c r="G47" s="39"/>
      <c r="H47" s="40"/>
      <c r="I47" s="36"/>
      <c r="J47" s="37"/>
      <c r="K47" s="278"/>
      <c r="L47" s="275"/>
      <c r="M47" s="400">
        <v>0.1</v>
      </c>
      <c r="N47" s="343">
        <f>N81*M47</f>
        <v>874.7045112950251</v>
      </c>
    </row>
    <row r="48" spans="1:14" ht="15.75" thickBot="1">
      <c r="B48" s="880"/>
      <c r="C48" s="881"/>
      <c r="D48" s="881"/>
      <c r="E48" s="881"/>
      <c r="F48" s="881"/>
      <c r="G48" s="881"/>
      <c r="H48" s="882"/>
      <c r="I48" s="890"/>
      <c r="J48" s="891"/>
      <c r="K48" s="41"/>
      <c r="L48" s="892"/>
      <c r="M48" s="893"/>
      <c r="N48" s="105"/>
    </row>
    <row r="49" spans="1:14" ht="15.75" thickBot="1">
      <c r="B49" s="831" t="s">
        <v>953</v>
      </c>
      <c r="C49" s="832"/>
      <c r="D49" s="832"/>
      <c r="E49" s="832"/>
      <c r="F49" s="832"/>
      <c r="G49" s="832"/>
      <c r="H49" s="832"/>
      <c r="I49" s="832"/>
      <c r="J49" s="832"/>
      <c r="K49" s="832"/>
      <c r="L49" s="832"/>
      <c r="M49" s="833"/>
      <c r="N49" s="393">
        <f>SUM(N36:N48)</f>
        <v>147131.55428366322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393">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8">
        <f>VLOOKUP(A64,TRANSPORTE!A5:D117,4,FALSE)</f>
        <v>1340.4286998159068</v>
      </c>
      <c r="M64" s="919"/>
      <c r="N64" s="286">
        <f>K64*L64</f>
        <v>1876.6001797422693</v>
      </c>
    </row>
    <row r="65" spans="1:15">
      <c r="A65" t="s">
        <v>1362</v>
      </c>
      <c r="B65" s="46" t="str">
        <f>VLOOKUP(A65,TRANSPORTE!A6:D117,3,FALSE)</f>
        <v>Transporte de Mezcla Densa en Caliente MDC-19</v>
      </c>
      <c r="C65" s="47"/>
      <c r="D65" s="47"/>
      <c r="E65" s="47"/>
      <c r="F65" s="47"/>
      <c r="G65" s="47"/>
      <c r="H65" s="310" t="s">
        <v>1468</v>
      </c>
      <c r="I65" s="278">
        <v>1.25</v>
      </c>
      <c r="J65" s="285">
        <v>1</v>
      </c>
      <c r="K65" s="278">
        <f>I65*J65</f>
        <v>1.25</v>
      </c>
      <c r="L65" s="918">
        <f>VLOOKUP(A65,TRANSPORTE!A6:D117,4,FALSE)</f>
        <v>1340.4286998159068</v>
      </c>
      <c r="M65" s="919"/>
      <c r="N65" s="286">
        <f>K65*L65</f>
        <v>1675.5358747698835</v>
      </c>
    </row>
    <row r="66" spans="1:15">
      <c r="B66" s="46"/>
      <c r="C66" s="47"/>
      <c r="D66" s="47"/>
      <c r="E66" s="47"/>
      <c r="F66" s="47"/>
      <c r="G66" s="47"/>
      <c r="H66" s="287"/>
      <c r="I66" s="278"/>
      <c r="J66" s="278"/>
      <c r="K66" s="278"/>
      <c r="L66" s="918"/>
      <c r="M66" s="91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196102.98914948999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39220.597829897997</v>
      </c>
      <c r="M88" s="867"/>
      <c r="N88" s="51"/>
    </row>
    <row r="89" spans="1:14">
      <c r="B89" s="89" t="s">
        <v>973</v>
      </c>
      <c r="C89" s="90"/>
      <c r="D89" s="90"/>
      <c r="E89" s="90"/>
      <c r="F89" s="90"/>
      <c r="G89" s="90"/>
      <c r="H89" s="90"/>
      <c r="I89" s="87"/>
      <c r="J89" s="88"/>
      <c r="K89" s="303">
        <v>0.05</v>
      </c>
      <c r="L89" s="866">
        <f>N83*K89</f>
        <v>9805.1494574744993</v>
      </c>
      <c r="M89" s="867"/>
      <c r="N89" s="51"/>
    </row>
    <row r="90" spans="1:14" ht="15.75" thickBot="1">
      <c r="B90" s="91" t="s">
        <v>974</v>
      </c>
      <c r="C90" s="92"/>
      <c r="D90" s="92"/>
      <c r="E90" s="92"/>
      <c r="F90" s="92"/>
      <c r="G90" s="92"/>
      <c r="H90" s="92"/>
      <c r="I90" s="93"/>
      <c r="J90" s="94"/>
      <c r="K90" s="304">
        <v>0.05</v>
      </c>
      <c r="L90" s="868">
        <f>N83*K90</f>
        <v>9805.1494574744993</v>
      </c>
      <c r="M90" s="869"/>
      <c r="N90" s="51"/>
    </row>
    <row r="91" spans="1:14" ht="15.75" thickBot="1">
      <c r="B91" s="831" t="s">
        <v>953</v>
      </c>
      <c r="C91" s="832"/>
      <c r="D91" s="832"/>
      <c r="E91" s="832"/>
      <c r="F91" s="832"/>
      <c r="G91" s="832"/>
      <c r="H91" s="832"/>
      <c r="I91" s="832"/>
      <c r="J91" s="832"/>
      <c r="K91" s="832"/>
      <c r="L91" s="832"/>
      <c r="M91" s="833"/>
      <c r="N91" s="52">
        <f>L88+L89+L90</f>
        <v>58830.896744846999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254933.885894337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1070</v>
      </c>
      <c r="C31" s="81" t="s">
        <v>2069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7"/>
      <c r="F46" s="881"/>
      <c r="G46" s="881"/>
      <c r="H46" s="882"/>
      <c r="I46" s="36"/>
      <c r="J46" s="37"/>
      <c r="K46" s="273"/>
      <c r="L46" s="275"/>
      <c r="M46" s="276"/>
      <c r="N46" s="277"/>
    </row>
    <row r="47" spans="1:14">
      <c r="B47" s="888" t="s">
        <v>952</v>
      </c>
      <c r="C47" s="889"/>
      <c r="D47" s="889"/>
      <c r="E47" s="38"/>
      <c r="F47" s="39"/>
      <c r="G47" s="39"/>
      <c r="H47" s="40"/>
      <c r="I47" s="36"/>
      <c r="J47" s="37"/>
      <c r="K47" s="278"/>
      <c r="L47" s="275"/>
      <c r="M47" s="400">
        <v>0.1</v>
      </c>
      <c r="N47" s="343">
        <f>N81*M47</f>
        <v>874.7045112950251</v>
      </c>
    </row>
    <row r="48" spans="1:14" ht="15.75" thickBot="1">
      <c r="B48" s="880"/>
      <c r="C48" s="881"/>
      <c r="D48" s="881"/>
      <c r="E48" s="881"/>
      <c r="F48" s="881"/>
      <c r="G48" s="881"/>
      <c r="H48" s="882"/>
      <c r="I48" s="890"/>
      <c r="J48" s="891"/>
      <c r="K48" s="41"/>
      <c r="L48" s="892"/>
      <c r="M48" s="893"/>
      <c r="N48" s="105"/>
    </row>
    <row r="49" spans="1:14" ht="15.75" thickBot="1">
      <c r="B49" s="831" t="s">
        <v>953</v>
      </c>
      <c r="C49" s="832"/>
      <c r="D49" s="832"/>
      <c r="E49" s="832"/>
      <c r="F49" s="832"/>
      <c r="G49" s="832"/>
      <c r="H49" s="832"/>
      <c r="I49" s="832"/>
      <c r="J49" s="832"/>
      <c r="K49" s="832"/>
      <c r="L49" s="832"/>
      <c r="M49" s="833"/>
      <c r="N49" s="393">
        <f>SUM(N36:N48)</f>
        <v>147131.55428366322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393">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8">
        <f>VLOOKUP(A64,TRANSPORTE!A5:D117,4,FALSE)</f>
        <v>1340.4286998159068</v>
      </c>
      <c r="M64" s="919"/>
      <c r="N64" s="286">
        <f>K64*L64</f>
        <v>1876.6001797422693</v>
      </c>
    </row>
    <row r="65" spans="1:15">
      <c r="A65" t="s">
        <v>1376</v>
      </c>
      <c r="B65" s="46" t="str">
        <f>VLOOKUP(A65,TRANSPORTE!A6:D117,3,FALSE)</f>
        <v>Transporte de Mezcla Densa en Caliente MDC-10</v>
      </c>
      <c r="C65" s="47"/>
      <c r="D65" s="47"/>
      <c r="E65" s="47"/>
      <c r="F65" s="47"/>
      <c r="G65" s="47"/>
      <c r="H65" s="310" t="s">
        <v>1468</v>
      </c>
      <c r="I65" s="278">
        <v>1.25</v>
      </c>
      <c r="J65" s="285">
        <v>1</v>
      </c>
      <c r="K65" s="278">
        <f>I65*J65</f>
        <v>1.25</v>
      </c>
      <c r="L65" s="918">
        <f>VLOOKUP(A65,TRANSPORTE!A6:D117,4,FALSE)</f>
        <v>1340.4286998159068</v>
      </c>
      <c r="M65" s="919"/>
      <c r="N65" s="286">
        <f>K65*L65</f>
        <v>1675.5358747698835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394"/>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196102.98914948999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39220.597829897997</v>
      </c>
      <c r="M88" s="867"/>
      <c r="N88" s="51"/>
    </row>
    <row r="89" spans="1:14">
      <c r="B89" s="89" t="s">
        <v>973</v>
      </c>
      <c r="C89" s="90"/>
      <c r="D89" s="90"/>
      <c r="E89" s="90"/>
      <c r="F89" s="90"/>
      <c r="G89" s="90"/>
      <c r="H89" s="90"/>
      <c r="I89" s="87"/>
      <c r="J89" s="88"/>
      <c r="K89" s="303">
        <v>0.05</v>
      </c>
      <c r="L89" s="866">
        <f>N83*K89</f>
        <v>9805.1494574744993</v>
      </c>
      <c r="M89" s="867"/>
      <c r="N89" s="51"/>
    </row>
    <row r="90" spans="1:14" ht="15.75" thickBot="1">
      <c r="B90" s="91" t="s">
        <v>974</v>
      </c>
      <c r="C90" s="92"/>
      <c r="D90" s="92"/>
      <c r="E90" s="92"/>
      <c r="F90" s="92"/>
      <c r="G90" s="92"/>
      <c r="H90" s="92"/>
      <c r="I90" s="93"/>
      <c r="J90" s="94"/>
      <c r="K90" s="304">
        <v>0.05</v>
      </c>
      <c r="L90" s="868">
        <f>N83*K90</f>
        <v>9805.1494574744993</v>
      </c>
      <c r="M90" s="869"/>
      <c r="N90" s="51"/>
    </row>
    <row r="91" spans="1:14" ht="15.75" thickBot="1">
      <c r="B91" s="831" t="s">
        <v>953</v>
      </c>
      <c r="C91" s="832"/>
      <c r="D91" s="832"/>
      <c r="E91" s="832"/>
      <c r="F91" s="832"/>
      <c r="G91" s="832"/>
      <c r="H91" s="832"/>
      <c r="I91" s="832"/>
      <c r="J91" s="832"/>
      <c r="K91" s="832"/>
      <c r="L91" s="832"/>
      <c r="M91" s="833"/>
      <c r="N91" s="52">
        <f>L88+L89+L90</f>
        <v>58830.896744846999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254933.885894337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 customHeight="1" thickBot="1">
      <c r="A31" t="s">
        <v>1845</v>
      </c>
      <c r="B31" s="80" t="s">
        <v>1071</v>
      </c>
      <c r="C31" s="81" t="s">
        <v>2070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ht="15" customHeight="1">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N80*M46</f>
        <v>874.7045112950251</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147131.55428366322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25246.873740621988</v>
      </c>
      <c r="N53" s="271">
        <f>K53*M53</f>
        <v>35345.623236870779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53.065218459743974</v>
      </c>
      <c r="N54" s="271">
        <f>K54*M54</f>
        <v>1326.6304614935993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36672.25369836438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8">
        <f>VLOOKUP(A63,TRANSPORTE!A5:D117,4,FALSE)</f>
        <v>1340.4286998159068</v>
      </c>
      <c r="M63" s="919"/>
      <c r="N63" s="286">
        <f>K63*L63</f>
        <v>1876.6001797422693</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918">
        <f>VLOOKUP(A64,TRANSPORTE!A6:D117,4,FALSE)</f>
        <v>1340.4286998159068</v>
      </c>
      <c r="M64" s="919"/>
      <c r="N64" s="286">
        <f>K64*L64</f>
        <v>1675.5358747698835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f>N63+N64+N65+N66+N67</f>
        <v>3552.1360545121529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45"/>
    </row>
    <row r="80" spans="1:15" ht="15.75" thickBot="1">
      <c r="B80" s="920" t="s">
        <v>953</v>
      </c>
      <c r="C80" s="874"/>
      <c r="D80" s="874"/>
      <c r="E80" s="874"/>
      <c r="F80" s="874"/>
      <c r="G80" s="874"/>
      <c r="H80" s="874"/>
      <c r="I80" s="874"/>
      <c r="J80" s="874"/>
      <c r="K80" s="874"/>
      <c r="L80" s="874"/>
      <c r="M80" s="875"/>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196102.98914948999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39220.597829897997</v>
      </c>
      <c r="M87" s="867"/>
      <c r="N87" s="51"/>
    </row>
    <row r="88" spans="1:14">
      <c r="B88" s="89" t="s">
        <v>973</v>
      </c>
      <c r="C88" s="90"/>
      <c r="D88" s="90"/>
      <c r="E88" s="90"/>
      <c r="F88" s="90"/>
      <c r="G88" s="90"/>
      <c r="H88" s="90"/>
      <c r="I88" s="87"/>
      <c r="J88" s="88"/>
      <c r="K88" s="303">
        <v>0.05</v>
      </c>
      <c r="L88" s="866">
        <f>N82*K88</f>
        <v>9805.1494574744993</v>
      </c>
      <c r="M88" s="867"/>
      <c r="N88" s="51"/>
    </row>
    <row r="89" spans="1:14" ht="15.75" thickBot="1">
      <c r="B89" s="91" t="s">
        <v>974</v>
      </c>
      <c r="C89" s="92"/>
      <c r="D89" s="92"/>
      <c r="E89" s="92"/>
      <c r="F89" s="92"/>
      <c r="G89" s="92"/>
      <c r="H89" s="92"/>
      <c r="I89" s="93"/>
      <c r="J89" s="94"/>
      <c r="K89" s="304">
        <v>0.05</v>
      </c>
      <c r="L89" s="868">
        <f>N82*K89</f>
        <v>9805.1494574744993</v>
      </c>
      <c r="M89" s="869"/>
      <c r="N89" s="51"/>
    </row>
    <row r="90" spans="1:14" ht="15.75" thickBot="1">
      <c r="B90" s="831" t="s">
        <v>953</v>
      </c>
      <c r="C90" s="832"/>
      <c r="D90" s="832"/>
      <c r="E90" s="832"/>
      <c r="F90" s="832"/>
      <c r="G90" s="832"/>
      <c r="H90" s="832"/>
      <c r="I90" s="832"/>
      <c r="J90" s="832"/>
      <c r="K90" s="832"/>
      <c r="L90" s="832"/>
      <c r="M90" s="833"/>
      <c r="N90" s="52">
        <f>L87+L88+L89</f>
        <v>58830.896744846999</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254933.885894337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1072</v>
      </c>
      <c r="C31" s="81" t="s">
        <v>2071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N80*M46</f>
        <v>874.7045112950251</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147131.55428366322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25246.873740621988</v>
      </c>
      <c r="N53" s="271">
        <f>K53*M53</f>
        <v>35345.623236870779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53.065218459743974</v>
      </c>
      <c r="N54" s="271">
        <f>K54*M54</f>
        <v>1326.6304614935993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36672.25369836438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8">
        <f>VLOOKUP(A63,TRANSPORTE!A5:D117,4,FALSE)</f>
        <v>1340.4286998159068</v>
      </c>
      <c r="M63" s="919"/>
      <c r="N63" s="286">
        <f>K63*L63</f>
        <v>1876.6001797422693</v>
      </c>
    </row>
    <row r="64" spans="1:14">
      <c r="A64" t="s">
        <v>1339</v>
      </c>
      <c r="B64" s="46" t="str">
        <f>VLOOKUP(A64,TRANSPORTE!A6:D117,3,FALSE)</f>
        <v>Transporte de Mezcla Semi- Densa en Caliente MSC-19</v>
      </c>
      <c r="C64" s="47"/>
      <c r="D64" s="47"/>
      <c r="E64" s="47"/>
      <c r="F64" s="47"/>
      <c r="G64" s="47"/>
      <c r="H64" s="310" t="s">
        <v>1468</v>
      </c>
      <c r="I64" s="278">
        <v>1.25</v>
      </c>
      <c r="J64" s="285">
        <v>1</v>
      </c>
      <c r="K64" s="278">
        <f>I64*J64</f>
        <v>1.25</v>
      </c>
      <c r="L64" s="918">
        <f>VLOOKUP(A64,TRANSPORTE!A6:D117,4,FALSE)</f>
        <v>1340.4286998159068</v>
      </c>
      <c r="M64" s="919"/>
      <c r="N64" s="286">
        <f>K64*L64</f>
        <v>1675.5358747698835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f>N63+N64+N65+N66+N67</f>
        <v>3552.1360545121529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45"/>
    </row>
    <row r="80" spans="1:15" ht="15.75" thickBot="1">
      <c r="B80" s="920" t="s">
        <v>953</v>
      </c>
      <c r="C80" s="874"/>
      <c r="D80" s="874"/>
      <c r="E80" s="874"/>
      <c r="F80" s="874"/>
      <c r="G80" s="874"/>
      <c r="H80" s="874"/>
      <c r="I80" s="874"/>
      <c r="J80" s="874"/>
      <c r="K80" s="874"/>
      <c r="L80" s="874"/>
      <c r="M80" s="875"/>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196102.98914948999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39220.597829897997</v>
      </c>
      <c r="M87" s="867"/>
      <c r="N87" s="51"/>
    </row>
    <row r="88" spans="1:14">
      <c r="B88" s="89" t="s">
        <v>973</v>
      </c>
      <c r="C88" s="90"/>
      <c r="D88" s="90"/>
      <c r="E88" s="90"/>
      <c r="F88" s="90"/>
      <c r="G88" s="90"/>
      <c r="H88" s="90"/>
      <c r="I88" s="87"/>
      <c r="J88" s="88"/>
      <c r="K88" s="303">
        <v>0.05</v>
      </c>
      <c r="L88" s="866">
        <f>N82*K88</f>
        <v>9805.1494574744993</v>
      </c>
      <c r="M88" s="867"/>
      <c r="N88" s="51"/>
    </row>
    <row r="89" spans="1:14" ht="15.75" thickBot="1">
      <c r="B89" s="91" t="s">
        <v>974</v>
      </c>
      <c r="C89" s="92"/>
      <c r="D89" s="92"/>
      <c r="E89" s="92"/>
      <c r="F89" s="92"/>
      <c r="G89" s="92"/>
      <c r="H89" s="92"/>
      <c r="I89" s="93"/>
      <c r="J89" s="94"/>
      <c r="K89" s="304">
        <v>0.05</v>
      </c>
      <c r="L89" s="868">
        <f>N82*K89</f>
        <v>9805.1494574744993</v>
      </c>
      <c r="M89" s="869"/>
      <c r="N89" s="51"/>
    </row>
    <row r="90" spans="1:14" ht="15.75" thickBot="1">
      <c r="B90" s="831" t="s">
        <v>953</v>
      </c>
      <c r="C90" s="832"/>
      <c r="D90" s="832"/>
      <c r="E90" s="832"/>
      <c r="F90" s="832"/>
      <c r="G90" s="832"/>
      <c r="H90" s="832"/>
      <c r="I90" s="832"/>
      <c r="J90" s="832"/>
      <c r="K90" s="832"/>
      <c r="L90" s="832"/>
      <c r="M90" s="833"/>
      <c r="N90" s="52">
        <f>L87+L88+L89</f>
        <v>58830.896744846999</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254933.885894337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5.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1073</v>
      </c>
      <c r="C31" s="81" t="s">
        <v>1581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7"/>
      <c r="F46" s="881"/>
      <c r="G46" s="881"/>
      <c r="H46" s="882"/>
      <c r="I46" s="36"/>
      <c r="J46" s="37"/>
      <c r="K46" s="273"/>
      <c r="L46" s="275"/>
      <c r="M46" s="276"/>
      <c r="N46" s="277"/>
    </row>
    <row r="47" spans="1:14">
      <c r="B47" s="888" t="s">
        <v>952</v>
      </c>
      <c r="C47" s="889"/>
      <c r="D47" s="889"/>
      <c r="E47" s="38"/>
      <c r="F47" s="39"/>
      <c r="G47" s="39"/>
      <c r="H47" s="40"/>
      <c r="I47" s="36"/>
      <c r="J47" s="37"/>
      <c r="K47" s="278"/>
      <c r="L47" s="275"/>
      <c r="M47" s="400">
        <v>0.1</v>
      </c>
      <c r="N47" s="343">
        <f>N81*M47</f>
        <v>874.7045112950251</v>
      </c>
    </row>
    <row r="48" spans="1:14" ht="15.75" thickBot="1">
      <c r="B48" s="880"/>
      <c r="C48" s="881"/>
      <c r="D48" s="881"/>
      <c r="E48" s="881"/>
      <c r="F48" s="881"/>
      <c r="G48" s="881"/>
      <c r="H48" s="882"/>
      <c r="I48" s="890"/>
      <c r="J48" s="891"/>
      <c r="K48" s="41"/>
      <c r="L48" s="892"/>
      <c r="M48" s="893"/>
      <c r="N48" s="105"/>
    </row>
    <row r="49" spans="1:14" ht="15.75" thickBot="1">
      <c r="B49" s="831" t="s">
        <v>953</v>
      </c>
      <c r="C49" s="832"/>
      <c r="D49" s="832"/>
      <c r="E49" s="832"/>
      <c r="F49" s="832"/>
      <c r="G49" s="832"/>
      <c r="H49" s="832"/>
      <c r="I49" s="832"/>
      <c r="J49" s="832"/>
      <c r="K49" s="832"/>
      <c r="L49" s="832"/>
      <c r="M49" s="833"/>
      <c r="N49" s="393">
        <f>SUM(N36:N48)</f>
        <v>147131.55428366322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393">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8">
        <f>VLOOKUP(A64,TRANSPORTE!A5:D117,4,FALSE)</f>
        <v>1340.4286998159068</v>
      </c>
      <c r="M64" s="919"/>
      <c r="N64" s="286">
        <f>K64*L64</f>
        <v>1876.6001797422693</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918">
        <f>VLOOKUP(A65,TRANSPORTE!A6:D117,4,FALSE)</f>
        <v>1340.4286998159068</v>
      </c>
      <c r="M65" s="919"/>
      <c r="N65" s="286">
        <f>K65*L65</f>
        <v>1675.5358747698835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196102.98914948999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39220.597829897997</v>
      </c>
      <c r="M88" s="867"/>
      <c r="N88" s="51"/>
    </row>
    <row r="89" spans="1:14">
      <c r="B89" s="89" t="s">
        <v>973</v>
      </c>
      <c r="C89" s="90"/>
      <c r="D89" s="90"/>
      <c r="E89" s="90"/>
      <c r="F89" s="90"/>
      <c r="G89" s="90"/>
      <c r="H89" s="90"/>
      <c r="I89" s="87"/>
      <c r="J89" s="88"/>
      <c r="K89" s="303">
        <v>0.05</v>
      </c>
      <c r="L89" s="866">
        <f>N83*K89</f>
        <v>9805.1494574744993</v>
      </c>
      <c r="M89" s="867"/>
      <c r="N89" s="51"/>
    </row>
    <row r="90" spans="1:14" ht="15.75" thickBot="1">
      <c r="B90" s="91" t="s">
        <v>974</v>
      </c>
      <c r="C90" s="92"/>
      <c r="D90" s="92"/>
      <c r="E90" s="92"/>
      <c r="F90" s="92"/>
      <c r="G90" s="92"/>
      <c r="H90" s="92"/>
      <c r="I90" s="93"/>
      <c r="J90" s="94"/>
      <c r="K90" s="304">
        <v>0.05</v>
      </c>
      <c r="L90" s="868">
        <f>N83*K90</f>
        <v>9805.1494574744993</v>
      </c>
      <c r="M90" s="869"/>
      <c r="N90" s="51"/>
    </row>
    <row r="91" spans="1:14" ht="15.75" thickBot="1">
      <c r="B91" s="831" t="s">
        <v>953</v>
      </c>
      <c r="C91" s="832"/>
      <c r="D91" s="832"/>
      <c r="E91" s="832"/>
      <c r="F91" s="832"/>
      <c r="G91" s="832"/>
      <c r="H91" s="832"/>
      <c r="I91" s="832"/>
      <c r="J91" s="832"/>
      <c r="K91" s="832"/>
      <c r="L91" s="832"/>
      <c r="M91" s="833"/>
      <c r="N91" s="52">
        <f>L88+L89+L90</f>
        <v>58830.896744846999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254933.885894337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1074</v>
      </c>
      <c r="C31" s="81" t="s">
        <v>1582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7"/>
      <c r="F46" s="881"/>
      <c r="G46" s="881"/>
      <c r="H46" s="882"/>
      <c r="I46" s="36"/>
      <c r="J46" s="37"/>
      <c r="K46" s="273"/>
      <c r="L46" s="275"/>
      <c r="M46" s="276"/>
      <c r="N46" s="277"/>
    </row>
    <row r="47" spans="1:14">
      <c r="B47" s="888" t="s">
        <v>952</v>
      </c>
      <c r="C47" s="889"/>
      <c r="D47" s="889"/>
      <c r="E47" s="38"/>
      <c r="F47" s="39"/>
      <c r="G47" s="39"/>
      <c r="H47" s="40"/>
      <c r="I47" s="36"/>
      <c r="J47" s="37"/>
      <c r="K47" s="278"/>
      <c r="L47" s="275"/>
      <c r="M47" s="400">
        <v>0.1</v>
      </c>
      <c r="N47" s="343">
        <f>N81*M47</f>
        <v>874.7045112950251</v>
      </c>
    </row>
    <row r="48" spans="1:14" ht="15.75" thickBot="1">
      <c r="B48" s="880"/>
      <c r="C48" s="881"/>
      <c r="D48" s="881"/>
      <c r="E48" s="881"/>
      <c r="F48" s="881"/>
      <c r="G48" s="881"/>
      <c r="H48" s="882"/>
      <c r="I48" s="890"/>
      <c r="J48" s="891"/>
      <c r="K48" s="41"/>
      <c r="L48" s="892"/>
      <c r="M48" s="893"/>
      <c r="N48" s="105"/>
    </row>
    <row r="49" spans="1:14" ht="15.75" thickBot="1">
      <c r="B49" s="831" t="s">
        <v>953</v>
      </c>
      <c r="C49" s="832"/>
      <c r="D49" s="832"/>
      <c r="E49" s="832"/>
      <c r="F49" s="832"/>
      <c r="G49" s="832"/>
      <c r="H49" s="832"/>
      <c r="I49" s="832"/>
      <c r="J49" s="832"/>
      <c r="K49" s="832"/>
      <c r="L49" s="832"/>
      <c r="M49" s="833"/>
      <c r="N49" s="393">
        <f>SUM(N36:N48)</f>
        <v>147131.55428366322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393">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8">
        <f>VLOOKUP(A64,TRANSPORTE!A5:D117,4,FALSE)</f>
        <v>1340.4286998159068</v>
      </c>
      <c r="M64" s="919"/>
      <c r="N64" s="286">
        <f>K64*L64</f>
        <v>1876.6001797422693</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918">
        <f>VLOOKUP(A65,TRANSPORTE!A6:D117,4,FALSE)</f>
        <v>1340.4286998159068</v>
      </c>
      <c r="M65" s="919"/>
      <c r="N65" s="286">
        <f>K65*L65</f>
        <v>1675.5358747698835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196102.98914948999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39220.597829897997</v>
      </c>
      <c r="M88" s="867"/>
      <c r="N88" s="51"/>
    </row>
    <row r="89" spans="1:14">
      <c r="B89" s="89" t="s">
        <v>973</v>
      </c>
      <c r="C89" s="90"/>
      <c r="D89" s="90"/>
      <c r="E89" s="90"/>
      <c r="F89" s="90"/>
      <c r="G89" s="90"/>
      <c r="H89" s="90"/>
      <c r="I89" s="87"/>
      <c r="J89" s="88"/>
      <c r="K89" s="303">
        <v>0.05</v>
      </c>
      <c r="L89" s="866">
        <f>N83*K89</f>
        <v>9805.1494574744993</v>
      </c>
      <c r="M89" s="867"/>
      <c r="N89" s="51"/>
    </row>
    <row r="90" spans="1:14" ht="15.75" thickBot="1">
      <c r="B90" s="91" t="s">
        <v>974</v>
      </c>
      <c r="C90" s="92"/>
      <c r="D90" s="92"/>
      <c r="E90" s="92"/>
      <c r="F90" s="92"/>
      <c r="G90" s="92"/>
      <c r="H90" s="92"/>
      <c r="I90" s="93"/>
      <c r="J90" s="94"/>
      <c r="K90" s="304">
        <v>0.05</v>
      </c>
      <c r="L90" s="868">
        <f>N83*K90</f>
        <v>9805.1494574744993</v>
      </c>
      <c r="M90" s="869"/>
      <c r="N90" s="51"/>
    </row>
    <row r="91" spans="1:14" ht="15.75" thickBot="1">
      <c r="B91" s="831" t="s">
        <v>953</v>
      </c>
      <c r="C91" s="832"/>
      <c r="D91" s="832"/>
      <c r="E91" s="832"/>
      <c r="F91" s="832"/>
      <c r="G91" s="832"/>
      <c r="H91" s="832"/>
      <c r="I91" s="832"/>
      <c r="J91" s="832"/>
      <c r="K91" s="832"/>
      <c r="L91" s="832"/>
      <c r="M91" s="833"/>
      <c r="N91" s="52">
        <f>L88+L89+L90</f>
        <v>58830.896744846999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254933.885894337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1075</v>
      </c>
      <c r="C31" s="81" t="s">
        <v>1583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7"/>
      <c r="F46" s="881"/>
      <c r="G46" s="881"/>
      <c r="H46" s="882"/>
      <c r="I46" s="36"/>
      <c r="J46" s="37"/>
      <c r="K46" s="273"/>
      <c r="L46" s="275"/>
      <c r="M46" s="276"/>
      <c r="N46" s="277"/>
    </row>
    <row r="47" spans="1:14">
      <c r="B47" s="888" t="s">
        <v>952</v>
      </c>
      <c r="C47" s="889"/>
      <c r="D47" s="889"/>
      <c r="E47" s="38"/>
      <c r="F47" s="39"/>
      <c r="G47" s="39"/>
      <c r="H47" s="40"/>
      <c r="I47" s="36"/>
      <c r="J47" s="37"/>
      <c r="K47" s="278"/>
      <c r="L47" s="275"/>
      <c r="M47" s="400">
        <v>0.1</v>
      </c>
      <c r="N47" s="343">
        <f>N81*M47</f>
        <v>874.7045112950251</v>
      </c>
    </row>
    <row r="48" spans="1:14" ht="15.75" thickBot="1">
      <c r="B48" s="880"/>
      <c r="C48" s="881"/>
      <c r="D48" s="881"/>
      <c r="E48" s="881"/>
      <c r="F48" s="881"/>
      <c r="G48" s="881"/>
      <c r="H48" s="882"/>
      <c r="I48" s="890"/>
      <c r="J48" s="891"/>
      <c r="K48" s="41"/>
      <c r="L48" s="892"/>
      <c r="M48" s="893"/>
      <c r="N48" s="105"/>
    </row>
    <row r="49" spans="1:14" ht="15.75" thickBot="1">
      <c r="B49" s="831" t="s">
        <v>953</v>
      </c>
      <c r="C49" s="832"/>
      <c r="D49" s="832"/>
      <c r="E49" s="832"/>
      <c r="F49" s="832"/>
      <c r="G49" s="832"/>
      <c r="H49" s="832"/>
      <c r="I49" s="832"/>
      <c r="J49" s="832"/>
      <c r="K49" s="832"/>
      <c r="L49" s="832"/>
      <c r="M49" s="833"/>
      <c r="N49" s="393">
        <f>SUM(N36:N48)</f>
        <v>147131.55428366322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393">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8">
        <f>VLOOKUP(A64,TRANSPORTE!A5:D117,4,FALSE)</f>
        <v>1340.4286998159068</v>
      </c>
      <c r="M64" s="919"/>
      <c r="N64" s="286">
        <f>K64*L64</f>
        <v>1876.6001797422693</v>
      </c>
    </row>
    <row r="65" spans="1:15">
      <c r="A65" t="s">
        <v>1293</v>
      </c>
      <c r="B65" s="46" t="str">
        <f>VLOOKUP(A65,TRANSPORTE!A6:D117,3,FALSE)</f>
        <v>Transporte de mezcla</v>
      </c>
      <c r="C65" s="47"/>
      <c r="D65" s="47"/>
      <c r="E65" s="47"/>
      <c r="F65" s="47"/>
      <c r="G65" s="47"/>
      <c r="H65" s="310" t="s">
        <v>1468</v>
      </c>
      <c r="I65" s="278">
        <v>1.25</v>
      </c>
      <c r="J65" s="285">
        <v>1</v>
      </c>
      <c r="K65" s="278">
        <f>I65*J65</f>
        <v>1.25</v>
      </c>
      <c r="L65" s="918">
        <f>VLOOKUP(A65,TRANSPORTE!A6:D117,4,FALSE)</f>
        <v>1340.4286998159068</v>
      </c>
      <c r="M65" s="919"/>
      <c r="N65" s="286">
        <f>K65*L65</f>
        <v>1675.5358747698835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196102.98914948999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39220.597829897997</v>
      </c>
      <c r="M88" s="867"/>
      <c r="N88" s="51"/>
    </row>
    <row r="89" spans="1:14">
      <c r="B89" s="89" t="s">
        <v>973</v>
      </c>
      <c r="C89" s="90"/>
      <c r="D89" s="90"/>
      <c r="E89" s="90"/>
      <c r="F89" s="90"/>
      <c r="G89" s="90"/>
      <c r="H89" s="90"/>
      <c r="I89" s="87"/>
      <c r="J89" s="88"/>
      <c r="K89" s="303">
        <v>0.05</v>
      </c>
      <c r="L89" s="866">
        <f>N83*K89</f>
        <v>9805.1494574744993</v>
      </c>
      <c r="M89" s="867"/>
      <c r="N89" s="51"/>
    </row>
    <row r="90" spans="1:14" ht="15.75" thickBot="1">
      <c r="B90" s="91" t="s">
        <v>974</v>
      </c>
      <c r="C90" s="92"/>
      <c r="D90" s="92"/>
      <c r="E90" s="92"/>
      <c r="F90" s="92"/>
      <c r="G90" s="92"/>
      <c r="H90" s="92"/>
      <c r="I90" s="93"/>
      <c r="J90" s="94"/>
      <c r="K90" s="304">
        <v>0.05</v>
      </c>
      <c r="L90" s="868">
        <f>N83*K90</f>
        <v>9805.1494574744993</v>
      </c>
      <c r="M90" s="869"/>
      <c r="N90" s="51"/>
    </row>
    <row r="91" spans="1:14" ht="15.75" thickBot="1">
      <c r="B91" s="831" t="s">
        <v>953</v>
      </c>
      <c r="C91" s="832"/>
      <c r="D91" s="832"/>
      <c r="E91" s="832"/>
      <c r="F91" s="832"/>
      <c r="G91" s="832"/>
      <c r="H91" s="832"/>
      <c r="I91" s="832"/>
      <c r="J91" s="832"/>
      <c r="K91" s="832"/>
      <c r="L91" s="832"/>
      <c r="M91" s="833"/>
      <c r="N91" s="52">
        <f>L88+L89+L90</f>
        <v>58830.896744846999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254933.885894337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1584</v>
      </c>
      <c r="C31" s="81" t="s">
        <v>1585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8</v>
      </c>
      <c r="N37" s="271">
        <f t="shared" ref="N37:N43" si="0">K37/M37</f>
        <v>16703.447037558632</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8</v>
      </c>
      <c r="N38" s="271">
        <f t="shared" si="0"/>
        <v>14441.748447106271</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8</v>
      </c>
      <c r="N39" s="271">
        <f t="shared" si="0"/>
        <v>76729.885837955546</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8</v>
      </c>
      <c r="N42" s="271">
        <f t="shared" si="0"/>
        <v>27174.122260956079</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8</v>
      </c>
      <c r="N43" s="271">
        <f t="shared" si="0"/>
        <v>11183.095003755194</v>
      </c>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N80*M46</f>
        <v>971.8939014389166</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176475.20339127345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25246.873740621988</v>
      </c>
      <c r="N53" s="271">
        <f>K53*M53</f>
        <v>35345.623236870779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53.065218459743974</v>
      </c>
      <c r="N54" s="271">
        <f>K54*M54</f>
        <v>1326.6304614935993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36672.25369836438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8">
        <f>VLOOKUP(A63,TRANSPORTE!A5:D117,4,FALSE)</f>
        <v>1340.4286998159068</v>
      </c>
      <c r="M63" s="919"/>
      <c r="N63" s="286">
        <f>K63*L63</f>
        <v>1876.6001797422693</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918">
        <f>VLOOKUP(A64,TRANSPORTE!A6:D117,4,FALSE)</f>
        <v>1340.4286998159068</v>
      </c>
      <c r="M64" s="919"/>
      <c r="N64" s="286">
        <f>K64*L64</f>
        <v>1675.5358747698835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f>N63+N64+N65+N66+N67</f>
        <v>3552.1360545121529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45"/>
    </row>
    <row r="80" spans="1:15" ht="15.75" thickBot="1">
      <c r="B80" s="920" t="s">
        <v>953</v>
      </c>
      <c r="C80" s="874"/>
      <c r="D80" s="874"/>
      <c r="E80" s="874"/>
      <c r="F80" s="874"/>
      <c r="G80" s="874"/>
      <c r="H80" s="874"/>
      <c r="I80" s="874"/>
      <c r="J80" s="874"/>
      <c r="K80" s="874"/>
      <c r="L80" s="874"/>
      <c r="M80" s="875"/>
      <c r="N80" s="300">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226418.53215853911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45283.706431707826</v>
      </c>
      <c r="M87" s="867"/>
      <c r="N87" s="51"/>
    </row>
    <row r="88" spans="1:14">
      <c r="B88" s="89" t="s">
        <v>973</v>
      </c>
      <c r="C88" s="90"/>
      <c r="D88" s="90"/>
      <c r="E88" s="90"/>
      <c r="F88" s="90"/>
      <c r="G88" s="90"/>
      <c r="H88" s="90"/>
      <c r="I88" s="87"/>
      <c r="J88" s="88"/>
      <c r="K88" s="303">
        <v>0.05</v>
      </c>
      <c r="L88" s="866">
        <f>N82*K88</f>
        <v>11320.926607926956</v>
      </c>
      <c r="M88" s="867"/>
      <c r="N88" s="51"/>
    </row>
    <row r="89" spans="1:14" ht="15.75" thickBot="1">
      <c r="B89" s="91" t="s">
        <v>974</v>
      </c>
      <c r="C89" s="92"/>
      <c r="D89" s="92"/>
      <c r="E89" s="92"/>
      <c r="F89" s="92"/>
      <c r="G89" s="92"/>
      <c r="H89" s="92"/>
      <c r="I89" s="93"/>
      <c r="J89" s="94"/>
      <c r="K89" s="304">
        <v>0.05</v>
      </c>
      <c r="L89" s="868">
        <f>N82*K89</f>
        <v>11320.926607926956</v>
      </c>
      <c r="M89" s="869"/>
      <c r="N89" s="51"/>
    </row>
    <row r="90" spans="1:14" ht="15.75" thickBot="1">
      <c r="B90" s="831" t="s">
        <v>953</v>
      </c>
      <c r="C90" s="832"/>
      <c r="D90" s="832"/>
      <c r="E90" s="832"/>
      <c r="F90" s="832"/>
      <c r="G90" s="832"/>
      <c r="H90" s="832"/>
      <c r="I90" s="832"/>
      <c r="J90" s="832"/>
      <c r="K90" s="832"/>
      <c r="L90" s="832"/>
      <c r="M90" s="833"/>
      <c r="N90" s="52">
        <f>L87+L88+L89</f>
        <v>67925.559647561735</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294344.09180610086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1586</v>
      </c>
      <c r="C31" s="81" t="s">
        <v>1587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8</v>
      </c>
      <c r="N37" s="271">
        <f t="shared" ref="N37:N43" si="0">K37/M37</f>
        <v>16703.447037558632</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8</v>
      </c>
      <c r="N38" s="271">
        <f t="shared" si="0"/>
        <v>14441.748447106271</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8</v>
      </c>
      <c r="N39" s="271">
        <f t="shared" si="0"/>
        <v>76729.885837955546</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8</v>
      </c>
      <c r="N42" s="271">
        <f t="shared" si="0"/>
        <v>27174.122260956079</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8</v>
      </c>
      <c r="N43" s="271">
        <f t="shared" si="0"/>
        <v>11183.095003755194</v>
      </c>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N80*M46</f>
        <v>971.8939014389166</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176475.20339127345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25246.873740621988</v>
      </c>
      <c r="N53" s="271">
        <f>K53*M53</f>
        <v>35345.623236870779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53.065218459743974</v>
      </c>
      <c r="N54" s="271">
        <f>K54*M54</f>
        <v>1326.6304614935993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36672.25369836438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8">
        <f>VLOOKUP(A63,TRANSPORTE!A5:D117,4,FALSE)</f>
        <v>1340.4286998159068</v>
      </c>
      <c r="M63" s="919"/>
      <c r="N63" s="286">
        <f>K63*L63</f>
        <v>1876.6001797422693</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918">
        <f>VLOOKUP(A64,TRANSPORTE!A6:D117,4,FALSE)</f>
        <v>1340.4286998159068</v>
      </c>
      <c r="M64" s="919"/>
      <c r="N64" s="286">
        <f>K64*L64</f>
        <v>1675.5358747698835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f>N63+N64+N65+N66+N67</f>
        <v>3552.1360545121529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127"/>
    </row>
    <row r="80" spans="1:15" ht="15.75" thickBot="1">
      <c r="B80" s="920" t="s">
        <v>953</v>
      </c>
      <c r="C80" s="874"/>
      <c r="D80" s="874"/>
      <c r="E80" s="874"/>
      <c r="F80" s="874"/>
      <c r="G80" s="874"/>
      <c r="H80" s="874"/>
      <c r="I80" s="874"/>
      <c r="J80" s="874"/>
      <c r="K80" s="874"/>
      <c r="L80" s="874"/>
      <c r="M80" s="875"/>
      <c r="N80" s="459">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226418.53215853911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45283.706431707826</v>
      </c>
      <c r="M87" s="867"/>
      <c r="N87" s="51"/>
    </row>
    <row r="88" spans="1:14">
      <c r="B88" s="89" t="s">
        <v>973</v>
      </c>
      <c r="C88" s="90"/>
      <c r="D88" s="90"/>
      <c r="E88" s="90"/>
      <c r="F88" s="90"/>
      <c r="G88" s="90"/>
      <c r="H88" s="90"/>
      <c r="I88" s="87"/>
      <c r="J88" s="88"/>
      <c r="K88" s="303">
        <v>0.05</v>
      </c>
      <c r="L88" s="866">
        <f>N82*K88</f>
        <v>11320.926607926956</v>
      </c>
      <c r="M88" s="867"/>
      <c r="N88" s="51"/>
    </row>
    <row r="89" spans="1:14" ht="15.75" thickBot="1">
      <c r="B89" s="91" t="s">
        <v>974</v>
      </c>
      <c r="C89" s="92"/>
      <c r="D89" s="92"/>
      <c r="E89" s="92"/>
      <c r="F89" s="92"/>
      <c r="G89" s="92"/>
      <c r="H89" s="92"/>
      <c r="I89" s="93"/>
      <c r="J89" s="94"/>
      <c r="K89" s="304">
        <v>0.05</v>
      </c>
      <c r="L89" s="868">
        <f>N82*K89</f>
        <v>11320.926607926956</v>
      </c>
      <c r="M89" s="869"/>
      <c r="N89" s="51"/>
    </row>
    <row r="90" spans="1:14" ht="15.75" thickBot="1">
      <c r="B90" s="831" t="s">
        <v>953</v>
      </c>
      <c r="C90" s="832"/>
      <c r="D90" s="832"/>
      <c r="E90" s="832"/>
      <c r="F90" s="832"/>
      <c r="G90" s="832"/>
      <c r="H90" s="832"/>
      <c r="I90" s="832"/>
      <c r="J90" s="832"/>
      <c r="K90" s="832"/>
      <c r="L90" s="832"/>
      <c r="M90" s="833"/>
      <c r="N90" s="52">
        <f>L87+L88+L89</f>
        <v>67925.559647561735</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294344.09180610086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1588</v>
      </c>
      <c r="C31" s="81" t="s">
        <v>1589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8</v>
      </c>
      <c r="N37" s="271">
        <f t="shared" ref="N37:N43" si="0">K37/M37</f>
        <v>16703.447037558632</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8</v>
      </c>
      <c r="N38" s="271">
        <f t="shared" si="0"/>
        <v>14441.748447106271</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8</v>
      </c>
      <c r="N39" s="271">
        <f t="shared" si="0"/>
        <v>76729.885837955546</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8</v>
      </c>
      <c r="N42" s="271">
        <f t="shared" si="0"/>
        <v>27174.122260956079</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8</v>
      </c>
      <c r="N43" s="271">
        <f t="shared" si="0"/>
        <v>11183.095003755194</v>
      </c>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N80*M46</f>
        <v>971.8939014389166</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176475.20339127345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25246.873740621988</v>
      </c>
      <c r="N53" s="271">
        <f>K53*M53</f>
        <v>35345.623236870779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53.065218459743974</v>
      </c>
      <c r="N54" s="271">
        <f>K54*M54</f>
        <v>1326.6304614935993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36672.25369836438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8">
        <f>VLOOKUP(A63,TRANSPORTE!A5:D117,4,FALSE)</f>
        <v>1340.4286998159068</v>
      </c>
      <c r="M63" s="919"/>
      <c r="N63" s="286">
        <f>K63*L63</f>
        <v>1876.6001797422693</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918">
        <f>VLOOKUP(A64,TRANSPORTE!A6:D117,4,FALSE)</f>
        <v>1340.4286998159068</v>
      </c>
      <c r="M64" s="919"/>
      <c r="N64" s="286">
        <f>K64*L64</f>
        <v>1675.5358747698835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f>N63+N64+N65+N66+N67</f>
        <v>3552.1360545121529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45"/>
    </row>
    <row r="80" spans="1:15" ht="15.75" thickBot="1">
      <c r="B80" s="920" t="s">
        <v>953</v>
      </c>
      <c r="C80" s="874"/>
      <c r="D80" s="874"/>
      <c r="E80" s="874"/>
      <c r="F80" s="874"/>
      <c r="G80" s="874"/>
      <c r="H80" s="874"/>
      <c r="I80" s="874"/>
      <c r="J80" s="874"/>
      <c r="K80" s="874"/>
      <c r="L80" s="874"/>
      <c r="M80" s="875"/>
      <c r="N80" s="300">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226418.53215853911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45283.706431707826</v>
      </c>
      <c r="M87" s="867"/>
      <c r="N87" s="51"/>
    </row>
    <row r="88" spans="1:14">
      <c r="B88" s="89" t="s">
        <v>973</v>
      </c>
      <c r="C88" s="90"/>
      <c r="D88" s="90"/>
      <c r="E88" s="90"/>
      <c r="F88" s="90"/>
      <c r="G88" s="90"/>
      <c r="H88" s="90"/>
      <c r="I88" s="87"/>
      <c r="J88" s="88"/>
      <c r="K88" s="303">
        <v>0.05</v>
      </c>
      <c r="L88" s="866">
        <f>N82*K88</f>
        <v>11320.926607926956</v>
      </c>
      <c r="M88" s="867"/>
      <c r="N88" s="51"/>
    </row>
    <row r="89" spans="1:14" ht="15.75" thickBot="1">
      <c r="B89" s="91" t="s">
        <v>974</v>
      </c>
      <c r="C89" s="92"/>
      <c r="D89" s="92"/>
      <c r="E89" s="92"/>
      <c r="F89" s="92"/>
      <c r="G89" s="92"/>
      <c r="H89" s="92"/>
      <c r="I89" s="93"/>
      <c r="J89" s="94"/>
      <c r="K89" s="304">
        <v>0.05</v>
      </c>
      <c r="L89" s="868">
        <f>N82*K89</f>
        <v>11320.926607926956</v>
      </c>
      <c r="M89" s="869"/>
      <c r="N89" s="51"/>
    </row>
    <row r="90" spans="1:14" ht="15.75" thickBot="1">
      <c r="B90" s="831" t="s">
        <v>953</v>
      </c>
      <c r="C90" s="832"/>
      <c r="D90" s="832"/>
      <c r="E90" s="832"/>
      <c r="F90" s="832"/>
      <c r="G90" s="832"/>
      <c r="H90" s="832"/>
      <c r="I90" s="832"/>
      <c r="J90" s="832"/>
      <c r="K90" s="832"/>
      <c r="L90" s="832"/>
      <c r="M90" s="833"/>
      <c r="N90" s="52">
        <f>L87+L88+L89</f>
        <v>67925.559647561735</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294344.09180610086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1076</v>
      </c>
      <c r="C31" s="81" t="s">
        <v>2032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N80*M46</f>
        <v>874.7045112950251</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147131.55428366322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25246.873740621988</v>
      </c>
      <c r="N53" s="271">
        <f>K53*M53</f>
        <v>35345.623236870779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53.065218459743974</v>
      </c>
      <c r="N54" s="271">
        <f>K54*M54</f>
        <v>1326.6304614935993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36672.25369836438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8">
        <f>VLOOKUP(A63,TRANSPORTE!A5:D117,4,FALSE)</f>
        <v>1340.4286998159068</v>
      </c>
      <c r="M63" s="919"/>
      <c r="N63" s="286">
        <f>K63*L63</f>
        <v>1876.6001797422693</v>
      </c>
    </row>
    <row r="64" spans="1:14">
      <c r="A64" t="s">
        <v>1378</v>
      </c>
      <c r="B64" s="46" t="str">
        <f>VLOOKUP(A64,TRANSPORTE!A6:D117,3,FALSE)</f>
        <v>Transporte de mezcla abierta en caliente MAC-75</v>
      </c>
      <c r="C64" s="47"/>
      <c r="D64" s="47"/>
      <c r="E64" s="47"/>
      <c r="F64" s="47"/>
      <c r="G64" s="47"/>
      <c r="H64" s="310" t="s">
        <v>1468</v>
      </c>
      <c r="I64" s="278">
        <v>1.25</v>
      </c>
      <c r="J64" s="285">
        <v>1</v>
      </c>
      <c r="K64" s="278">
        <f>I64*J64</f>
        <v>1.25</v>
      </c>
      <c r="L64" s="918">
        <f>VLOOKUP(A64,TRANSPORTE!A6:D117,4,FALSE)</f>
        <v>1340.4286998159068</v>
      </c>
      <c r="M64" s="919"/>
      <c r="N64" s="286">
        <f>K64*L64</f>
        <v>1675.5358747698835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f>N63+N64+N65+N66+N67</f>
        <v>3552.1360545121529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45"/>
    </row>
    <row r="80" spans="1:15" ht="15.75" thickBot="1">
      <c r="B80" s="920" t="s">
        <v>953</v>
      </c>
      <c r="C80" s="874"/>
      <c r="D80" s="874"/>
      <c r="E80" s="874"/>
      <c r="F80" s="874"/>
      <c r="G80" s="874"/>
      <c r="H80" s="874"/>
      <c r="I80" s="874"/>
      <c r="J80" s="874"/>
      <c r="K80" s="874"/>
      <c r="L80" s="874"/>
      <c r="M80" s="875"/>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196102.98914948999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39220.597829897997</v>
      </c>
      <c r="M87" s="867"/>
      <c r="N87" s="51"/>
    </row>
    <row r="88" spans="1:14">
      <c r="B88" s="89" t="s">
        <v>973</v>
      </c>
      <c r="C88" s="90"/>
      <c r="D88" s="90"/>
      <c r="E88" s="90"/>
      <c r="F88" s="90"/>
      <c r="G88" s="90"/>
      <c r="H88" s="90"/>
      <c r="I88" s="87"/>
      <c r="J88" s="88"/>
      <c r="K88" s="303">
        <v>0.05</v>
      </c>
      <c r="L88" s="866">
        <f>N82*K88</f>
        <v>9805.1494574744993</v>
      </c>
      <c r="M88" s="867"/>
      <c r="N88" s="51"/>
    </row>
    <row r="89" spans="1:14" ht="15.75" thickBot="1">
      <c r="B89" s="91" t="s">
        <v>974</v>
      </c>
      <c r="C89" s="92"/>
      <c r="D89" s="92"/>
      <c r="E89" s="92"/>
      <c r="F89" s="92"/>
      <c r="G89" s="92"/>
      <c r="H89" s="92"/>
      <c r="I89" s="93"/>
      <c r="J89" s="94"/>
      <c r="K89" s="304">
        <v>0.05</v>
      </c>
      <c r="L89" s="868">
        <f>N82*K89</f>
        <v>9805.1494574744993</v>
      </c>
      <c r="M89" s="869"/>
      <c r="N89" s="51"/>
    </row>
    <row r="90" spans="1:14" ht="15.75" thickBot="1">
      <c r="B90" s="831" t="s">
        <v>953</v>
      </c>
      <c r="C90" s="832"/>
      <c r="D90" s="832"/>
      <c r="E90" s="832"/>
      <c r="F90" s="832"/>
      <c r="G90" s="832"/>
      <c r="H90" s="832"/>
      <c r="I90" s="832"/>
      <c r="J90" s="832"/>
      <c r="K90" s="832"/>
      <c r="L90" s="832"/>
      <c r="M90" s="833"/>
      <c r="N90" s="52">
        <f>L87+L88+L89</f>
        <v>58830.896744846999</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254933.885894337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1077</v>
      </c>
      <c r="C31" s="81" t="s">
        <v>1590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7"/>
      <c r="F46" s="881"/>
      <c r="G46" s="881"/>
      <c r="H46" s="882"/>
      <c r="I46" s="36"/>
      <c r="J46" s="37"/>
      <c r="K46" s="273"/>
      <c r="L46" s="275"/>
      <c r="M46" s="276"/>
      <c r="N46" s="277"/>
    </row>
    <row r="47" spans="1:14">
      <c r="B47" s="888" t="s">
        <v>952</v>
      </c>
      <c r="C47" s="889"/>
      <c r="D47" s="889"/>
      <c r="E47" s="38"/>
      <c r="F47" s="39"/>
      <c r="G47" s="39"/>
      <c r="H47" s="40"/>
      <c r="I47" s="36"/>
      <c r="J47" s="37"/>
      <c r="K47" s="278"/>
      <c r="L47" s="275"/>
      <c r="M47" s="400">
        <v>0.1</v>
      </c>
      <c r="N47" s="343">
        <f>N81*M47</f>
        <v>874.7045112950251</v>
      </c>
    </row>
    <row r="48" spans="1:14" ht="15.75" thickBot="1">
      <c r="B48" s="880"/>
      <c r="C48" s="881"/>
      <c r="D48" s="881"/>
      <c r="E48" s="881"/>
      <c r="F48" s="881"/>
      <c r="G48" s="881"/>
      <c r="H48" s="882"/>
      <c r="I48" s="890"/>
      <c r="J48" s="891"/>
      <c r="K48" s="41"/>
      <c r="L48" s="892"/>
      <c r="M48" s="893"/>
      <c r="N48" s="105"/>
    </row>
    <row r="49" spans="1:14" ht="15.75" thickBot="1">
      <c r="B49" s="831" t="s">
        <v>953</v>
      </c>
      <c r="C49" s="832"/>
      <c r="D49" s="832"/>
      <c r="E49" s="832"/>
      <c r="F49" s="832"/>
      <c r="G49" s="832"/>
      <c r="H49" s="832"/>
      <c r="I49" s="832"/>
      <c r="J49" s="832"/>
      <c r="K49" s="832"/>
      <c r="L49" s="832"/>
      <c r="M49" s="833"/>
      <c r="N49" s="393">
        <f>SUM(N36:N48)</f>
        <v>147131.55428366322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393">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8">
        <f>VLOOKUP(A64,TRANSPORTE!A5:D117,4,FALSE)</f>
        <v>1340.4286998159068</v>
      </c>
      <c r="M64" s="919"/>
      <c r="N64" s="286">
        <f>K64*L64</f>
        <v>1876.6001797422693</v>
      </c>
    </row>
    <row r="65" spans="1:15">
      <c r="A65" t="s">
        <v>1379</v>
      </c>
      <c r="B65" s="46" t="str">
        <f>VLOOKUP(A65,TRANSPORTE!A6:D117,3,FALSE)</f>
        <v>Transporte de mezcla abierta en caliente MAC-63</v>
      </c>
      <c r="C65" s="47"/>
      <c r="D65" s="47"/>
      <c r="E65" s="47"/>
      <c r="F65" s="47"/>
      <c r="G65" s="47"/>
      <c r="H65" s="310" t="s">
        <v>1468</v>
      </c>
      <c r="I65" s="278">
        <v>1.25</v>
      </c>
      <c r="J65" s="285">
        <v>1</v>
      </c>
      <c r="K65" s="278">
        <f>I65*J65</f>
        <v>1.25</v>
      </c>
      <c r="L65" s="918">
        <f>VLOOKUP(A65,TRANSPORTE!A6:D117,4,FALSE)</f>
        <v>1340.4286998159068</v>
      </c>
      <c r="M65" s="919"/>
      <c r="N65" s="286">
        <f>K65*L65</f>
        <v>1675.5358747698835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127"/>
    </row>
    <row r="81" spans="1:14" ht="15.75" thickBot="1">
      <c r="B81" s="920" t="s">
        <v>953</v>
      </c>
      <c r="C81" s="874"/>
      <c r="D81" s="874"/>
      <c r="E81" s="874"/>
      <c r="F81" s="874"/>
      <c r="G81" s="874"/>
      <c r="H81" s="874"/>
      <c r="I81" s="874"/>
      <c r="J81" s="874"/>
      <c r="K81" s="874"/>
      <c r="L81" s="874"/>
      <c r="M81" s="875"/>
      <c r="N81" s="459">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196102.98914948999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39220.597829897997</v>
      </c>
      <c r="M88" s="867"/>
      <c r="N88" s="51"/>
    </row>
    <row r="89" spans="1:14">
      <c r="B89" s="89" t="s">
        <v>973</v>
      </c>
      <c r="C89" s="90"/>
      <c r="D89" s="90"/>
      <c r="E89" s="90"/>
      <c r="F89" s="90"/>
      <c r="G89" s="90"/>
      <c r="H89" s="90"/>
      <c r="I89" s="87"/>
      <c r="J89" s="88"/>
      <c r="K89" s="303">
        <v>0.05</v>
      </c>
      <c r="L89" s="866">
        <f>N83*K89</f>
        <v>9805.1494574744993</v>
      </c>
      <c r="M89" s="867"/>
      <c r="N89" s="51"/>
    </row>
    <row r="90" spans="1:14" ht="15.75" thickBot="1">
      <c r="B90" s="91" t="s">
        <v>974</v>
      </c>
      <c r="C90" s="92"/>
      <c r="D90" s="92"/>
      <c r="E90" s="92"/>
      <c r="F90" s="92"/>
      <c r="G90" s="92"/>
      <c r="H90" s="92"/>
      <c r="I90" s="93"/>
      <c r="J90" s="94"/>
      <c r="K90" s="304">
        <v>0.05</v>
      </c>
      <c r="L90" s="868">
        <f>N83*K90</f>
        <v>9805.1494574744993</v>
      </c>
      <c r="M90" s="869"/>
      <c r="N90" s="51"/>
    </row>
    <row r="91" spans="1:14" ht="15.75" thickBot="1">
      <c r="B91" s="831" t="s">
        <v>953</v>
      </c>
      <c r="C91" s="832"/>
      <c r="D91" s="832"/>
      <c r="E91" s="832"/>
      <c r="F91" s="832"/>
      <c r="G91" s="832"/>
      <c r="H91" s="832"/>
      <c r="I91" s="832"/>
      <c r="J91" s="832"/>
      <c r="K91" s="832"/>
      <c r="L91" s="832"/>
      <c r="M91" s="833"/>
      <c r="N91" s="52">
        <f>L88+L89+L90</f>
        <v>58830.896744846999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254933.885894337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1078</v>
      </c>
      <c r="C31" s="81" t="s">
        <v>1591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N80*M46</f>
        <v>874.7045112950251</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147131.55428366322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25246.873740621988</v>
      </c>
      <c r="N53" s="271">
        <f>K53*M53</f>
        <v>35345.623236870779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53.065218459743974</v>
      </c>
      <c r="N54" s="271">
        <f>K54*M54</f>
        <v>1326.6304614935993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36672.25369836438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8">
        <f>VLOOKUP(A63,TRANSPORTE!A5:D117,4,FALSE)</f>
        <v>1340.4286998159068</v>
      </c>
      <c r="M63" s="919"/>
      <c r="N63" s="286">
        <f>K63*L63</f>
        <v>1876.6001797422693</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918">
        <f>VLOOKUP(A64,TRANSPORTE!A6:D117,4,FALSE)</f>
        <v>1340.4286998159068</v>
      </c>
      <c r="M64" s="919"/>
      <c r="N64" s="286">
        <f>K64*L64</f>
        <v>1675.5358747698835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f>N63+N64+N65+N66+N67</f>
        <v>3552.1360545121529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45"/>
    </row>
    <row r="80" spans="1:15" ht="15.75" thickBot="1">
      <c r="B80" s="920" t="s">
        <v>953</v>
      </c>
      <c r="C80" s="874"/>
      <c r="D80" s="874"/>
      <c r="E80" s="874"/>
      <c r="F80" s="874"/>
      <c r="G80" s="874"/>
      <c r="H80" s="874"/>
      <c r="I80" s="874"/>
      <c r="J80" s="874"/>
      <c r="K80" s="874"/>
      <c r="L80" s="874"/>
      <c r="M80" s="875"/>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196102.98914948999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39220.597829897997</v>
      </c>
      <c r="M87" s="867"/>
      <c r="N87" s="51"/>
    </row>
    <row r="88" spans="1:14">
      <c r="B88" s="89" t="s">
        <v>973</v>
      </c>
      <c r="C88" s="90"/>
      <c r="D88" s="90"/>
      <c r="E88" s="90"/>
      <c r="F88" s="90"/>
      <c r="G88" s="90"/>
      <c r="H88" s="90"/>
      <c r="I88" s="87"/>
      <c r="J88" s="88"/>
      <c r="K88" s="303">
        <v>0.05</v>
      </c>
      <c r="L88" s="866">
        <f>N82*K88</f>
        <v>9805.1494574744993</v>
      </c>
      <c r="M88" s="867"/>
      <c r="N88" s="51"/>
    </row>
    <row r="89" spans="1:14" ht="15.75" thickBot="1">
      <c r="B89" s="91" t="s">
        <v>974</v>
      </c>
      <c r="C89" s="92"/>
      <c r="D89" s="92"/>
      <c r="E89" s="92"/>
      <c r="F89" s="92"/>
      <c r="G89" s="92"/>
      <c r="H89" s="92"/>
      <c r="I89" s="93"/>
      <c r="J89" s="94"/>
      <c r="K89" s="304">
        <v>0.05</v>
      </c>
      <c r="L89" s="868">
        <f>N82*K89</f>
        <v>9805.1494574744993</v>
      </c>
      <c r="M89" s="869"/>
      <c r="N89" s="51"/>
    </row>
    <row r="90" spans="1:14" ht="15.75" thickBot="1">
      <c r="B90" s="831" t="s">
        <v>953</v>
      </c>
      <c r="C90" s="832"/>
      <c r="D90" s="832"/>
      <c r="E90" s="832"/>
      <c r="F90" s="832"/>
      <c r="G90" s="832"/>
      <c r="H90" s="832"/>
      <c r="I90" s="832"/>
      <c r="J90" s="832"/>
      <c r="K90" s="832"/>
      <c r="L90" s="832"/>
      <c r="M90" s="833"/>
      <c r="N90" s="52">
        <f>L87+L88+L89</f>
        <v>58830.896744846999</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254933.885894337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1079</v>
      </c>
      <c r="C31" s="81" t="s">
        <v>1592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8</v>
      </c>
      <c r="N37" s="271">
        <f t="shared" ref="N37:N43" si="0">K37/M37</f>
        <v>16703.447037558632</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8</v>
      </c>
      <c r="N38" s="271">
        <f t="shared" si="0"/>
        <v>14441.748447106271</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8</v>
      </c>
      <c r="N39" s="271">
        <f t="shared" si="0"/>
        <v>76729.885837955546</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8</v>
      </c>
      <c r="N42" s="271">
        <f t="shared" si="0"/>
        <v>27174.122260956079</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8</v>
      </c>
      <c r="N43" s="271">
        <f t="shared" si="0"/>
        <v>11183.095003755194</v>
      </c>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N80*M46</f>
        <v>971.8939014389166</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176475.20339127345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25246.873740621988</v>
      </c>
      <c r="N53" s="271">
        <f>K53*M53</f>
        <v>35345.623236870779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53.065218459743974</v>
      </c>
      <c r="N54" s="271">
        <f>K54*M54</f>
        <v>1326.6304614935993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36672.25369836438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8">
        <f>VLOOKUP(A63,TRANSPORTE!A5:D117,4,FALSE)</f>
        <v>1340.4286998159068</v>
      </c>
      <c r="M63" s="919"/>
      <c r="N63" s="286">
        <f>K63*L63</f>
        <v>1876.6001797422693</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918">
        <f>VLOOKUP(A64,TRANSPORTE!A6:D117,4,FALSE)</f>
        <v>1340.4286998159068</v>
      </c>
      <c r="M64" s="919"/>
      <c r="N64" s="286">
        <f>K64*L64</f>
        <v>1675.5358747698835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f>N63+N64+N65+N66+N67</f>
        <v>3552.1360545121529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45"/>
    </row>
    <row r="80" spans="1:15" ht="15.75" thickBot="1">
      <c r="B80" s="920" t="s">
        <v>953</v>
      </c>
      <c r="C80" s="874"/>
      <c r="D80" s="874"/>
      <c r="E80" s="874"/>
      <c r="F80" s="874"/>
      <c r="G80" s="874"/>
      <c r="H80" s="874"/>
      <c r="I80" s="874"/>
      <c r="J80" s="874"/>
      <c r="K80" s="874"/>
      <c r="L80" s="874"/>
      <c r="M80" s="875"/>
      <c r="N80" s="300">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226418.53215853911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45283.706431707826</v>
      </c>
      <c r="M87" s="867"/>
      <c r="N87" s="51"/>
    </row>
    <row r="88" spans="1:14">
      <c r="B88" s="89" t="s">
        <v>973</v>
      </c>
      <c r="C88" s="90"/>
      <c r="D88" s="90"/>
      <c r="E88" s="90"/>
      <c r="F88" s="90"/>
      <c r="G88" s="90"/>
      <c r="H88" s="90"/>
      <c r="I88" s="87"/>
      <c r="J88" s="88"/>
      <c r="K88" s="303">
        <v>0.05</v>
      </c>
      <c r="L88" s="866">
        <f>N82*K88</f>
        <v>11320.926607926956</v>
      </c>
      <c r="M88" s="867"/>
      <c r="N88" s="51"/>
    </row>
    <row r="89" spans="1:14" ht="15.75" thickBot="1">
      <c r="B89" s="91" t="s">
        <v>974</v>
      </c>
      <c r="C89" s="92"/>
      <c r="D89" s="92"/>
      <c r="E89" s="92"/>
      <c r="F89" s="92"/>
      <c r="G89" s="92"/>
      <c r="H89" s="92"/>
      <c r="I89" s="93"/>
      <c r="J89" s="94"/>
      <c r="K89" s="304">
        <v>0.05</v>
      </c>
      <c r="L89" s="868">
        <f>N82*K89</f>
        <v>11320.926607926956</v>
      </c>
      <c r="M89" s="869"/>
      <c r="N89" s="51"/>
    </row>
    <row r="90" spans="1:14" ht="15.75" thickBot="1">
      <c r="B90" s="831" t="s">
        <v>953</v>
      </c>
      <c r="C90" s="832"/>
      <c r="D90" s="832"/>
      <c r="E90" s="832"/>
      <c r="F90" s="832"/>
      <c r="G90" s="832"/>
      <c r="H90" s="832"/>
      <c r="I90" s="832"/>
      <c r="J90" s="832"/>
      <c r="K90" s="832"/>
      <c r="L90" s="832"/>
      <c r="M90" s="833"/>
      <c r="N90" s="52">
        <f>L87+L88+L89</f>
        <v>67925.559647561735</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294344.09180610086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1080</v>
      </c>
      <c r="C31" s="81" t="s">
        <v>1593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7"/>
      <c r="F46" s="881"/>
      <c r="G46" s="881"/>
      <c r="H46" s="882"/>
      <c r="I46" s="36"/>
      <c r="J46" s="37"/>
      <c r="K46" s="273"/>
      <c r="L46" s="275"/>
      <c r="M46" s="276"/>
      <c r="N46" s="277"/>
    </row>
    <row r="47" spans="1:14">
      <c r="B47" s="888" t="s">
        <v>952</v>
      </c>
      <c r="C47" s="889"/>
      <c r="D47" s="889"/>
      <c r="E47" s="38"/>
      <c r="F47" s="39"/>
      <c r="G47" s="39"/>
      <c r="H47" s="40"/>
      <c r="I47" s="36"/>
      <c r="J47" s="37"/>
      <c r="K47" s="278"/>
      <c r="L47" s="275"/>
      <c r="M47" s="400">
        <v>0.1</v>
      </c>
      <c r="N47" s="343">
        <f>N81*M47</f>
        <v>874.7045112950251</v>
      </c>
    </row>
    <row r="48" spans="1:14" ht="15.75" thickBot="1">
      <c r="B48" s="880"/>
      <c r="C48" s="881"/>
      <c r="D48" s="881"/>
      <c r="E48" s="881"/>
      <c r="F48" s="881"/>
      <c r="G48" s="881"/>
      <c r="H48" s="882"/>
      <c r="I48" s="890"/>
      <c r="J48" s="891"/>
      <c r="K48" s="41"/>
      <c r="L48" s="892"/>
      <c r="M48" s="893"/>
      <c r="N48" s="105"/>
    </row>
    <row r="49" spans="1:14" ht="15.75" thickBot="1">
      <c r="B49" s="831" t="s">
        <v>953</v>
      </c>
      <c r="C49" s="832"/>
      <c r="D49" s="832"/>
      <c r="E49" s="832"/>
      <c r="F49" s="832"/>
      <c r="G49" s="832"/>
      <c r="H49" s="832"/>
      <c r="I49" s="832"/>
      <c r="J49" s="832"/>
      <c r="K49" s="832"/>
      <c r="L49" s="832"/>
      <c r="M49" s="833"/>
      <c r="N49" s="393">
        <f>SUM(N36:N48)</f>
        <v>147131.55428366322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393">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8">
        <f>VLOOKUP(A64,TRANSPORTE!A5:D117,4,FALSE)</f>
        <v>1340.4286998159068</v>
      </c>
      <c r="M64" s="919"/>
      <c r="N64" s="286">
        <f>K64*L64</f>
        <v>1876.6001797422693</v>
      </c>
    </row>
    <row r="65" spans="1:15">
      <c r="A65" t="s">
        <v>1381</v>
      </c>
      <c r="B65" s="46" t="str">
        <f>VLOOKUP(A65,TRANSPORTE!A6:D117,3,FALSE)</f>
        <v>Transporte de mezcla discontinua en caliente tipo M-13</v>
      </c>
      <c r="C65" s="47"/>
      <c r="D65" s="47"/>
      <c r="E65" s="47"/>
      <c r="F65" s="47"/>
      <c r="G65" s="47"/>
      <c r="H65" s="310" t="s">
        <v>1468</v>
      </c>
      <c r="I65" s="278">
        <v>1.25</v>
      </c>
      <c r="J65" s="285">
        <v>1</v>
      </c>
      <c r="K65" s="278">
        <f>I65*J65</f>
        <v>1.25</v>
      </c>
      <c r="L65" s="918">
        <f>VLOOKUP(A65,TRANSPORTE!A6:D117,4,FALSE)</f>
        <v>1340.4286998159068</v>
      </c>
      <c r="M65" s="919"/>
      <c r="N65" s="286">
        <f>K65*L65</f>
        <v>1675.5358747698835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196102.98914948999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39220.597829897997</v>
      </c>
      <c r="M88" s="867"/>
      <c r="N88" s="51"/>
    </row>
    <row r="89" spans="1:14">
      <c r="B89" s="89" t="s">
        <v>973</v>
      </c>
      <c r="C89" s="90"/>
      <c r="D89" s="90"/>
      <c r="E89" s="90"/>
      <c r="F89" s="90"/>
      <c r="G89" s="90"/>
      <c r="H89" s="90"/>
      <c r="I89" s="87"/>
      <c r="J89" s="88"/>
      <c r="K89" s="303">
        <v>0.05</v>
      </c>
      <c r="L89" s="866">
        <f>N83*K89</f>
        <v>9805.1494574744993</v>
      </c>
      <c r="M89" s="867"/>
      <c r="N89" s="51"/>
    </row>
    <row r="90" spans="1:14" ht="15.75" thickBot="1">
      <c r="B90" s="91" t="s">
        <v>974</v>
      </c>
      <c r="C90" s="92"/>
      <c r="D90" s="92"/>
      <c r="E90" s="92"/>
      <c r="F90" s="92"/>
      <c r="G90" s="92"/>
      <c r="H90" s="92"/>
      <c r="I90" s="93"/>
      <c r="J90" s="94"/>
      <c r="K90" s="304">
        <v>0.05</v>
      </c>
      <c r="L90" s="868">
        <f>N83*K90</f>
        <v>9805.1494574744993</v>
      </c>
      <c r="M90" s="869"/>
      <c r="N90" s="51"/>
    </row>
    <row r="91" spans="1:14" ht="15.75" thickBot="1">
      <c r="B91" s="831" t="s">
        <v>953</v>
      </c>
      <c r="C91" s="832"/>
      <c r="D91" s="832"/>
      <c r="E91" s="832"/>
      <c r="F91" s="832"/>
      <c r="G91" s="832"/>
      <c r="H91" s="832"/>
      <c r="I91" s="832"/>
      <c r="J91" s="832"/>
      <c r="K91" s="832"/>
      <c r="L91" s="832"/>
      <c r="M91" s="833"/>
      <c r="N91" s="52">
        <f>L88+L89+L90</f>
        <v>58830.896744846999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254933.885894337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1081</v>
      </c>
      <c r="C31" s="81" t="s">
        <v>1594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7"/>
      <c r="F46" s="881"/>
      <c r="G46" s="881"/>
      <c r="H46" s="882"/>
      <c r="I46" s="36"/>
      <c r="J46" s="37"/>
      <c r="K46" s="273"/>
      <c r="L46" s="275"/>
      <c r="M46" s="276"/>
      <c r="N46" s="277"/>
    </row>
    <row r="47" spans="1:14">
      <c r="B47" s="888" t="s">
        <v>952</v>
      </c>
      <c r="C47" s="889"/>
      <c r="D47" s="889"/>
      <c r="E47" s="38"/>
      <c r="F47" s="39"/>
      <c r="G47" s="39"/>
      <c r="H47" s="40"/>
      <c r="I47" s="36"/>
      <c r="J47" s="37"/>
      <c r="K47" s="278"/>
      <c r="L47" s="275"/>
      <c r="M47" s="400">
        <v>0.1</v>
      </c>
      <c r="N47" s="343">
        <f>N81*M47</f>
        <v>874.7045112950251</v>
      </c>
    </row>
    <row r="48" spans="1:14" ht="15.75" thickBot="1">
      <c r="B48" s="880"/>
      <c r="C48" s="881"/>
      <c r="D48" s="881"/>
      <c r="E48" s="881"/>
      <c r="F48" s="881"/>
      <c r="G48" s="881"/>
      <c r="H48" s="882"/>
      <c r="I48" s="890"/>
      <c r="J48" s="891"/>
      <c r="K48" s="41"/>
      <c r="L48" s="892"/>
      <c r="M48" s="893"/>
      <c r="N48" s="105"/>
    </row>
    <row r="49" spans="1:14" ht="15.75" thickBot="1">
      <c r="B49" s="831" t="s">
        <v>953</v>
      </c>
      <c r="C49" s="832"/>
      <c r="D49" s="832"/>
      <c r="E49" s="832"/>
      <c r="F49" s="832"/>
      <c r="G49" s="832"/>
      <c r="H49" s="832"/>
      <c r="I49" s="832"/>
      <c r="J49" s="832"/>
      <c r="K49" s="832"/>
      <c r="L49" s="832"/>
      <c r="M49" s="833"/>
      <c r="N49" s="393">
        <f>SUM(N36:N48)</f>
        <v>147131.55428366322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393">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8">
        <f>VLOOKUP(A64,TRANSPORTE!A5:D117,4,FALSE)</f>
        <v>1340.4286998159068</v>
      </c>
      <c r="M64" s="919"/>
      <c r="N64" s="286">
        <f>K64*L64</f>
        <v>1876.6001797422693</v>
      </c>
    </row>
    <row r="65" spans="1:15">
      <c r="A65" t="s">
        <v>1382</v>
      </c>
      <c r="B65" s="46" t="str">
        <f>VLOOKUP(A65,TRANSPORTE!A6:D117,3,FALSE)</f>
        <v>Transporte de mezcla discontinua en caliente tipo M-10</v>
      </c>
      <c r="C65" s="47"/>
      <c r="D65" s="47"/>
      <c r="E65" s="47"/>
      <c r="F65" s="47"/>
      <c r="G65" s="47"/>
      <c r="H65" s="310" t="s">
        <v>1468</v>
      </c>
      <c r="I65" s="278">
        <v>1.25</v>
      </c>
      <c r="J65" s="285">
        <v>1</v>
      </c>
      <c r="K65" s="278">
        <f>I65*J65</f>
        <v>1.25</v>
      </c>
      <c r="L65" s="918">
        <f>VLOOKUP(A65,TRANSPORTE!A6:D117,4,FALSE)</f>
        <v>1340.4286998159068</v>
      </c>
      <c r="M65" s="919"/>
      <c r="N65" s="286">
        <f>K65*L65</f>
        <v>1675.5358747698835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196102.98914948999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39220.597829897997</v>
      </c>
      <c r="M88" s="867"/>
      <c r="N88" s="51"/>
    </row>
    <row r="89" spans="1:14">
      <c r="B89" s="89" t="s">
        <v>973</v>
      </c>
      <c r="C89" s="90"/>
      <c r="D89" s="90"/>
      <c r="E89" s="90"/>
      <c r="F89" s="90"/>
      <c r="G89" s="90"/>
      <c r="H89" s="90"/>
      <c r="I89" s="87"/>
      <c r="J89" s="88"/>
      <c r="K89" s="303">
        <v>0.05</v>
      </c>
      <c r="L89" s="866">
        <f>N83*K89</f>
        <v>9805.1494574744993</v>
      </c>
      <c r="M89" s="867"/>
      <c r="N89" s="51"/>
    </row>
    <row r="90" spans="1:14" ht="15.75" thickBot="1">
      <c r="B90" s="91" t="s">
        <v>974</v>
      </c>
      <c r="C90" s="92"/>
      <c r="D90" s="92"/>
      <c r="E90" s="92"/>
      <c r="F90" s="92"/>
      <c r="G90" s="92"/>
      <c r="H90" s="92"/>
      <c r="I90" s="93"/>
      <c r="J90" s="94"/>
      <c r="K90" s="304">
        <v>0.05</v>
      </c>
      <c r="L90" s="868">
        <f>N83*K90</f>
        <v>9805.1494574744993</v>
      </c>
      <c r="M90" s="869"/>
      <c r="N90" s="51"/>
    </row>
    <row r="91" spans="1:14" ht="15.75" thickBot="1">
      <c r="B91" s="831" t="s">
        <v>953</v>
      </c>
      <c r="C91" s="832"/>
      <c r="D91" s="832"/>
      <c r="E91" s="832"/>
      <c r="F91" s="832"/>
      <c r="G91" s="832"/>
      <c r="H91" s="832"/>
      <c r="I91" s="832"/>
      <c r="J91" s="832"/>
      <c r="K91" s="832"/>
      <c r="L91" s="832"/>
      <c r="M91" s="833"/>
      <c r="N91" s="52">
        <f>L88+L89+L90</f>
        <v>58830.896744846999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254933.885894337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216" t="s">
        <v>1082</v>
      </c>
      <c r="C31" s="81" t="s">
        <v>1595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N80*M46</f>
        <v>874.7045112950251</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147131.55428366322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25246.873740621988</v>
      </c>
      <c r="N53" s="271">
        <f>K53*M53</f>
        <v>35345.623236870779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53.065218459743974</v>
      </c>
      <c r="N54" s="271">
        <f>K54*M54</f>
        <v>1326.6304614935993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36672.25369836438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8">
        <f>VLOOKUP(A63,TRANSPORTE!A5:D117,4,FALSE)</f>
        <v>1340.4286998159068</v>
      </c>
      <c r="M63" s="919"/>
      <c r="N63" s="286">
        <f>K63*L63</f>
        <v>1876.6001797422693</v>
      </c>
    </row>
    <row r="64" spans="1:14">
      <c r="A64" t="s">
        <v>1383</v>
      </c>
      <c r="B64" s="46" t="str">
        <f>VLOOKUP(A64,TRANSPORTE!A6:D117,3,FALSE)</f>
        <v>Transporte de mezcla discontinua en caliente tipo F-13</v>
      </c>
      <c r="C64" s="47"/>
      <c r="D64" s="47"/>
      <c r="E64" s="47"/>
      <c r="F64" s="47"/>
      <c r="G64" s="47"/>
      <c r="H64" s="310" t="s">
        <v>1468</v>
      </c>
      <c r="I64" s="278">
        <v>1.25</v>
      </c>
      <c r="J64" s="285">
        <v>1</v>
      </c>
      <c r="K64" s="278">
        <f>I64*J64</f>
        <v>1.25</v>
      </c>
      <c r="L64" s="918">
        <f>VLOOKUP(A64,TRANSPORTE!A6:D117,4,FALSE)</f>
        <v>1340.4286998159068</v>
      </c>
      <c r="M64" s="919"/>
      <c r="N64" s="286">
        <f>K64*L64</f>
        <v>1675.5358747698835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f>N63+N64+N65+N66+N67</f>
        <v>3552.1360545121529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45"/>
    </row>
    <row r="80" spans="1:15" ht="15.75" thickBot="1">
      <c r="B80" s="920" t="s">
        <v>953</v>
      </c>
      <c r="C80" s="874"/>
      <c r="D80" s="874"/>
      <c r="E80" s="874"/>
      <c r="F80" s="874"/>
      <c r="G80" s="874"/>
      <c r="H80" s="874"/>
      <c r="I80" s="874"/>
      <c r="J80" s="874"/>
      <c r="K80" s="874"/>
      <c r="L80" s="874"/>
      <c r="M80" s="875"/>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196102.98914948999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39220.597829897997</v>
      </c>
      <c r="M87" s="867"/>
      <c r="N87" s="51"/>
    </row>
    <row r="88" spans="1:14">
      <c r="B88" s="89" t="s">
        <v>973</v>
      </c>
      <c r="C88" s="90"/>
      <c r="D88" s="90"/>
      <c r="E88" s="90"/>
      <c r="F88" s="90"/>
      <c r="G88" s="90"/>
      <c r="H88" s="90"/>
      <c r="I88" s="87"/>
      <c r="J88" s="88"/>
      <c r="K88" s="303">
        <v>0.05</v>
      </c>
      <c r="L88" s="866">
        <f>N82*K88</f>
        <v>9805.1494574744993</v>
      </c>
      <c r="M88" s="867"/>
      <c r="N88" s="51"/>
    </row>
    <row r="89" spans="1:14" ht="15.75" thickBot="1">
      <c r="B89" s="91" t="s">
        <v>974</v>
      </c>
      <c r="C89" s="92"/>
      <c r="D89" s="92"/>
      <c r="E89" s="92"/>
      <c r="F89" s="92"/>
      <c r="G89" s="92"/>
      <c r="H89" s="92"/>
      <c r="I89" s="93"/>
      <c r="J89" s="94"/>
      <c r="K89" s="304">
        <v>0.05</v>
      </c>
      <c r="L89" s="868">
        <f>N82*K89</f>
        <v>9805.1494574744993</v>
      </c>
      <c r="M89" s="869"/>
      <c r="N89" s="51"/>
    </row>
    <row r="90" spans="1:14" ht="15.75" thickBot="1">
      <c r="B90" s="831" t="s">
        <v>953</v>
      </c>
      <c r="C90" s="832"/>
      <c r="D90" s="832"/>
      <c r="E90" s="832"/>
      <c r="F90" s="832"/>
      <c r="G90" s="832"/>
      <c r="H90" s="832"/>
      <c r="I90" s="832"/>
      <c r="J90" s="832"/>
      <c r="K90" s="832"/>
      <c r="L90" s="832"/>
      <c r="M90" s="833"/>
      <c r="N90" s="52">
        <f>L87+L88+L89</f>
        <v>58830.896744846999</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254933.885894337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1083</v>
      </c>
      <c r="C31" s="81" t="s">
        <v>1596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150</v>
      </c>
      <c r="B36" s="880" t="str">
        <f>VLOOKUP(A36,EQUIPOS!A6:D154,3,FALSE)</f>
        <v>Cargador : Potencia en el volante 125 hp, Clasificación de RPM del motor 2300.</v>
      </c>
      <c r="C36" s="881"/>
      <c r="D36" s="881"/>
      <c r="E36" s="881"/>
      <c r="F36" s="881"/>
      <c r="G36" s="881"/>
      <c r="H36" s="882"/>
      <c r="I36" s="266"/>
      <c r="J36" s="267"/>
      <c r="K36" s="268">
        <f>VLOOKUP(A36,EQUIPOS!A6:D163,4,FALSE)</f>
        <v>161718.69966043669</v>
      </c>
      <c r="L36" s="269"/>
      <c r="M36" s="270">
        <v>30</v>
      </c>
      <c r="N36" s="271">
        <f>K36/M36</f>
        <v>5390.6233220145559</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166</v>
      </c>
      <c r="B38" s="880" t="str">
        <f>VLOOKUP(A38,EQUIPOS!A8:D154,3,FALSE)</f>
        <v>Compactador de Rodillo POTENCIA: 99HP, PESO: 8 ton</v>
      </c>
      <c r="C38" s="881"/>
      <c r="D38" s="881"/>
      <c r="E38" s="881"/>
      <c r="F38" s="881"/>
      <c r="G38" s="881"/>
      <c r="H38" s="882"/>
      <c r="I38" s="266"/>
      <c r="J38" s="267"/>
      <c r="K38" s="268">
        <f>VLOOKUP(A38,EQUIPOS!A8:D165,4,FALSE)</f>
        <v>115533.98757685017</v>
      </c>
      <c r="L38" s="269"/>
      <c r="M38" s="270">
        <v>10</v>
      </c>
      <c r="N38" s="271">
        <f t="shared" si="0"/>
        <v>11553.398757685016</v>
      </c>
    </row>
    <row r="39" spans="1:14">
      <c r="A39" t="s">
        <v>284</v>
      </c>
      <c r="B39" s="880" t="str">
        <f>VLOOKUP(A39,EQUIPOS!A9:D154,3,FALSE)</f>
        <v>Planta de asfalto en caliente</v>
      </c>
      <c r="C39" s="881"/>
      <c r="D39" s="881"/>
      <c r="E39" s="881"/>
      <c r="F39" s="881"/>
      <c r="G39" s="881"/>
      <c r="H39" s="882"/>
      <c r="I39" s="266"/>
      <c r="J39" s="267"/>
      <c r="K39" s="268">
        <f>VLOOKUP(A39,EQUIPOS!A9:D166,4,FALSE)</f>
        <v>613839.08670364437</v>
      </c>
      <c r="L39" s="269"/>
      <c r="M39" s="270">
        <v>10</v>
      </c>
      <c r="N39" s="271">
        <f t="shared" si="0"/>
        <v>61383.908670364435</v>
      </c>
    </row>
    <row r="40" spans="1:14">
      <c r="A40" t="s">
        <v>290</v>
      </c>
      <c r="B40" s="880" t="str">
        <f>VLOOKUP(A40,EQUIPOS!A10:D154,3,FALSE)</f>
        <v>Planta trituradora</v>
      </c>
      <c r="C40" s="881"/>
      <c r="D40" s="881"/>
      <c r="E40" s="881"/>
      <c r="F40" s="881"/>
      <c r="G40" s="881"/>
      <c r="H40" s="882"/>
      <c r="I40" s="266"/>
      <c r="J40" s="267"/>
      <c r="K40" s="268">
        <f>VLOOKUP(A40,EQUIPOS!A10:D167,4,FALSE)</f>
        <v>511079.96105621156</v>
      </c>
      <c r="L40" s="269"/>
      <c r="M40" s="270">
        <v>30</v>
      </c>
      <c r="N40" s="271">
        <f t="shared" si="0"/>
        <v>17035.998701873719</v>
      </c>
    </row>
    <row r="41" spans="1:14">
      <c r="A41" t="s">
        <v>314</v>
      </c>
      <c r="B41" s="880" t="str">
        <f>VLOOKUP(A41,EQUIPOS!A11:D155,3,FALSE)</f>
        <v xml:space="preserve">Retroexcavadora E-200 sobre orugas
</v>
      </c>
      <c r="C41" s="881"/>
      <c r="D41" s="881"/>
      <c r="E41" s="881"/>
      <c r="F41" s="881"/>
      <c r="G41" s="881"/>
      <c r="H41" s="882"/>
      <c r="I41" s="266"/>
      <c r="J41" s="267"/>
      <c r="K41" s="268">
        <f>VLOOKUP(A41,EQUIPOS!A11:D168,4,FALSE)</f>
        <v>205331.66635843719</v>
      </c>
      <c r="L41" s="269"/>
      <c r="M41" s="270">
        <v>30</v>
      </c>
      <c r="N41" s="271">
        <f t="shared" si="0"/>
        <v>6844.3888786145726</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66"/>
      <c r="J42" s="267"/>
      <c r="K42" s="268">
        <f>VLOOKUP(A42,EQUIPOS!A12:D169,4,FALSE)</f>
        <v>217392.97808764863</v>
      </c>
      <c r="L42" s="269"/>
      <c r="M42" s="270">
        <v>10</v>
      </c>
      <c r="N42" s="271">
        <f t="shared" si="0"/>
        <v>21739.297808764863</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319"/>
      <c r="C44" s="320"/>
      <c r="D44" s="320"/>
      <c r="E44" s="320"/>
      <c r="F44" s="320"/>
      <c r="G44" s="320"/>
      <c r="H44" s="321"/>
      <c r="I44" s="266"/>
      <c r="J44" s="267"/>
      <c r="K44" s="268"/>
      <c r="L44" s="269"/>
      <c r="M44" s="270"/>
      <c r="N44" s="271"/>
    </row>
    <row r="45" spans="1:14">
      <c r="B45" s="880"/>
      <c r="C45" s="881"/>
      <c r="D45" s="881"/>
      <c r="E45" s="881"/>
      <c r="F45" s="881"/>
      <c r="G45" s="881"/>
      <c r="H45" s="882"/>
      <c r="I45" s="883"/>
      <c r="J45" s="884"/>
      <c r="K45" s="268"/>
      <c r="L45" s="885"/>
      <c r="M45" s="886"/>
      <c r="N45" s="271"/>
    </row>
    <row r="46" spans="1:14">
      <c r="B46" s="880"/>
      <c r="C46" s="881"/>
      <c r="D46" s="881"/>
      <c r="E46" s="887"/>
      <c r="F46" s="881"/>
      <c r="G46" s="881"/>
      <c r="H46" s="882"/>
      <c r="I46" s="36"/>
      <c r="J46" s="37"/>
      <c r="K46" s="273"/>
      <c r="L46" s="275"/>
      <c r="M46" s="276"/>
      <c r="N46" s="277"/>
    </row>
    <row r="47" spans="1:14">
      <c r="B47" s="888" t="s">
        <v>952</v>
      </c>
      <c r="C47" s="889"/>
      <c r="D47" s="889"/>
      <c r="E47" s="38"/>
      <c r="F47" s="39"/>
      <c r="G47" s="39"/>
      <c r="H47" s="40"/>
      <c r="I47" s="36"/>
      <c r="J47" s="37"/>
      <c r="K47" s="278"/>
      <c r="L47" s="275"/>
      <c r="M47" s="400">
        <v>0.1</v>
      </c>
      <c r="N47" s="343">
        <f>N81*M47</f>
        <v>874.7045112950251</v>
      </c>
    </row>
    <row r="48" spans="1:14" ht="15.75" thickBot="1">
      <c r="B48" s="880"/>
      <c r="C48" s="881"/>
      <c r="D48" s="881"/>
      <c r="E48" s="881"/>
      <c r="F48" s="881"/>
      <c r="G48" s="881"/>
      <c r="H48" s="882"/>
      <c r="I48" s="890"/>
      <c r="J48" s="891"/>
      <c r="K48" s="41"/>
      <c r="L48" s="892"/>
      <c r="M48" s="893"/>
      <c r="N48" s="105"/>
    </row>
    <row r="49" spans="1:14" ht="15.75" thickBot="1">
      <c r="B49" s="831" t="s">
        <v>953</v>
      </c>
      <c r="C49" s="832"/>
      <c r="D49" s="832"/>
      <c r="E49" s="832"/>
      <c r="F49" s="832"/>
      <c r="G49" s="832"/>
      <c r="H49" s="832"/>
      <c r="I49" s="832"/>
      <c r="J49" s="832"/>
      <c r="K49" s="832"/>
      <c r="L49" s="832"/>
      <c r="M49" s="833"/>
      <c r="N49" s="393">
        <f>SUM(N36:N48)</f>
        <v>147131.55428366322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25246.873740621988</v>
      </c>
      <c r="N54" s="271">
        <f>K54*M54</f>
        <v>35345.623236870779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53.065218459743974</v>
      </c>
      <c r="N55" s="271">
        <f>K55*M55</f>
        <v>1326.6304614935993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3"/>
      <c r="C58" s="914"/>
      <c r="D58" s="914"/>
      <c r="E58" s="914"/>
      <c r="F58" s="914"/>
      <c r="G58" s="914"/>
      <c r="H58" s="914"/>
      <c r="I58" s="884"/>
      <c r="J58" s="42"/>
      <c r="K58" s="44"/>
      <c r="L58" s="915"/>
      <c r="M58" s="916"/>
      <c r="N58" s="45"/>
    </row>
    <row r="59" spans="1:14" ht="15.75" thickBot="1">
      <c r="B59" s="831" t="s">
        <v>953</v>
      </c>
      <c r="C59" s="832"/>
      <c r="D59" s="832"/>
      <c r="E59" s="832"/>
      <c r="F59" s="832"/>
      <c r="G59" s="832"/>
      <c r="H59" s="832"/>
      <c r="I59" s="832"/>
      <c r="J59" s="832"/>
      <c r="K59" s="832"/>
      <c r="L59" s="832"/>
      <c r="M59" s="833"/>
      <c r="N59" s="393">
        <f>SUM(N54:N58)</f>
        <v>36672.25369836438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8">
        <f>VLOOKUP(A64,TRANSPORTE!A5:D117,4,FALSE)</f>
        <v>1340.4286998159068</v>
      </c>
      <c r="M64" s="919"/>
      <c r="N64" s="286">
        <f>K64*L64</f>
        <v>1876.6001797422693</v>
      </c>
    </row>
    <row r="65" spans="1:15">
      <c r="A65" t="s">
        <v>1384</v>
      </c>
      <c r="B65" s="46" t="str">
        <f>VLOOKUP(A65,TRANSPORTE!A6:D117,3,FALSE)</f>
        <v>Transporte de mezcla discontinua en caliente tipo F-10</v>
      </c>
      <c r="C65" s="47"/>
      <c r="D65" s="47"/>
      <c r="E65" s="47"/>
      <c r="F65" s="47"/>
      <c r="G65" s="47"/>
      <c r="H65" s="310" t="s">
        <v>1468</v>
      </c>
      <c r="I65" s="278">
        <v>1.25</v>
      </c>
      <c r="J65" s="285">
        <v>1</v>
      </c>
      <c r="K65" s="278">
        <f>I65*J65</f>
        <v>1.25</v>
      </c>
      <c r="L65" s="918">
        <f>VLOOKUP(A65,TRANSPORTE!A6:D117,4,FALSE)</f>
        <v>1340.4286998159068</v>
      </c>
      <c r="M65" s="919"/>
      <c r="N65" s="286">
        <f>K65*L65</f>
        <v>1675.5358747698835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3552.1360545121529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196102.98914948999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39220.597829897997</v>
      </c>
      <c r="M88" s="867"/>
      <c r="N88" s="51"/>
    </row>
    <row r="89" spans="1:14">
      <c r="B89" s="89" t="s">
        <v>973</v>
      </c>
      <c r="C89" s="90"/>
      <c r="D89" s="90"/>
      <c r="E89" s="90"/>
      <c r="F89" s="90"/>
      <c r="G89" s="90"/>
      <c r="H89" s="90"/>
      <c r="I89" s="87"/>
      <c r="J89" s="88"/>
      <c r="K89" s="303">
        <v>0.05</v>
      </c>
      <c r="L89" s="866">
        <f>N83*K89</f>
        <v>9805.1494574744993</v>
      </c>
      <c r="M89" s="867"/>
      <c r="N89" s="51"/>
    </row>
    <row r="90" spans="1:14" ht="15.75" thickBot="1">
      <c r="B90" s="91" t="s">
        <v>974</v>
      </c>
      <c r="C90" s="92"/>
      <c r="D90" s="92"/>
      <c r="E90" s="92"/>
      <c r="F90" s="92"/>
      <c r="G90" s="92"/>
      <c r="H90" s="92"/>
      <c r="I90" s="93"/>
      <c r="J90" s="94"/>
      <c r="K90" s="304">
        <v>0.05</v>
      </c>
      <c r="L90" s="868">
        <f>N83*K90</f>
        <v>9805.1494574744993</v>
      </c>
      <c r="M90" s="869"/>
      <c r="N90" s="51"/>
    </row>
    <row r="91" spans="1:14" ht="15.75" thickBot="1">
      <c r="B91" s="831" t="s">
        <v>953</v>
      </c>
      <c r="C91" s="832"/>
      <c r="D91" s="832"/>
      <c r="E91" s="832"/>
      <c r="F91" s="832"/>
      <c r="G91" s="832"/>
      <c r="H91" s="832"/>
      <c r="I91" s="832"/>
      <c r="J91" s="832"/>
      <c r="K91" s="832"/>
      <c r="L91" s="832"/>
      <c r="M91" s="833"/>
      <c r="N91" s="52">
        <f>L88+L89+L90</f>
        <v>58830.896744846999</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254933.885894337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7"/>
      <c r="K123" s="897"/>
      <c r="L123" s="897"/>
      <c r="M123" s="897"/>
      <c r="N123" s="898"/>
    </row>
    <row r="124" spans="2:14" ht="15.75" thickBot="1">
      <c r="B124" s="260" t="s">
        <v>2221</v>
      </c>
      <c r="C124" s="392"/>
      <c r="D124" s="392"/>
      <c r="E124" s="57"/>
      <c r="F124" s="57"/>
      <c r="G124" s="57"/>
      <c r="H124" s="57"/>
      <c r="I124" s="57"/>
      <c r="J124" s="899"/>
      <c r="K124" s="899"/>
      <c r="L124" s="899"/>
      <c r="M124" s="899"/>
      <c r="N124" s="90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1084</v>
      </c>
      <c r="C31" s="81" t="s">
        <v>1597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148</v>
      </c>
      <c r="B36" s="880" t="str">
        <f>VLOOKUP(A36,EQUIPOS!A6:D154,3,FALSE)</f>
        <v>Cargador : Potencia en el volante 110 hp, Clasificación de RPM del motor 2300.</v>
      </c>
      <c r="C36" s="881"/>
      <c r="D36" s="881"/>
      <c r="E36" s="881"/>
      <c r="F36" s="881"/>
      <c r="G36" s="881"/>
      <c r="H36" s="882"/>
      <c r="I36" s="266"/>
      <c r="J36" s="267"/>
      <c r="K36" s="268">
        <f>VLOOKUP(A36,EQUIPOS!A6:D163,4,FALSE)</f>
        <v>184369.0951647583</v>
      </c>
      <c r="L36" s="269"/>
      <c r="M36" s="270">
        <v>30</v>
      </c>
      <c r="N36" s="271">
        <f>K36/M36</f>
        <v>6145.6365054919434</v>
      </c>
    </row>
    <row r="37" spans="1:14">
      <c r="A37" s="113" t="s">
        <v>173</v>
      </c>
      <c r="B37" s="880" t="str">
        <f>VLOOKUP(A37,EQUIPOS!A7:D154,3,FALSE)</f>
        <v>Compactador neumático de Potencia 70 HP, peso de 13 ton</v>
      </c>
      <c r="C37" s="881"/>
      <c r="D37" s="881"/>
      <c r="E37" s="881"/>
      <c r="F37" s="881"/>
      <c r="G37" s="881"/>
      <c r="H37" s="882"/>
      <c r="I37" s="266"/>
      <c r="J37" s="267"/>
      <c r="K37" s="268">
        <f>VLOOKUP(A37,EQUIPOS!A7:D164,4,FALSE)</f>
        <v>133627.57630046905</v>
      </c>
      <c r="L37" s="269"/>
      <c r="M37" s="270">
        <v>10</v>
      </c>
      <c r="N37" s="271">
        <f t="shared" ref="N37:N43" si="0">K37/M37</f>
        <v>13362.757630046905</v>
      </c>
    </row>
    <row r="38" spans="1:14">
      <c r="A38" t="s">
        <v>284</v>
      </c>
      <c r="B38" s="880" t="str">
        <f>VLOOKUP(A38,EQUIPOS!A8:D154,3,FALSE)</f>
        <v>Planta de asfalto en caliente</v>
      </c>
      <c r="C38" s="881"/>
      <c r="D38" s="881"/>
      <c r="E38" s="881"/>
      <c r="F38" s="881"/>
      <c r="G38" s="881"/>
      <c r="H38" s="882"/>
      <c r="I38" s="266"/>
      <c r="J38" s="267"/>
      <c r="K38" s="268">
        <f>VLOOKUP(A38,EQUIPOS!A8:D165,4,FALSE)</f>
        <v>613839.08670364437</v>
      </c>
      <c r="L38" s="269"/>
      <c r="M38" s="270">
        <v>10</v>
      </c>
      <c r="N38" s="271">
        <f t="shared" si="0"/>
        <v>61383.908670364435</v>
      </c>
    </row>
    <row r="39" spans="1:14">
      <c r="A39" t="s">
        <v>290</v>
      </c>
      <c r="B39" s="880" t="str">
        <f>VLOOKUP(A39,EQUIPOS!A9:D154,3,FALSE)</f>
        <v>Planta trituradora</v>
      </c>
      <c r="C39" s="881"/>
      <c r="D39" s="881"/>
      <c r="E39" s="881"/>
      <c r="F39" s="881"/>
      <c r="G39" s="881"/>
      <c r="H39" s="882"/>
      <c r="I39" s="266"/>
      <c r="J39" s="267"/>
      <c r="K39" s="268">
        <f>VLOOKUP(A39,EQUIPOS!A9:D166,4,FALSE)</f>
        <v>511079.96105621156</v>
      </c>
      <c r="L39" s="269"/>
      <c r="M39" s="270">
        <v>30</v>
      </c>
      <c r="N39" s="271">
        <f t="shared" si="0"/>
        <v>17035.998701873719</v>
      </c>
    </row>
    <row r="40" spans="1:14">
      <c r="A40" t="s">
        <v>316</v>
      </c>
      <c r="B40" s="880" t="str">
        <f>VLOOKUP(A40,EQUIPOS!A10:D154,3,FALSE)</f>
        <v>Retroexcavadora Tipo E-200 o  Equivalente</v>
      </c>
      <c r="C40" s="881"/>
      <c r="D40" s="881"/>
      <c r="E40" s="881"/>
      <c r="F40" s="881"/>
      <c r="G40" s="881"/>
      <c r="H40" s="882"/>
      <c r="I40" s="266"/>
      <c r="J40" s="267"/>
      <c r="K40" s="268">
        <f>VLOOKUP(A40,EQUIPOS!A10:D167,4,FALSE)</f>
        <v>195127.3295523416</v>
      </c>
      <c r="L40" s="269"/>
      <c r="M40" s="270">
        <v>30</v>
      </c>
      <c r="N40" s="271">
        <f t="shared" si="0"/>
        <v>6504.2443184113863</v>
      </c>
    </row>
    <row r="41" spans="1:14">
      <c r="A41" t="s">
        <v>358</v>
      </c>
      <c r="B41" s="880" t="str">
        <f>VLOOKUP(A41,EQUIPOS!A11:D155,3,FALSE)</f>
        <v xml:space="preserve">Terminadora de asfalto (Finisher), potencia en el volante 174 HP, R=20M3/H, velocidad de desplazamiento 114 m/min
</v>
      </c>
      <c r="C41" s="881"/>
      <c r="D41" s="881"/>
      <c r="E41" s="881"/>
      <c r="F41" s="881"/>
      <c r="G41" s="881"/>
      <c r="H41" s="882"/>
      <c r="I41" s="266"/>
      <c r="J41" s="267"/>
      <c r="K41" s="268">
        <f>VLOOKUP(A41,EQUIPOS!A11:D168,4,FALSE)</f>
        <v>217392.97808764863</v>
      </c>
      <c r="L41" s="269"/>
      <c r="M41" s="270">
        <v>10</v>
      </c>
      <c r="N41" s="271">
        <f t="shared" si="0"/>
        <v>21739.297808764863</v>
      </c>
    </row>
    <row r="42" spans="1:14">
      <c r="A42" t="s">
        <v>166</v>
      </c>
      <c r="B42" s="880" t="str">
        <f>VLOOKUP(A42,EQUIPOS!A12:D156,3,FALSE)</f>
        <v>Compactador de Rodillo POTENCIA: 99HP, PESO: 8 ton</v>
      </c>
      <c r="C42" s="881"/>
      <c r="D42" s="881"/>
      <c r="E42" s="881"/>
      <c r="F42" s="881"/>
      <c r="G42" s="881"/>
      <c r="H42" s="882"/>
      <c r="I42" s="266"/>
      <c r="J42" s="267"/>
      <c r="K42" s="268">
        <f>VLOOKUP(A42,EQUIPOS!A12:D169,4,FALSE)</f>
        <v>115533.98757685017</v>
      </c>
      <c r="L42" s="269"/>
      <c r="M42" s="270">
        <v>10</v>
      </c>
      <c r="N42" s="271">
        <f t="shared" si="0"/>
        <v>11553.398757685016</v>
      </c>
    </row>
    <row r="43" spans="1:14">
      <c r="A43" t="s">
        <v>373</v>
      </c>
      <c r="B43" s="880" t="str">
        <f>VLOOKUP(A43,EQUIPOS!A13:D157,3,FALSE)</f>
        <v>Volqueta 6 m3</v>
      </c>
      <c r="C43" s="881"/>
      <c r="D43" s="881"/>
      <c r="E43" s="881"/>
      <c r="F43" s="881"/>
      <c r="G43" s="881"/>
      <c r="H43" s="882"/>
      <c r="I43" s="266"/>
      <c r="J43" s="267"/>
      <c r="K43" s="268">
        <f>VLOOKUP(A43,EQUIPOS!A13:D170,4,FALSE)</f>
        <v>89464.760030041551</v>
      </c>
      <c r="L43" s="269"/>
      <c r="M43" s="270">
        <v>10</v>
      </c>
      <c r="N43" s="271">
        <f t="shared" si="0"/>
        <v>8946.4760030041543</v>
      </c>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N80*M46</f>
        <v>1141.4201203310449</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147813.13851597346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25246.873740621988</v>
      </c>
      <c r="N53" s="271">
        <f>K53*M53</f>
        <v>35345.623236870779</v>
      </c>
    </row>
    <row r="54" spans="1:14">
      <c r="A54" s="108"/>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35345.623236870779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8">
        <f>VLOOKUP(A63,TRANSPORTE!A5:D117,4,FALSE)</f>
        <v>1340.4286998159068</v>
      </c>
      <c r="M63" s="919"/>
      <c r="N63" s="286">
        <f>K63*L63</f>
        <v>1876.6001797422693</v>
      </c>
    </row>
    <row r="64" spans="1:14">
      <c r="A64" t="s">
        <v>1293</v>
      </c>
      <c r="B64" s="46" t="str">
        <f>VLOOKUP(A64,TRANSPORTE!A6:D117,3,FALSE)</f>
        <v>Transporte de mezcla</v>
      </c>
      <c r="C64" s="47"/>
      <c r="D64" s="47"/>
      <c r="E64" s="47"/>
      <c r="F64" s="47"/>
      <c r="G64" s="47"/>
      <c r="H64" s="310" t="s">
        <v>1468</v>
      </c>
      <c r="I64" s="278">
        <v>1.25</v>
      </c>
      <c r="J64" s="285">
        <v>1</v>
      </c>
      <c r="K64" s="278">
        <f>I64*J64</f>
        <v>1.25</v>
      </c>
      <c r="L64" s="918">
        <f>VLOOKUP(A64,TRANSPORTE!A6:D117,4,FALSE)</f>
        <v>1340.4286998159068</v>
      </c>
      <c r="M64" s="919"/>
      <c r="N64" s="286">
        <f>K64*L64</f>
        <v>1675.5358747698835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f>N63+N64+N65+N66+N67</f>
        <v>3552.1360545121529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54</v>
      </c>
      <c r="B75" s="49" t="str">
        <f>VLOOKUP(A75,'MANO DE OBRA'!A8:D69,3,FALSE)</f>
        <v>Rastrilleros (2)</v>
      </c>
      <c r="C75" s="47"/>
      <c r="D75" s="47"/>
      <c r="E75" s="47"/>
      <c r="F75" s="47"/>
      <c r="G75" s="47"/>
      <c r="H75" s="47"/>
      <c r="I75" s="291">
        <f>K75/J75*100</f>
        <v>86502.359687357821</v>
      </c>
      <c r="J75" s="292">
        <v>185</v>
      </c>
      <c r="K75" s="293">
        <f>VLOOKUP(A75,'MANO DE OBRA'!A8:D100,4,FALSE)</f>
        <v>160029.36542161196</v>
      </c>
      <c r="L75" s="50"/>
      <c r="M75" s="298">
        <v>80</v>
      </c>
      <c r="N75" s="394">
        <f>K75/M75</f>
        <v>2000.3670677701496</v>
      </c>
    </row>
    <row r="76" spans="1:15">
      <c r="A76" t="s">
        <v>34</v>
      </c>
      <c r="B76" s="49" t="str">
        <f>VLOOKUP(A76,'MANO DE OBRA'!A9:D70,3,FALSE)</f>
        <v>Oficial (3)</v>
      </c>
      <c r="C76" s="47"/>
      <c r="D76" s="47"/>
      <c r="E76" s="47"/>
      <c r="F76" s="47"/>
      <c r="G76" s="47"/>
      <c r="H76" s="47"/>
      <c r="I76" s="291">
        <f>K76/J76*100</f>
        <v>173004.71937471567</v>
      </c>
      <c r="J76" s="292">
        <v>185</v>
      </c>
      <c r="K76" s="293">
        <f>VLOOKUP(A76,'MANO DE OBRA'!A9:D101,4,FALSE)</f>
        <v>320058.73084322398</v>
      </c>
      <c r="L76" s="50"/>
      <c r="M76" s="299">
        <v>80</v>
      </c>
      <c r="N76" s="394">
        <f>K76/M76</f>
        <v>4000.7341355402996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45"/>
    </row>
    <row r="80" spans="1:15" ht="15.75" thickBot="1">
      <c r="B80" s="920" t="s">
        <v>953</v>
      </c>
      <c r="C80" s="874"/>
      <c r="D80" s="874"/>
      <c r="E80" s="874"/>
      <c r="F80" s="874"/>
      <c r="G80" s="874"/>
      <c r="H80" s="874"/>
      <c r="I80" s="874"/>
      <c r="J80" s="874"/>
      <c r="K80" s="874"/>
      <c r="L80" s="874"/>
      <c r="M80" s="875"/>
      <c r="N80" s="300">
        <f>SUM(N74:N79)</f>
        <v>11414.201203310449</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198125.09901066683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39625.019802133371</v>
      </c>
      <c r="M87" s="867"/>
      <c r="N87" s="51"/>
    </row>
    <row r="88" spans="1:14">
      <c r="B88" s="89" t="s">
        <v>973</v>
      </c>
      <c r="C88" s="90"/>
      <c r="D88" s="90"/>
      <c r="E88" s="90"/>
      <c r="F88" s="90"/>
      <c r="G88" s="90"/>
      <c r="H88" s="90"/>
      <c r="I88" s="87"/>
      <c r="J88" s="88"/>
      <c r="K88" s="303">
        <v>0.05</v>
      </c>
      <c r="L88" s="866">
        <f>N82*K88</f>
        <v>9906.2549505333427</v>
      </c>
      <c r="M88" s="867"/>
      <c r="N88" s="51"/>
    </row>
    <row r="89" spans="1:14" ht="15.75" thickBot="1">
      <c r="B89" s="91" t="s">
        <v>974</v>
      </c>
      <c r="C89" s="92"/>
      <c r="D89" s="92"/>
      <c r="E89" s="92"/>
      <c r="F89" s="92"/>
      <c r="G89" s="92"/>
      <c r="H89" s="92"/>
      <c r="I89" s="93"/>
      <c r="J89" s="94"/>
      <c r="K89" s="304">
        <v>0.05</v>
      </c>
      <c r="L89" s="868">
        <f>N82*K89</f>
        <v>9906.2549505333427</v>
      </c>
      <c r="M89" s="869"/>
      <c r="N89" s="51"/>
    </row>
    <row r="90" spans="1:14" ht="15.75" thickBot="1">
      <c r="B90" s="831" t="s">
        <v>953</v>
      </c>
      <c r="C90" s="832"/>
      <c r="D90" s="832"/>
      <c r="E90" s="832"/>
      <c r="F90" s="832"/>
      <c r="G90" s="832"/>
      <c r="H90" s="832"/>
      <c r="I90" s="832"/>
      <c r="J90" s="832"/>
      <c r="K90" s="832"/>
      <c r="L90" s="832"/>
      <c r="M90" s="833"/>
      <c r="N90" s="52">
        <f>L87+L88+L89</f>
        <v>59437.52970320006</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257562.6287138669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1085</v>
      </c>
      <c r="C31" s="81" t="s">
        <v>2072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117</v>
      </c>
      <c r="B36" s="880" t="str">
        <f>VLOOKUP(A36,EQUIPOS!A6:D154,3,FALSE)</f>
        <v xml:space="preserve">Barredora mecánica de cepillo de 3658 mm ; 6 m3 </v>
      </c>
      <c r="C36" s="881"/>
      <c r="D36" s="881"/>
      <c r="E36" s="881"/>
      <c r="F36" s="881"/>
      <c r="G36" s="881"/>
      <c r="H36" s="882"/>
      <c r="I36" s="266"/>
      <c r="J36" s="267"/>
      <c r="K36" s="268">
        <f>VLOOKUP(A36,EQUIPOS!A6:D163,4,FALSE)</f>
        <v>76871.293420912712</v>
      </c>
      <c r="L36" s="269"/>
      <c r="M36" s="270">
        <v>150</v>
      </c>
      <c r="N36" s="271">
        <f>K36/M36</f>
        <v>512.47528947275146</v>
      </c>
    </row>
    <row r="37" spans="1:14">
      <c r="A37" s="113" t="s">
        <v>148</v>
      </c>
      <c r="B37" s="880" t="str">
        <f>VLOOKUP(A37,EQUIPOS!A7:D154,3,FALSE)</f>
        <v>Cargador : Potencia en el volante 110 hp, Clasificación de RPM del motor 2300.</v>
      </c>
      <c r="C37" s="881"/>
      <c r="D37" s="881"/>
      <c r="E37" s="881"/>
      <c r="F37" s="881"/>
      <c r="G37" s="881"/>
      <c r="H37" s="882"/>
      <c r="I37" s="266"/>
      <c r="J37" s="267"/>
      <c r="K37" s="268">
        <f>VLOOKUP(A37,EQUIPOS!A7:D164,4,FALSE)</f>
        <v>184369.0951647583</v>
      </c>
      <c r="L37" s="269"/>
      <c r="M37" s="270">
        <v>150</v>
      </c>
      <c r="N37" s="271">
        <f>K37/M37</f>
        <v>1229.1273010983887</v>
      </c>
    </row>
    <row r="38" spans="1:14">
      <c r="A38" t="s">
        <v>236</v>
      </c>
      <c r="B38" s="880" t="str">
        <f>VLOOKUP(A38,EQUIPOS!A8:D154,3,FALSE)</f>
        <v>Fresadora de pavimento, potencia 255 HP, peso 19 Ton, PROFUNDIDAD DE CORTE 305 mm</v>
      </c>
      <c r="C38" s="881"/>
      <c r="D38" s="881"/>
      <c r="E38" s="881"/>
      <c r="F38" s="881"/>
      <c r="G38" s="881"/>
      <c r="H38" s="882"/>
      <c r="I38" s="266"/>
      <c r="J38" s="267"/>
      <c r="K38" s="268">
        <f>VLOOKUP(A38,EQUIPOS!A8:D165,4,FALSE)</f>
        <v>536848.04057181661</v>
      </c>
      <c r="L38" s="269"/>
      <c r="M38" s="270">
        <v>150</v>
      </c>
      <c r="N38" s="271">
        <f>K38/M38</f>
        <v>3578.9869371454442</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N75*M41</f>
        <v>1.8043666666666667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5322.3938943832509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1233</v>
      </c>
      <c r="B58" s="46" t="str">
        <f>VLOOKUP(A58,TRANSPORTE!A5:D117,3,FALSE)</f>
        <v>Transporte de material fresado</v>
      </c>
      <c r="C58" s="316"/>
      <c r="D58" s="316"/>
      <c r="E58" s="316"/>
      <c r="F58" s="316"/>
      <c r="G58" s="316"/>
      <c r="H58" s="310" t="s">
        <v>1468</v>
      </c>
      <c r="I58" s="278">
        <v>0.13</v>
      </c>
      <c r="J58" s="285">
        <v>1</v>
      </c>
      <c r="K58" s="278">
        <f>I58*J58</f>
        <v>0.13</v>
      </c>
      <c r="L58" s="918">
        <f>VLOOKUP(A58,TRANSPORTE!A5:D117,4,FALSE)</f>
        <v>1340.4286998159068</v>
      </c>
      <c r="M58" s="919"/>
      <c r="N58" s="286">
        <f>K58*L58</f>
        <v>174.25573097606789</v>
      </c>
    </row>
    <row r="59" spans="1:14">
      <c r="B59" s="46"/>
      <c r="C59" s="47"/>
      <c r="D59" s="47"/>
      <c r="E59" s="47"/>
      <c r="F59" s="47"/>
      <c r="G59" s="47"/>
      <c r="H59" s="310"/>
      <c r="I59" s="278"/>
      <c r="J59" s="285"/>
      <c r="K59" s="278"/>
      <c r="L59" s="918"/>
      <c r="M59" s="91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174.25573097606789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1200</v>
      </c>
      <c r="N69" s="394">
        <f>K69/M69</f>
        <v>180.43666666666667</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127"/>
    </row>
    <row r="75" spans="1:15" ht="15.75" thickBot="1">
      <c r="B75" s="920" t="s">
        <v>953</v>
      </c>
      <c r="C75" s="874"/>
      <c r="D75" s="874"/>
      <c r="E75" s="874"/>
      <c r="F75" s="874"/>
      <c r="G75" s="874"/>
      <c r="H75" s="874"/>
      <c r="I75" s="874"/>
      <c r="J75" s="874"/>
      <c r="K75" s="874"/>
      <c r="L75" s="874"/>
      <c r="M75" s="875"/>
      <c r="N75" s="459">
        <f>SUM(N69:N74)</f>
        <v>180.43666666666667</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5677.0862920259851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1135.4172584051971</v>
      </c>
      <c r="M82" s="867"/>
      <c r="N82" s="51"/>
    </row>
    <row r="83" spans="1:14">
      <c r="B83" s="89" t="s">
        <v>973</v>
      </c>
      <c r="C83" s="90"/>
      <c r="D83" s="90"/>
      <c r="E83" s="90"/>
      <c r="F83" s="90"/>
      <c r="G83" s="90"/>
      <c r="H83" s="90"/>
      <c r="I83" s="87"/>
      <c r="J83" s="88"/>
      <c r="K83" s="303">
        <v>0.05</v>
      </c>
      <c r="L83" s="866">
        <f>N77*K83</f>
        <v>283.85431460129928</v>
      </c>
      <c r="M83" s="867"/>
      <c r="N83" s="51"/>
    </row>
    <row r="84" spans="1:14" ht="15.75" thickBot="1">
      <c r="B84" s="91" t="s">
        <v>974</v>
      </c>
      <c r="C84" s="92"/>
      <c r="D84" s="92"/>
      <c r="E84" s="92"/>
      <c r="F84" s="92"/>
      <c r="G84" s="92"/>
      <c r="H84" s="92"/>
      <c r="I84" s="93"/>
      <c r="J84" s="94"/>
      <c r="K84" s="304">
        <v>0.05</v>
      </c>
      <c r="L84" s="868">
        <f>N77*K84</f>
        <v>283.85431460129928</v>
      </c>
      <c r="M84" s="869"/>
      <c r="N84" s="51"/>
    </row>
    <row r="85" spans="1:14" ht="15.75" thickBot="1">
      <c r="B85" s="831" t="s">
        <v>953</v>
      </c>
      <c r="C85" s="832"/>
      <c r="D85" s="832"/>
      <c r="E85" s="832"/>
      <c r="F85" s="832"/>
      <c r="G85" s="832"/>
      <c r="H85" s="832"/>
      <c r="I85" s="832"/>
      <c r="J85" s="832"/>
      <c r="K85" s="832"/>
      <c r="L85" s="832"/>
      <c r="M85" s="833"/>
      <c r="N85" s="52">
        <f>L82+L83+L84</f>
        <v>1703.1258876077959</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7380.2121796337815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7"/>
      <c r="K117" s="897"/>
      <c r="L117" s="897"/>
      <c r="M117" s="897"/>
      <c r="N117" s="898"/>
    </row>
    <row r="118" spans="2:14" ht="15.75" thickBot="1">
      <c r="B118" s="260" t="s">
        <v>2221</v>
      </c>
      <c r="C118" s="392"/>
      <c r="D118" s="392"/>
      <c r="E118" s="57"/>
      <c r="F118" s="57"/>
      <c r="G118" s="57"/>
      <c r="H118" s="57"/>
      <c r="I118" s="57"/>
      <c r="J118" s="899"/>
      <c r="K118" s="899"/>
      <c r="L118" s="899"/>
      <c r="M118" s="899"/>
      <c r="N118" s="900"/>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2017</v>
      </c>
      <c r="C31" s="81" t="s">
        <v>2074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117</v>
      </c>
      <c r="B36" s="880" t="str">
        <f>VLOOKUP(A36,EQUIPOS!A6:D154,3,FALSE)</f>
        <v xml:space="preserve">Barredora mecánica de cepillo de 3658 mm ; 6 m3 </v>
      </c>
      <c r="C36" s="881"/>
      <c r="D36" s="881"/>
      <c r="E36" s="881"/>
      <c r="F36" s="881"/>
      <c r="G36" s="881"/>
      <c r="H36" s="882"/>
      <c r="I36" s="266"/>
      <c r="J36" s="267"/>
      <c r="K36" s="268">
        <f>VLOOKUP(A36,EQUIPOS!A6:D163,4,FALSE)</f>
        <v>76871.293420912712</v>
      </c>
      <c r="L36" s="269"/>
      <c r="M36" s="270">
        <v>300</v>
      </c>
      <c r="N36" s="271">
        <f>K36/M36</f>
        <v>256.23764473637573</v>
      </c>
    </row>
    <row r="37" spans="1:14">
      <c r="A37" s="113" t="s">
        <v>148</v>
      </c>
      <c r="B37" s="880" t="str">
        <f>VLOOKUP(A37,EQUIPOS!A7:D154,3,FALSE)</f>
        <v>Cargador : Potencia en el volante 110 hp, Clasificación de RPM del motor 2300.</v>
      </c>
      <c r="C37" s="881"/>
      <c r="D37" s="881"/>
      <c r="E37" s="881"/>
      <c r="F37" s="881"/>
      <c r="G37" s="881"/>
      <c r="H37" s="882"/>
      <c r="I37" s="266"/>
      <c r="J37" s="267"/>
      <c r="K37" s="268">
        <f>VLOOKUP(A37,EQUIPOS!A7:D164,4,FALSE)</f>
        <v>184369.0951647583</v>
      </c>
      <c r="L37" s="269"/>
      <c r="M37" s="270">
        <v>300</v>
      </c>
      <c r="N37" s="271">
        <f>K37/M37</f>
        <v>614.56365054919434</v>
      </c>
    </row>
    <row r="38" spans="1:14">
      <c r="A38" t="s">
        <v>236</v>
      </c>
      <c r="B38" s="880" t="str">
        <f>VLOOKUP(A38,EQUIPOS!A8:D154,3,FALSE)</f>
        <v>Fresadora de pavimento, potencia 255 HP, peso 19 Ton, PROFUNDIDAD DE CORTE 305 mm</v>
      </c>
      <c r="C38" s="881"/>
      <c r="D38" s="881"/>
      <c r="E38" s="881"/>
      <c r="F38" s="881"/>
      <c r="G38" s="881"/>
      <c r="H38" s="882"/>
      <c r="I38" s="266"/>
      <c r="J38" s="267"/>
      <c r="K38" s="268">
        <f>VLOOKUP(A38,EQUIPOS!A8:D165,4,FALSE)</f>
        <v>536848.04057181661</v>
      </c>
      <c r="L38" s="269"/>
      <c r="M38" s="270">
        <v>300</v>
      </c>
      <c r="N38" s="271">
        <f>K38/M38</f>
        <v>1789.4934685727221</v>
      </c>
    </row>
    <row r="39" spans="1:14">
      <c r="B39" s="880"/>
      <c r="C39" s="881"/>
      <c r="D39" s="881"/>
      <c r="E39" s="881"/>
      <c r="F39" s="881"/>
      <c r="G39" s="881"/>
      <c r="H39" s="882"/>
      <c r="I39" s="883"/>
      <c r="J39" s="884"/>
      <c r="K39" s="268"/>
      <c r="L39" s="885"/>
      <c r="M39" s="886"/>
      <c r="N39" s="271"/>
    </row>
    <row r="40" spans="1:14">
      <c r="B40" s="880"/>
      <c r="C40" s="881"/>
      <c r="D40" s="881"/>
      <c r="E40" s="887"/>
      <c r="F40" s="881"/>
      <c r="G40" s="881"/>
      <c r="H40" s="882"/>
      <c r="I40" s="36"/>
      <c r="J40" s="37"/>
      <c r="K40" s="273"/>
      <c r="L40" s="275"/>
      <c r="M40" s="276"/>
      <c r="N40" s="277"/>
    </row>
    <row r="41" spans="1:14">
      <c r="B41" s="888" t="s">
        <v>952</v>
      </c>
      <c r="C41" s="889"/>
      <c r="D41" s="889"/>
      <c r="E41" s="38"/>
      <c r="F41" s="39"/>
      <c r="G41" s="39"/>
      <c r="H41" s="40"/>
      <c r="I41" s="36"/>
      <c r="J41" s="37"/>
      <c r="K41" s="278"/>
      <c r="L41" s="275"/>
      <c r="M41" s="400">
        <v>0.01</v>
      </c>
      <c r="N41" s="343">
        <f>N75*M41</f>
        <v>0.90218333333333334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2661.1969471916254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1233</v>
      </c>
      <c r="B58" s="46" t="str">
        <f>VLOOKUP(A58,TRANSPORTE!A5:D117,3,FALSE)</f>
        <v>Transporte de material fresado</v>
      </c>
      <c r="C58" s="316"/>
      <c r="D58" s="316"/>
      <c r="E58" s="316"/>
      <c r="F58" s="316"/>
      <c r="G58" s="316"/>
      <c r="H58" s="310" t="s">
        <v>1468</v>
      </c>
      <c r="I58" s="412">
        <v>6.5000000000000002E-2</v>
      </c>
      <c r="J58" s="285">
        <v>1</v>
      </c>
      <c r="K58" s="412">
        <f>I58*J58</f>
        <v>6.5000000000000002E-2</v>
      </c>
      <c r="L58" s="918">
        <f>VLOOKUP(A58,TRANSPORTE!A5:D117,4,FALSE)</f>
        <v>1340.4286998159068</v>
      </c>
      <c r="M58" s="919"/>
      <c r="N58" s="286">
        <f>K58*L58</f>
        <v>87.127865488033947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87.127865488033947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2400</v>
      </c>
      <c r="N69" s="394">
        <f>K69/M69</f>
        <v>90.218333333333334</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90.218333333333334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2838.5431460129926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567.70862920259856</v>
      </c>
      <c r="M82" s="867"/>
      <c r="N82" s="51"/>
    </row>
    <row r="83" spans="1:14">
      <c r="B83" s="89" t="s">
        <v>973</v>
      </c>
      <c r="C83" s="90"/>
      <c r="D83" s="90"/>
      <c r="E83" s="90"/>
      <c r="F83" s="90"/>
      <c r="G83" s="90"/>
      <c r="H83" s="90"/>
      <c r="I83" s="87"/>
      <c r="J83" s="88"/>
      <c r="K83" s="303">
        <v>0.05</v>
      </c>
      <c r="L83" s="866">
        <f>N77*K83</f>
        <v>141.92715730064964</v>
      </c>
      <c r="M83" s="867"/>
      <c r="N83" s="51"/>
    </row>
    <row r="84" spans="1:14" ht="15.75" thickBot="1">
      <c r="B84" s="91" t="s">
        <v>974</v>
      </c>
      <c r="C84" s="92"/>
      <c r="D84" s="92"/>
      <c r="E84" s="92"/>
      <c r="F84" s="92"/>
      <c r="G84" s="92"/>
      <c r="H84" s="92"/>
      <c r="I84" s="93"/>
      <c r="J84" s="94"/>
      <c r="K84" s="304">
        <v>0.05</v>
      </c>
      <c r="L84" s="868">
        <f>N77*K84</f>
        <v>141.92715730064964</v>
      </c>
      <c r="M84" s="869"/>
      <c r="N84" s="51"/>
    </row>
    <row r="85" spans="1:14" ht="15.75" thickBot="1">
      <c r="B85" s="831" t="s">
        <v>953</v>
      </c>
      <c r="C85" s="832"/>
      <c r="D85" s="832"/>
      <c r="E85" s="832"/>
      <c r="F85" s="832"/>
      <c r="G85" s="832"/>
      <c r="H85" s="832"/>
      <c r="I85" s="832"/>
      <c r="J85" s="832"/>
      <c r="K85" s="832"/>
      <c r="L85" s="832"/>
      <c r="M85" s="833"/>
      <c r="N85" s="52">
        <f>L82+L83+L84</f>
        <v>851.56294380389795</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3690.1060898168907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7"/>
      <c r="K117" s="897"/>
      <c r="L117" s="897"/>
      <c r="M117" s="897"/>
      <c r="N117" s="898"/>
    </row>
    <row r="118" spans="2:14" ht="15.75" thickBot="1">
      <c r="B118" s="260" t="s">
        <v>2221</v>
      </c>
      <c r="C118" s="392"/>
      <c r="D118" s="392"/>
      <c r="E118" s="57"/>
      <c r="F118" s="57"/>
      <c r="G118" s="57"/>
      <c r="H118" s="57"/>
      <c r="I118" s="57"/>
      <c r="J118" s="899"/>
      <c r="K118" s="899"/>
      <c r="L118" s="899"/>
      <c r="M118" s="899"/>
      <c r="N118" s="90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1086</v>
      </c>
      <c r="C31" s="81" t="s">
        <v>2075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18</v>
      </c>
      <c r="N36" s="271">
        <f>K36/M36</f>
        <v>3813.9767945126305</v>
      </c>
    </row>
    <row r="37" spans="1:14">
      <c r="A37" s="113" t="s">
        <v>154</v>
      </c>
      <c r="B37" s="880" t="str">
        <f>VLOOKUP(A37,EQUIPOS!A7:D154,3,FALSE)</f>
        <v>Carrotanque Irrigador de asfalto, 1000 GALONES DE CAPACIDAD</v>
      </c>
      <c r="C37" s="881"/>
      <c r="D37" s="881"/>
      <c r="E37" s="881"/>
      <c r="F37" s="881"/>
      <c r="G37" s="881"/>
      <c r="H37" s="882"/>
      <c r="I37" s="266"/>
      <c r="J37" s="267"/>
      <c r="K37" s="268">
        <f>VLOOKUP(A37,EQUIPOS!A7:D164,4,FALSE)</f>
        <v>125866.43220859185</v>
      </c>
      <c r="L37" s="269"/>
      <c r="M37" s="270">
        <v>18</v>
      </c>
      <c r="N37" s="271">
        <f>K37/M37</f>
        <v>6992.5795671439919</v>
      </c>
    </row>
    <row r="38" spans="1:14">
      <c r="A38" t="s">
        <v>269</v>
      </c>
      <c r="B38" s="880" t="str">
        <f>VLOOKUP(A38,EQUIPOS!A8:D154,3,FALSE)</f>
        <v>Motoniveladora  potencia 215 HP, ancho de cuchilla 4,27 m, peso 18 ton.</v>
      </c>
      <c r="C38" s="881"/>
      <c r="D38" s="881"/>
      <c r="E38" s="881"/>
      <c r="F38" s="881"/>
      <c r="G38" s="881"/>
      <c r="H38" s="882"/>
      <c r="I38" s="266"/>
      <c r="J38" s="267"/>
      <c r="K38" s="268">
        <f>VLOOKUP(A38,EQUIPOS!A8:D165,4,FALSE)</f>
        <v>217772.90317135054</v>
      </c>
      <c r="L38" s="269"/>
      <c r="M38" s="270">
        <v>18</v>
      </c>
      <c r="N38" s="271">
        <f>K38/M38</f>
        <v>12098.494620630585</v>
      </c>
    </row>
    <row r="39" spans="1:14">
      <c r="A39" t="s">
        <v>299</v>
      </c>
      <c r="B39" s="880" t="str">
        <f>VLOOKUP(A39,EQUIPOS!A9:D154,3,FALSE)</f>
        <v xml:space="preserve">Recicladora, potencia 430HP </v>
      </c>
      <c r="C39" s="881"/>
      <c r="D39" s="881"/>
      <c r="E39" s="881"/>
      <c r="F39" s="881"/>
      <c r="G39" s="881"/>
      <c r="H39" s="882"/>
      <c r="I39" s="883"/>
      <c r="J39" s="884"/>
      <c r="K39" s="268">
        <f>VLOOKUP(A39,EQUIPOS!A9:D166,4,FALSE)</f>
        <v>553836.89575413475</v>
      </c>
      <c r="L39" s="885">
        <v>18</v>
      </c>
      <c r="M39" s="886"/>
      <c r="N39" s="271">
        <f>K39/L39</f>
        <v>30768.716430785265</v>
      </c>
    </row>
    <row r="40" spans="1:14">
      <c r="A40" t="s">
        <v>365</v>
      </c>
      <c r="B40" s="880" t="str">
        <f>VLOOKUP(A40,EQUIPOS!A10:D154,3,FALSE)</f>
        <v xml:space="preserve">Vibrocompatador, potencia 153 HP, peso 10 Ton. </v>
      </c>
      <c r="C40" s="881"/>
      <c r="D40" s="881"/>
      <c r="E40" s="881"/>
      <c r="F40" s="881"/>
      <c r="G40" s="881"/>
      <c r="H40" s="882"/>
      <c r="I40" s="36"/>
      <c r="J40" s="37"/>
      <c r="K40" s="268">
        <f>VLOOKUP(A40,EQUIPOS!A10:D167,4,FALSE)</f>
        <v>128918.09604711263</v>
      </c>
      <c r="L40" s="275"/>
      <c r="M40" s="276">
        <v>18</v>
      </c>
      <c r="N40" s="271">
        <f>K40/M40</f>
        <v>7162.1164470618132</v>
      </c>
    </row>
    <row r="41" spans="1:14">
      <c r="B41" s="888" t="s">
        <v>952</v>
      </c>
      <c r="C41" s="889"/>
      <c r="D41" s="889"/>
      <c r="E41" s="38"/>
      <c r="F41" s="39"/>
      <c r="G41" s="39"/>
      <c r="H41" s="40"/>
      <c r="I41" s="36"/>
      <c r="J41" s="37"/>
      <c r="K41" s="278"/>
      <c r="L41" s="275"/>
      <c r="M41" s="400">
        <v>0.01</v>
      </c>
      <c r="N41" s="343">
        <f>N75*M41</f>
        <v>29.963350251000556</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60865.847210385291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802</v>
      </c>
      <c r="B48" s="43" t="str">
        <f>VLOOKUP(A48,MATERIALES!A5:D373,3,FALSE)</f>
        <v>Arena lavada</v>
      </c>
      <c r="C48" s="280"/>
      <c r="D48" s="280"/>
      <c r="E48" s="280"/>
      <c r="F48" s="280"/>
      <c r="G48" s="280"/>
      <c r="H48" s="280"/>
      <c r="I48" s="267"/>
      <c r="J48" s="223" t="str">
        <f>VLOOKUP(A48,MATERIALES!A4:D640,2,FALSE)</f>
        <v>m3</v>
      </c>
      <c r="K48" s="281">
        <v>3.5000000000000003E-2</v>
      </c>
      <c r="L48" s="266"/>
      <c r="M48" s="401">
        <f>VLOOKUP(A48,MATERIALES!A5:D396,4,FALSE)</f>
        <v>66710.341476421745</v>
      </c>
      <c r="N48" s="271">
        <f>K48*M48</f>
        <v>2334.8619516747613</v>
      </c>
    </row>
    <row r="49" spans="1:14">
      <c r="A49" s="108" t="s">
        <v>763</v>
      </c>
      <c r="B49" s="43" t="str">
        <f>VLOOKUP(A49,MATERIALES!A6:D373,3,FALSE)</f>
        <v>Agregado petreo para mezclas asfálticas</v>
      </c>
      <c r="C49" s="280"/>
      <c r="D49" s="280"/>
      <c r="E49" s="280"/>
      <c r="F49" s="280"/>
      <c r="G49" s="280"/>
      <c r="H49" s="280"/>
      <c r="I49" s="267"/>
      <c r="J49" s="223" t="str">
        <f>VLOOKUP(A49,MATERIALES!A5:D641,2,FALSE)</f>
        <v>m3</v>
      </c>
      <c r="K49" s="281">
        <v>0.25</v>
      </c>
      <c r="L49" s="266"/>
      <c r="M49" s="401">
        <f>VLOOKUP(A49,MATERIALES!A6:D397,4,FALSE)</f>
        <v>56164.828050162694</v>
      </c>
      <c r="N49" s="271">
        <f>K49*M49</f>
        <v>14041.207012540674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3"/>
      <c r="C52" s="914"/>
      <c r="D52" s="914"/>
      <c r="E52" s="914"/>
      <c r="F52" s="914"/>
      <c r="G52" s="914"/>
      <c r="H52" s="914"/>
      <c r="I52" s="884"/>
      <c r="J52" s="42"/>
      <c r="K52" s="44"/>
      <c r="L52" s="915"/>
      <c r="M52" s="916"/>
      <c r="N52" s="45"/>
    </row>
    <row r="53" spans="1:14" ht="15.75" thickBot="1">
      <c r="B53" s="831" t="s">
        <v>953</v>
      </c>
      <c r="C53" s="832"/>
      <c r="D53" s="832"/>
      <c r="E53" s="832"/>
      <c r="F53" s="832"/>
      <c r="G53" s="832"/>
      <c r="H53" s="832"/>
      <c r="I53" s="832"/>
      <c r="J53" s="832"/>
      <c r="K53" s="832"/>
      <c r="L53" s="832"/>
      <c r="M53" s="833"/>
      <c r="N53" s="393">
        <f>SUM(N48:N52)</f>
        <v>16376.068964215436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1317</v>
      </c>
      <c r="B58" s="46" t="str">
        <f>VLOOKUP(A58,TRANSPORTE!A5:D117,3,FALSE)</f>
        <v>Transporte de agregados pétreos</v>
      </c>
      <c r="C58" s="316"/>
      <c r="D58" s="316"/>
      <c r="E58" s="316"/>
      <c r="F58" s="316"/>
      <c r="G58" s="316"/>
      <c r="H58" s="310" t="s">
        <v>1468</v>
      </c>
      <c r="I58" s="412">
        <v>0.28500000000000003</v>
      </c>
      <c r="J58" s="285">
        <v>1</v>
      </c>
      <c r="K58" s="412">
        <f>I58*J58</f>
        <v>0.28500000000000003</v>
      </c>
      <c r="L58" s="918">
        <f>VLOOKUP(A58,TRANSPORTE!A5:D117,4,FALSE)</f>
        <v>1340.4286998159068</v>
      </c>
      <c r="M58" s="919"/>
      <c r="N58" s="286">
        <f>K58*L58</f>
        <v>382.02217944753352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382.02217944753352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t="s">
        <v>15</v>
      </c>
      <c r="B69" s="49" t="str">
        <f>VLOOKUP(A69,'MANO DE OBRA'!A8:D68,3,FALSE)</f>
        <v>Obrero (6)</v>
      </c>
      <c r="C69" s="47"/>
      <c r="D69" s="47"/>
      <c r="E69" s="47"/>
      <c r="F69" s="47"/>
      <c r="G69" s="47"/>
      <c r="H69" s="47"/>
      <c r="I69" s="291">
        <f>K69/J69*100</f>
        <v>175560</v>
      </c>
      <c r="J69" s="292">
        <v>185</v>
      </c>
      <c r="K69" s="293">
        <f>VLOOKUP(A69,'MANO DE OBRA'!A8:D99,4,FALSE)</f>
        <v>324786</v>
      </c>
      <c r="L69" s="50"/>
      <c r="M69" s="294">
        <v>144</v>
      </c>
      <c r="N69" s="394">
        <f>K69/M69</f>
        <v>2255.4583333333335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144</v>
      </c>
      <c r="N70" s="394">
        <f>K70/M70</f>
        <v>740.87669176672216</v>
      </c>
    </row>
    <row r="71" spans="1:15">
      <c r="B71" s="49"/>
      <c r="C71" s="47"/>
      <c r="D71" s="47"/>
      <c r="E71" s="47"/>
      <c r="F71" s="47"/>
      <c r="G71" s="47"/>
      <c r="H71" s="47"/>
      <c r="I71" s="291"/>
      <c r="J71" s="292"/>
      <c r="K71" s="293"/>
      <c r="L71" s="50"/>
      <c r="M71" s="299"/>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2996.3350251000556</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80620.273379148319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16124.054675829664</v>
      </c>
      <c r="M82" s="867"/>
      <c r="N82" s="51"/>
    </row>
    <row r="83" spans="1:14">
      <c r="B83" s="89" t="s">
        <v>973</v>
      </c>
      <c r="C83" s="90"/>
      <c r="D83" s="90"/>
      <c r="E83" s="90"/>
      <c r="F83" s="90"/>
      <c r="G83" s="90"/>
      <c r="H83" s="90"/>
      <c r="I83" s="87"/>
      <c r="J83" s="88"/>
      <c r="K83" s="303">
        <v>0.05</v>
      </c>
      <c r="L83" s="866">
        <f>N77*K83</f>
        <v>4031.013668957416</v>
      </c>
      <c r="M83" s="867"/>
      <c r="N83" s="51"/>
    </row>
    <row r="84" spans="1:14" ht="15.75" thickBot="1">
      <c r="B84" s="91" t="s">
        <v>974</v>
      </c>
      <c r="C84" s="92"/>
      <c r="D84" s="92"/>
      <c r="E84" s="92"/>
      <c r="F84" s="92"/>
      <c r="G84" s="92"/>
      <c r="H84" s="92"/>
      <c r="I84" s="93"/>
      <c r="J84" s="94"/>
      <c r="K84" s="304">
        <v>0.05</v>
      </c>
      <c r="L84" s="868">
        <f>N77*K84</f>
        <v>4031.013668957416</v>
      </c>
      <c r="M84" s="869"/>
      <c r="N84" s="51"/>
    </row>
    <row r="85" spans="1:14" ht="15.75" thickBot="1">
      <c r="B85" s="831" t="s">
        <v>953</v>
      </c>
      <c r="C85" s="832"/>
      <c r="D85" s="832"/>
      <c r="E85" s="832"/>
      <c r="F85" s="832"/>
      <c r="G85" s="832"/>
      <c r="H85" s="832"/>
      <c r="I85" s="832"/>
      <c r="J85" s="832"/>
      <c r="K85" s="832"/>
      <c r="L85" s="832"/>
      <c r="M85" s="833"/>
      <c r="N85" s="52">
        <f>L82+L83+L84</f>
        <v>24186.082013744497</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104806.35539289282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7"/>
      <c r="K117" s="897"/>
      <c r="L117" s="897"/>
      <c r="M117" s="897"/>
      <c r="N117" s="898"/>
    </row>
    <row r="118" spans="2:14" ht="15.75" thickBot="1">
      <c r="B118" s="260" t="s">
        <v>2221</v>
      </c>
      <c r="C118" s="392"/>
      <c r="D118" s="392"/>
      <c r="E118" s="57"/>
      <c r="F118" s="57"/>
      <c r="G118" s="57"/>
      <c r="H118" s="57"/>
      <c r="I118" s="57"/>
      <c r="J118" s="899"/>
      <c r="K118" s="899"/>
      <c r="L118" s="899"/>
      <c r="M118" s="899"/>
      <c r="N118" s="90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1087</v>
      </c>
      <c r="C31" s="81" t="s">
        <v>2076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12</v>
      </c>
      <c r="N36" s="271">
        <f>K36/M36</f>
        <v>5720.9651917689453</v>
      </c>
    </row>
    <row r="37" spans="1:14">
      <c r="A37" s="113" t="s">
        <v>154</v>
      </c>
      <c r="B37" s="319" t="str">
        <f>VLOOKUP(A37,EQUIPOS!A6:D154,3,FALSE)</f>
        <v>Carrotanque Irrigador de asfalto, 1000 GALONES DE CAPACIDAD</v>
      </c>
      <c r="C37" s="320"/>
      <c r="D37" s="320"/>
      <c r="E37" s="320"/>
      <c r="F37" s="320"/>
      <c r="G37" s="320"/>
      <c r="H37" s="321"/>
      <c r="I37" s="266"/>
      <c r="J37" s="267"/>
      <c r="K37" s="268">
        <f>VLOOKUP(A37,EQUIPOS!A6:D163,4,FALSE)</f>
        <v>125866.43220859185</v>
      </c>
      <c r="L37" s="269"/>
      <c r="M37" s="270">
        <v>12</v>
      </c>
      <c r="N37" s="271">
        <f>K37/M37</f>
        <v>10488.869350715988</v>
      </c>
    </row>
    <row r="38" spans="1:14">
      <c r="A38" s="113" t="s">
        <v>269</v>
      </c>
      <c r="B38" s="319" t="str">
        <f>VLOOKUP(A38,EQUIPOS!A6:D154,3,FALSE)</f>
        <v>Motoniveladora  potencia 215 HP, ancho de cuchilla 4,27 m, peso 18 ton.</v>
      </c>
      <c r="C38" s="320"/>
      <c r="D38" s="320"/>
      <c r="E38" s="320"/>
      <c r="F38" s="320"/>
      <c r="G38" s="320"/>
      <c r="H38" s="321"/>
      <c r="I38" s="266"/>
      <c r="J38" s="267"/>
      <c r="K38" s="268">
        <f>VLOOKUP(A38,EQUIPOS!A6:D163,4,FALSE)</f>
        <v>217772.90317135054</v>
      </c>
      <c r="L38" s="269"/>
      <c r="M38" s="270">
        <v>12</v>
      </c>
      <c r="N38" s="271">
        <f>K38/M38</f>
        <v>18147.741930945878</v>
      </c>
    </row>
    <row r="39" spans="1:14">
      <c r="A39" s="113" t="s">
        <v>299</v>
      </c>
      <c r="B39" s="880" t="str">
        <f>VLOOKUP(A39,EQUIPOS!A7:D154,3,FALSE)</f>
        <v xml:space="preserve">Recicladora, potencia 430HP </v>
      </c>
      <c r="C39" s="881"/>
      <c r="D39" s="881"/>
      <c r="E39" s="881"/>
      <c r="F39" s="881"/>
      <c r="G39" s="881"/>
      <c r="H39" s="882"/>
      <c r="I39" s="266"/>
      <c r="J39" s="267"/>
      <c r="K39" s="268">
        <f>VLOOKUP(A39,EQUIPOS!A7:D164,4,FALSE)</f>
        <v>553836.89575413475</v>
      </c>
      <c r="L39" s="269"/>
      <c r="M39" s="270">
        <v>12</v>
      </c>
      <c r="N39" s="271">
        <f>K39/M39</f>
        <v>46153.074646177898</v>
      </c>
    </row>
    <row r="40" spans="1:14">
      <c r="A40" t="s">
        <v>365</v>
      </c>
      <c r="B40" s="880" t="str">
        <f>VLOOKUP(A40,EQUIPOS!A8:D154,3,FALSE)</f>
        <v xml:space="preserve">Vibrocompatador, potencia 153 HP, peso 10 Ton. </v>
      </c>
      <c r="C40" s="881"/>
      <c r="D40" s="881"/>
      <c r="E40" s="881"/>
      <c r="F40" s="881"/>
      <c r="G40" s="881"/>
      <c r="H40" s="882"/>
      <c r="I40" s="266"/>
      <c r="J40" s="267"/>
      <c r="K40" s="268">
        <f>VLOOKUP(A40,EQUIPOS!A8:D165,4,FALSE)</f>
        <v>128918.09604711263</v>
      </c>
      <c r="L40" s="269"/>
      <c r="M40" s="270">
        <v>12</v>
      </c>
      <c r="N40" s="271">
        <f>K40/M40</f>
        <v>10743.17467059272</v>
      </c>
    </row>
    <row r="41" spans="1:14">
      <c r="B41" s="880"/>
      <c r="C41" s="881"/>
      <c r="D41" s="881"/>
      <c r="E41" s="881"/>
      <c r="F41" s="881"/>
      <c r="G41" s="881"/>
      <c r="H41" s="882"/>
      <c r="I41" s="883"/>
      <c r="J41" s="884"/>
      <c r="K41" s="268"/>
      <c r="L41" s="885"/>
      <c r="M41" s="886"/>
      <c r="N41" s="271"/>
    </row>
    <row r="42" spans="1:14">
      <c r="B42" s="880"/>
      <c r="C42" s="881"/>
      <c r="D42" s="881"/>
      <c r="E42" s="887"/>
      <c r="F42" s="881"/>
      <c r="G42" s="881"/>
      <c r="H42" s="882"/>
      <c r="I42" s="36"/>
      <c r="J42" s="37"/>
      <c r="K42" s="273"/>
      <c r="L42" s="275"/>
      <c r="M42" s="276"/>
      <c r="N42" s="277"/>
    </row>
    <row r="43" spans="1:14">
      <c r="B43" s="888" t="s">
        <v>952</v>
      </c>
      <c r="C43" s="966"/>
      <c r="D43" s="966"/>
      <c r="E43" s="38"/>
      <c r="F43" s="39"/>
      <c r="G43" s="39"/>
      <c r="H43" s="40"/>
      <c r="I43" s="36"/>
      <c r="J43" s="37"/>
      <c r="K43" s="278"/>
      <c r="L43" s="275"/>
      <c r="M43" s="400">
        <v>0.1</v>
      </c>
      <c r="N43" s="343">
        <f>N77*M43</f>
        <v>449.45025376500837</v>
      </c>
    </row>
    <row r="44" spans="1:14" ht="15.75" thickBot="1">
      <c r="B44" s="880"/>
      <c r="C44" s="881"/>
      <c r="D44" s="881"/>
      <c r="E44" s="881"/>
      <c r="F44" s="881"/>
      <c r="G44" s="881"/>
      <c r="H44" s="882"/>
      <c r="I44" s="890"/>
      <c r="J44" s="891"/>
      <c r="K44" s="41"/>
      <c r="L44" s="892"/>
      <c r="M44" s="893"/>
      <c r="N44" s="105"/>
    </row>
    <row r="45" spans="1:14" ht="15.75" thickBot="1">
      <c r="B45" s="831" t="s">
        <v>953</v>
      </c>
      <c r="C45" s="832"/>
      <c r="D45" s="832"/>
      <c r="E45" s="832"/>
      <c r="F45" s="832"/>
      <c r="G45" s="832"/>
      <c r="H45" s="832"/>
      <c r="I45" s="832"/>
      <c r="J45" s="832"/>
      <c r="K45" s="832"/>
      <c r="L45" s="832"/>
      <c r="M45" s="833"/>
      <c r="N45" s="393">
        <f>SUM(N36:N44)</f>
        <v>91703.276043966442</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6" t="s">
        <v>944</v>
      </c>
      <c r="C49" s="877"/>
      <c r="D49" s="877"/>
      <c r="E49" s="877"/>
      <c r="F49" s="877"/>
      <c r="G49" s="877"/>
      <c r="H49" s="877"/>
      <c r="I49" s="911"/>
      <c r="J49" s="314" t="s">
        <v>945</v>
      </c>
      <c r="K49" s="85" t="s">
        <v>946</v>
      </c>
      <c r="L49" s="912" t="s">
        <v>955</v>
      </c>
      <c r="M49" s="911"/>
      <c r="N49" s="86" t="s">
        <v>951</v>
      </c>
    </row>
    <row r="50" spans="1:14">
      <c r="A50" t="s">
        <v>774</v>
      </c>
      <c r="B50" s="43" t="str">
        <f>VLOOKUP(A50,MATERIALES!A5:D373,3,FALSE)</f>
        <v>Agua</v>
      </c>
      <c r="C50" s="280"/>
      <c r="D50" s="280"/>
      <c r="E50" s="280"/>
      <c r="F50" s="280"/>
      <c r="G50" s="280"/>
      <c r="H50" s="280"/>
      <c r="I50" s="267"/>
      <c r="J50" s="223" t="str">
        <f>VLOOKUP(A50,MATERIALES!A4:D640,2,FALSE)</f>
        <v>lt</v>
      </c>
      <c r="K50" s="281">
        <v>75</v>
      </c>
      <c r="L50" s="266"/>
      <c r="M50" s="401">
        <f>VLOOKUP(A50,MATERIALES!A5:D396,4,FALSE)</f>
        <v>53.065218459743974</v>
      </c>
      <c r="N50" s="271">
        <f>K50*M50</f>
        <v>3979.891384480798</v>
      </c>
    </row>
    <row r="51" spans="1:14">
      <c r="A51" t="s">
        <v>807</v>
      </c>
      <c r="B51" s="43" t="str">
        <f>VLOOKUP(A51,MATERIALES!A5:D373,3,FALSE)</f>
        <v xml:space="preserve">Cemento Asfáltico </v>
      </c>
      <c r="C51" s="280"/>
      <c r="D51" s="280"/>
      <c r="E51" s="280"/>
      <c r="F51" s="280"/>
      <c r="G51" s="280"/>
      <c r="H51" s="280"/>
      <c r="I51" s="267"/>
      <c r="J51" s="223" t="str">
        <f>VLOOKUP(A51,MATERIALES!A4:D640,2,FALSE)</f>
        <v>kg</v>
      </c>
      <c r="K51" s="281">
        <v>1.3</v>
      </c>
      <c r="L51" s="266"/>
      <c r="M51" s="401">
        <f>VLOOKUP(A51,MATERIALES!A5:D396,4,FALSE)</f>
        <v>1741.7614211030832</v>
      </c>
      <c r="N51" s="271">
        <f>K51*M51</f>
        <v>2264.2898474340082</v>
      </c>
    </row>
    <row r="52" spans="1:14">
      <c r="B52" s="43"/>
      <c r="C52" s="280"/>
      <c r="D52" s="280"/>
      <c r="E52" s="280"/>
      <c r="F52" s="280"/>
      <c r="G52" s="280"/>
      <c r="H52" s="280"/>
      <c r="I52" s="267"/>
      <c r="J52" s="223"/>
      <c r="K52" s="281"/>
      <c r="L52" s="266"/>
      <c r="M52" s="282"/>
      <c r="N52" s="283"/>
    </row>
    <row r="53" spans="1:14">
      <c r="B53" s="43"/>
      <c r="C53" s="280"/>
      <c r="D53" s="280"/>
      <c r="E53" s="280"/>
      <c r="F53" s="280"/>
      <c r="G53" s="280"/>
      <c r="H53" s="280"/>
      <c r="I53" s="267"/>
      <c r="J53" s="223"/>
      <c r="K53" s="281"/>
      <c r="L53" s="266"/>
      <c r="M53" s="282"/>
      <c r="N53" s="283"/>
    </row>
    <row r="54" spans="1:14" ht="15.75" thickBot="1">
      <c r="B54" s="913"/>
      <c r="C54" s="914"/>
      <c r="D54" s="914"/>
      <c r="E54" s="914"/>
      <c r="F54" s="914"/>
      <c r="G54" s="914"/>
      <c r="H54" s="914"/>
      <c r="I54" s="884"/>
      <c r="J54" s="42"/>
      <c r="K54" s="44"/>
      <c r="L54" s="915"/>
      <c r="M54" s="916"/>
      <c r="N54" s="45"/>
    </row>
    <row r="55" spans="1:14" ht="15.75" thickBot="1">
      <c r="B55" s="831" t="s">
        <v>953</v>
      </c>
      <c r="C55" s="832"/>
      <c r="D55" s="832"/>
      <c r="E55" s="832"/>
      <c r="F55" s="832"/>
      <c r="G55" s="832"/>
      <c r="H55" s="832"/>
      <c r="I55" s="832"/>
      <c r="J55" s="832"/>
      <c r="K55" s="832"/>
      <c r="L55" s="832"/>
      <c r="M55" s="833"/>
      <c r="N55" s="393">
        <f>SUM(N50:N54)</f>
        <v>6244.1812319148066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294">
        <v>96</v>
      </c>
      <c r="N71" s="394">
        <f>K71/M71</f>
        <v>1111.3150376500832</v>
      </c>
      <c r="O71" s="106"/>
    </row>
    <row r="72" spans="1:15">
      <c r="A72" t="s">
        <v>15</v>
      </c>
      <c r="B72" s="49" t="str">
        <f>VLOOKUP(A72,'MANO DE OBRA'!A8:D69,3,FALSE)</f>
        <v>Obrero (6)</v>
      </c>
      <c r="C72" s="47"/>
      <c r="D72" s="47"/>
      <c r="E72" s="47"/>
      <c r="F72" s="47"/>
      <c r="G72" s="47"/>
      <c r="H72" s="47"/>
      <c r="I72" s="291">
        <f>K72/J72*100</f>
        <v>175560</v>
      </c>
      <c r="J72" s="292">
        <v>185</v>
      </c>
      <c r="K72" s="293">
        <f>VLOOKUP(A72,'MANO DE OBRA'!A8:D100,4,FALSE)</f>
        <v>324786</v>
      </c>
      <c r="L72" s="50"/>
      <c r="M72" s="298">
        <v>96</v>
      </c>
      <c r="N72" s="394">
        <f>K72/M72</f>
        <v>3383.1875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4494.5025376500835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N45+N55+N66+N77</f>
        <v>102441.95981353133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20488.391962706268</v>
      </c>
      <c r="M84" s="867"/>
      <c r="N84" s="51"/>
    </row>
    <row r="85" spans="1:14">
      <c r="B85" s="89" t="s">
        <v>973</v>
      </c>
      <c r="C85" s="90"/>
      <c r="D85" s="90"/>
      <c r="E85" s="90"/>
      <c r="F85" s="90"/>
      <c r="G85" s="90"/>
      <c r="H85" s="90"/>
      <c r="I85" s="87"/>
      <c r="J85" s="88"/>
      <c r="K85" s="303">
        <v>0.05</v>
      </c>
      <c r="L85" s="866">
        <f>N79*K85</f>
        <v>5122.097990676567</v>
      </c>
      <c r="M85" s="867"/>
      <c r="N85" s="51"/>
    </row>
    <row r="86" spans="1:14" ht="15.75" thickBot="1">
      <c r="B86" s="91" t="s">
        <v>974</v>
      </c>
      <c r="C86" s="92"/>
      <c r="D86" s="92"/>
      <c r="E86" s="92"/>
      <c r="F86" s="92"/>
      <c r="G86" s="92"/>
      <c r="H86" s="92"/>
      <c r="I86" s="93"/>
      <c r="J86" s="94"/>
      <c r="K86" s="304">
        <v>0.05</v>
      </c>
      <c r="L86" s="868">
        <f>N79*K86</f>
        <v>5122.097990676567</v>
      </c>
      <c r="M86" s="869"/>
      <c r="N86" s="51"/>
    </row>
    <row r="87" spans="1:14" ht="15.75" thickBot="1">
      <c r="B87" s="831" t="s">
        <v>953</v>
      </c>
      <c r="C87" s="832"/>
      <c r="D87" s="832"/>
      <c r="E87" s="832"/>
      <c r="F87" s="832"/>
      <c r="G87" s="832"/>
      <c r="H87" s="832"/>
      <c r="I87" s="832"/>
      <c r="J87" s="832"/>
      <c r="K87" s="832"/>
      <c r="L87" s="832"/>
      <c r="M87" s="833"/>
      <c r="N87" s="52">
        <f>L84+L85+L86</f>
        <v>30732.587944059404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133174.54775759074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34" t="s">
        <v>2218</v>
      </c>
      <c r="C106" s="835"/>
      <c r="D106" s="835"/>
      <c r="E106" s="835"/>
      <c r="F106" s="835"/>
      <c r="G106" s="835"/>
      <c r="H106" s="835"/>
      <c r="I106" s="835"/>
      <c r="J106" s="835"/>
      <c r="K106" s="835"/>
      <c r="L106" s="835"/>
      <c r="M106" s="835"/>
      <c r="N106" s="836"/>
    </row>
    <row r="107" spans="2:14" ht="15" customHeight="1">
      <c r="B107" s="834"/>
      <c r="C107" s="835"/>
      <c r="D107" s="835"/>
      <c r="E107" s="835"/>
      <c r="F107" s="835"/>
      <c r="G107" s="835"/>
      <c r="H107" s="835"/>
      <c r="I107" s="835"/>
      <c r="J107" s="835"/>
      <c r="K107" s="835"/>
      <c r="L107" s="835"/>
      <c r="M107" s="835"/>
      <c r="N107" s="836"/>
    </row>
    <row r="108" spans="2:14" ht="30" customHeight="1">
      <c r="B108" s="837" t="s">
        <v>2219</v>
      </c>
      <c r="C108" s="838"/>
      <c r="D108" s="838"/>
      <c r="E108" s="838"/>
      <c r="F108" s="838"/>
      <c r="G108" s="838"/>
      <c r="H108" s="838"/>
      <c r="I108" s="838"/>
      <c r="J108" s="838"/>
      <c r="K108" s="838"/>
      <c r="L108" s="838"/>
      <c r="M108" s="838"/>
      <c r="N108" s="839"/>
    </row>
    <row r="109" spans="2:14">
      <c r="B109" s="837"/>
      <c r="C109" s="838"/>
      <c r="D109" s="838"/>
      <c r="E109" s="838"/>
      <c r="F109" s="838"/>
      <c r="G109" s="838"/>
      <c r="H109" s="838"/>
      <c r="I109" s="838"/>
      <c r="J109" s="838"/>
      <c r="K109" s="838"/>
      <c r="L109" s="838"/>
      <c r="M109" s="838"/>
      <c r="N109" s="839"/>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7"/>
      <c r="K119" s="897"/>
      <c r="L119" s="897"/>
      <c r="M119" s="897"/>
      <c r="N119" s="898"/>
    </row>
    <row r="120" spans="2:14" ht="15.75" thickBot="1">
      <c r="B120" s="260" t="s">
        <v>2221</v>
      </c>
      <c r="C120" s="392"/>
      <c r="D120" s="392"/>
      <c r="E120" s="57"/>
      <c r="F120" s="57"/>
      <c r="G120" s="57"/>
      <c r="H120" s="57"/>
      <c r="I120" s="57"/>
      <c r="J120" s="899"/>
      <c r="K120" s="899"/>
      <c r="L120" s="899"/>
      <c r="M120" s="899"/>
      <c r="N120" s="900"/>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1598</v>
      </c>
      <c r="C31" s="81" t="s">
        <v>2077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18</v>
      </c>
      <c r="N36" s="271">
        <f>K36/M36</f>
        <v>3813.9767945126305</v>
      </c>
    </row>
    <row r="37" spans="1:14">
      <c r="A37" s="113" t="s">
        <v>154</v>
      </c>
      <c r="B37" s="880" t="str">
        <f>VLOOKUP(A37,EQUIPOS!A7:D154,3,FALSE)</f>
        <v>Carrotanque Irrigador de asfalto, 1000 GALONES DE CAPACIDAD</v>
      </c>
      <c r="C37" s="881"/>
      <c r="D37" s="881"/>
      <c r="E37" s="881"/>
      <c r="F37" s="881"/>
      <c r="G37" s="881"/>
      <c r="H37" s="882"/>
      <c r="I37" s="266"/>
      <c r="J37" s="267"/>
      <c r="K37" s="268">
        <f>VLOOKUP(A37,EQUIPOS!A7:D164,4,FALSE)</f>
        <v>125866.43220859185</v>
      </c>
      <c r="L37" s="269"/>
      <c r="M37" s="270">
        <v>18</v>
      </c>
      <c r="N37" s="271">
        <f>K37/M37</f>
        <v>6992.5795671439919</v>
      </c>
    </row>
    <row r="38" spans="1:14">
      <c r="A38" t="s">
        <v>269</v>
      </c>
      <c r="B38" s="880" t="str">
        <f>VLOOKUP(A38,EQUIPOS!A8:D154,3,FALSE)</f>
        <v>Motoniveladora  potencia 215 HP, ancho de cuchilla 4,27 m, peso 18 ton.</v>
      </c>
      <c r="C38" s="881"/>
      <c r="D38" s="881"/>
      <c r="E38" s="881"/>
      <c r="F38" s="881"/>
      <c r="G38" s="881"/>
      <c r="H38" s="882"/>
      <c r="I38" s="266"/>
      <c r="J38" s="267"/>
      <c r="K38" s="268">
        <f>VLOOKUP(A38,EQUIPOS!A8:D165,4,FALSE)</f>
        <v>217772.90317135054</v>
      </c>
      <c r="L38" s="269"/>
      <c r="M38" s="270">
        <v>18</v>
      </c>
      <c r="N38" s="271">
        <f>K38/M38</f>
        <v>12098.494620630585</v>
      </c>
    </row>
    <row r="39" spans="1:14">
      <c r="A39" t="s">
        <v>299</v>
      </c>
      <c r="B39" s="880" t="str">
        <f>VLOOKUP(A39,EQUIPOS!A9:D154,3,FALSE)</f>
        <v xml:space="preserve">Recicladora, potencia 430HP </v>
      </c>
      <c r="C39" s="881"/>
      <c r="D39" s="881"/>
      <c r="E39" s="881"/>
      <c r="F39" s="881"/>
      <c r="G39" s="881"/>
      <c r="H39" s="882"/>
      <c r="I39" s="883"/>
      <c r="J39" s="884"/>
      <c r="K39" s="268">
        <f>VLOOKUP(A39,EQUIPOS!A9:D166,4,FALSE)</f>
        <v>553836.89575413475</v>
      </c>
      <c r="L39" s="885">
        <v>18</v>
      </c>
      <c r="M39" s="886"/>
      <c r="N39" s="271">
        <f>K39/L39</f>
        <v>30768.716430785265</v>
      </c>
    </row>
    <row r="40" spans="1:14">
      <c r="A40" t="s">
        <v>365</v>
      </c>
      <c r="B40" s="880" t="str">
        <f>VLOOKUP(A40,EQUIPOS!A10:D154,3,FALSE)</f>
        <v xml:space="preserve">Vibrocompatador, potencia 153 HP, peso 10 Ton. </v>
      </c>
      <c r="C40" s="881"/>
      <c r="D40" s="881"/>
      <c r="E40" s="881"/>
      <c r="F40" s="881"/>
      <c r="G40" s="881"/>
      <c r="H40" s="882"/>
      <c r="I40" s="36"/>
      <c r="J40" s="37"/>
      <c r="K40" s="268">
        <f>VLOOKUP(A40,EQUIPOS!A10:D167,4,FALSE)</f>
        <v>128918.09604711263</v>
      </c>
      <c r="L40" s="275"/>
      <c r="M40" s="276">
        <v>18</v>
      </c>
      <c r="N40" s="271">
        <f>K40/M40</f>
        <v>7162.1164470618132</v>
      </c>
    </row>
    <row r="41" spans="1:14">
      <c r="B41" s="319"/>
      <c r="C41" s="320"/>
      <c r="D41" s="320"/>
      <c r="E41" s="320"/>
      <c r="F41" s="322"/>
      <c r="G41" s="322"/>
      <c r="H41" s="125"/>
      <c r="I41" s="36"/>
      <c r="J41" s="37"/>
      <c r="K41" s="273"/>
      <c r="L41" s="275"/>
      <c r="M41" s="276"/>
      <c r="N41" s="271"/>
    </row>
    <row r="42" spans="1:14">
      <c r="B42" s="888" t="s">
        <v>952</v>
      </c>
      <c r="C42" s="889"/>
      <c r="D42" s="889"/>
      <c r="E42" s="38"/>
      <c r="F42" s="39"/>
      <c r="G42" s="39"/>
      <c r="H42" s="40"/>
      <c r="I42" s="36"/>
      <c r="J42" s="37"/>
      <c r="K42" s="278"/>
      <c r="L42" s="275"/>
      <c r="M42" s="400">
        <v>0.01</v>
      </c>
      <c r="N42" s="343">
        <f>N76*M42</f>
        <v>29.963350251000556</v>
      </c>
    </row>
    <row r="43" spans="1:14" ht="15.75" thickBot="1">
      <c r="B43" s="880"/>
      <c r="C43" s="881"/>
      <c r="D43" s="881"/>
      <c r="E43" s="881"/>
      <c r="F43" s="881"/>
      <c r="G43" s="881"/>
      <c r="H43" s="882"/>
      <c r="I43" s="890"/>
      <c r="J43" s="891"/>
      <c r="K43" s="41"/>
      <c r="L43" s="892"/>
      <c r="M43" s="893"/>
      <c r="N43" s="105"/>
    </row>
    <row r="44" spans="1:14" ht="15.75" thickBot="1">
      <c r="B44" s="831" t="s">
        <v>953</v>
      </c>
      <c r="C44" s="832"/>
      <c r="D44" s="832"/>
      <c r="E44" s="832"/>
      <c r="F44" s="832"/>
      <c r="G44" s="832"/>
      <c r="H44" s="832"/>
      <c r="I44" s="832"/>
      <c r="J44" s="832"/>
      <c r="K44" s="832"/>
      <c r="L44" s="832"/>
      <c r="M44" s="833"/>
      <c r="N44" s="393">
        <f>SUM(N36:N43)</f>
        <v>60865.847210385291</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6" t="s">
        <v>944</v>
      </c>
      <c r="C48" s="877"/>
      <c r="D48" s="877"/>
      <c r="E48" s="877"/>
      <c r="F48" s="877"/>
      <c r="G48" s="877"/>
      <c r="H48" s="877"/>
      <c r="I48" s="911"/>
      <c r="J48" s="314" t="s">
        <v>945</v>
      </c>
      <c r="K48" s="85" t="s">
        <v>946</v>
      </c>
      <c r="L48" s="912" t="s">
        <v>955</v>
      </c>
      <c r="M48" s="911"/>
      <c r="N48" s="86" t="s">
        <v>951</v>
      </c>
    </row>
    <row r="49" spans="1:14">
      <c r="A49" t="s">
        <v>565</v>
      </c>
      <c r="B49" s="43" t="str">
        <f>VLOOKUP(A49,MATERIALES!A5:D373,3,FALSE)</f>
        <v>Mezcla densa en Caliente MDC-25</v>
      </c>
      <c r="C49" s="280"/>
      <c r="D49" s="280"/>
      <c r="E49" s="280"/>
      <c r="F49" s="280"/>
      <c r="G49" s="280"/>
      <c r="H49" s="280"/>
      <c r="I49" s="267"/>
      <c r="J49" s="223" t="str">
        <f>VLOOKUP(A49,MATERIALES!A5:D641,2,FALSE)</f>
        <v>m3</v>
      </c>
      <c r="K49" s="281">
        <v>0.153</v>
      </c>
      <c r="L49" s="266"/>
      <c r="M49" s="401">
        <f>VLOOKUP(A49,MATERIALES!A5:D396,4,FALSE)</f>
        <v>460706.36283649725</v>
      </c>
      <c r="N49" s="271">
        <f>K49*M49</f>
        <v>70488.073513984084</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SUM(N49:N53)</f>
        <v>70488.073513984084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918">
        <f>VLOOKUP(A59,TRANSPORTE!A5:D117,4,FALSE)</f>
        <v>1340.4286998159068</v>
      </c>
      <c r="M59" s="919"/>
      <c r="N59" s="286">
        <f>K59*L59</f>
        <v>205.08559107183373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205.08559107183373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2996.3350251000556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134555.34134054129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26911.068268108258</v>
      </c>
      <c r="M83" s="867"/>
      <c r="N83" s="51"/>
    </row>
    <row r="84" spans="1:14">
      <c r="B84" s="89" t="s">
        <v>973</v>
      </c>
      <c r="C84" s="90"/>
      <c r="D84" s="90"/>
      <c r="E84" s="90"/>
      <c r="F84" s="90"/>
      <c r="G84" s="90"/>
      <c r="H84" s="90"/>
      <c r="I84" s="87"/>
      <c r="J84" s="88"/>
      <c r="K84" s="303">
        <v>0.05</v>
      </c>
      <c r="L84" s="866">
        <f>N78*K84</f>
        <v>6727.7670670270645</v>
      </c>
      <c r="M84" s="867"/>
      <c r="N84" s="51"/>
    </row>
    <row r="85" spans="1:14" ht="15.75" thickBot="1">
      <c r="B85" s="91" t="s">
        <v>974</v>
      </c>
      <c r="C85" s="92"/>
      <c r="D85" s="92"/>
      <c r="E85" s="92"/>
      <c r="F85" s="92"/>
      <c r="G85" s="92"/>
      <c r="H85" s="92"/>
      <c r="I85" s="93"/>
      <c r="J85" s="94"/>
      <c r="K85" s="304">
        <v>0.05</v>
      </c>
      <c r="L85" s="868">
        <f>N78*K85</f>
        <v>6727.7670670270645</v>
      </c>
      <c r="M85" s="869"/>
      <c r="N85" s="51"/>
    </row>
    <row r="86" spans="1:14" ht="15.75" thickBot="1">
      <c r="B86" s="831" t="s">
        <v>953</v>
      </c>
      <c r="C86" s="832"/>
      <c r="D86" s="832"/>
      <c r="E86" s="832"/>
      <c r="F86" s="832"/>
      <c r="G86" s="832"/>
      <c r="H86" s="832"/>
      <c r="I86" s="832"/>
      <c r="J86" s="832"/>
      <c r="K86" s="832"/>
      <c r="L86" s="832"/>
      <c r="M86" s="833"/>
      <c r="N86" s="52">
        <f>L83+L84+L85</f>
        <v>40366.602402162389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174921.94374270368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1599</v>
      </c>
      <c r="C31" s="81" t="s">
        <v>2080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18</v>
      </c>
      <c r="N36" s="271">
        <f>K36/M36</f>
        <v>3813.9767945126305</v>
      </c>
    </row>
    <row r="37" spans="1:14">
      <c r="A37" s="113" t="s">
        <v>154</v>
      </c>
      <c r="B37" s="880" t="str">
        <f>VLOOKUP(A37,EQUIPOS!A7:D154,3,FALSE)</f>
        <v>Carrotanque Irrigador de asfalto, 1000 GALONES DE CAPACIDAD</v>
      </c>
      <c r="C37" s="881"/>
      <c r="D37" s="881"/>
      <c r="E37" s="881"/>
      <c r="F37" s="881"/>
      <c r="G37" s="881"/>
      <c r="H37" s="882"/>
      <c r="I37" s="266"/>
      <c r="J37" s="267"/>
      <c r="K37" s="268">
        <f>VLOOKUP(A37,EQUIPOS!A7:D164,4,FALSE)</f>
        <v>125866.43220859185</v>
      </c>
      <c r="L37" s="269"/>
      <c r="M37" s="270">
        <v>18</v>
      </c>
      <c r="N37" s="271">
        <f>K37/M37</f>
        <v>6992.5795671439919</v>
      </c>
    </row>
    <row r="38" spans="1:14">
      <c r="A38" t="s">
        <v>269</v>
      </c>
      <c r="B38" s="880" t="str">
        <f>VLOOKUP(A38,EQUIPOS!A8:D154,3,FALSE)</f>
        <v>Motoniveladora  potencia 215 HP, ancho de cuchilla 4,27 m, peso 18 ton.</v>
      </c>
      <c r="C38" s="881"/>
      <c r="D38" s="881"/>
      <c r="E38" s="881"/>
      <c r="F38" s="881"/>
      <c r="G38" s="881"/>
      <c r="H38" s="882"/>
      <c r="I38" s="266"/>
      <c r="J38" s="267"/>
      <c r="K38" s="268">
        <f>VLOOKUP(A38,EQUIPOS!A8:D165,4,FALSE)</f>
        <v>217772.90317135054</v>
      </c>
      <c r="L38" s="269"/>
      <c r="M38" s="270">
        <v>18</v>
      </c>
      <c r="N38" s="271">
        <f>K38/M38</f>
        <v>12098.494620630585</v>
      </c>
    </row>
    <row r="39" spans="1:14">
      <c r="A39" t="s">
        <v>299</v>
      </c>
      <c r="B39" s="880" t="str">
        <f>VLOOKUP(A39,EQUIPOS!A9:D154,3,FALSE)</f>
        <v xml:space="preserve">Recicladora, potencia 430HP </v>
      </c>
      <c r="C39" s="881"/>
      <c r="D39" s="881"/>
      <c r="E39" s="881"/>
      <c r="F39" s="881"/>
      <c r="G39" s="881"/>
      <c r="H39" s="882"/>
      <c r="I39" s="883"/>
      <c r="J39" s="884"/>
      <c r="K39" s="268">
        <f>VLOOKUP(A39,EQUIPOS!A9:D166,4,FALSE)</f>
        <v>553836.89575413475</v>
      </c>
      <c r="L39" s="885">
        <v>18</v>
      </c>
      <c r="M39" s="886"/>
      <c r="N39" s="271">
        <f>K39/L39</f>
        <v>30768.716430785265</v>
      </c>
    </row>
    <row r="40" spans="1:14">
      <c r="A40" t="s">
        <v>365</v>
      </c>
      <c r="B40" s="880" t="str">
        <f>VLOOKUP(A40,EQUIPOS!A10:D154,3,FALSE)</f>
        <v xml:space="preserve">Vibrocompatador, potencia 153 HP, peso 10 Ton. </v>
      </c>
      <c r="C40" s="881"/>
      <c r="D40" s="881"/>
      <c r="E40" s="881"/>
      <c r="F40" s="881"/>
      <c r="G40" s="881"/>
      <c r="H40" s="882"/>
      <c r="I40" s="36"/>
      <c r="J40" s="37"/>
      <c r="K40" s="268">
        <f>VLOOKUP(A40,EQUIPOS!A10:D167,4,FALSE)</f>
        <v>128918.09604711263</v>
      </c>
      <c r="L40" s="275"/>
      <c r="M40" s="276">
        <v>18</v>
      </c>
      <c r="N40" s="271">
        <f>K40/M40</f>
        <v>7162.1164470618132</v>
      </c>
    </row>
    <row r="41" spans="1:14">
      <c r="B41" s="319"/>
      <c r="C41" s="320"/>
      <c r="D41" s="320"/>
      <c r="E41" s="320"/>
      <c r="F41" s="322"/>
      <c r="G41" s="322"/>
      <c r="H41" s="125"/>
      <c r="I41" s="36"/>
      <c r="J41" s="37"/>
      <c r="K41" s="273"/>
      <c r="L41" s="275"/>
      <c r="M41" s="276"/>
      <c r="N41" s="277"/>
    </row>
    <row r="42" spans="1:14">
      <c r="B42" s="888" t="s">
        <v>952</v>
      </c>
      <c r="C42" s="889"/>
      <c r="D42" s="889"/>
      <c r="E42" s="38"/>
      <c r="F42" s="39"/>
      <c r="G42" s="39"/>
      <c r="H42" s="40"/>
      <c r="I42" s="36"/>
      <c r="J42" s="37"/>
      <c r="K42" s="278"/>
      <c r="L42" s="275"/>
      <c r="M42" s="400">
        <v>0.01</v>
      </c>
      <c r="N42" s="343">
        <f>N76*M42</f>
        <v>29.963350251000556</v>
      </c>
    </row>
    <row r="43" spans="1:14" ht="15.75" thickBot="1">
      <c r="B43" s="880"/>
      <c r="C43" s="881"/>
      <c r="D43" s="881"/>
      <c r="E43" s="881"/>
      <c r="F43" s="881"/>
      <c r="G43" s="881"/>
      <c r="H43" s="882"/>
      <c r="I43" s="890"/>
      <c r="J43" s="891"/>
      <c r="K43" s="41"/>
      <c r="L43" s="892"/>
      <c r="M43" s="893"/>
      <c r="N43" s="105"/>
    </row>
    <row r="44" spans="1:14" ht="15.75" thickBot="1">
      <c r="B44" s="831" t="s">
        <v>953</v>
      </c>
      <c r="C44" s="832"/>
      <c r="D44" s="832"/>
      <c r="E44" s="832"/>
      <c r="F44" s="832"/>
      <c r="G44" s="832"/>
      <c r="H44" s="832"/>
      <c r="I44" s="832"/>
      <c r="J44" s="832"/>
      <c r="K44" s="832"/>
      <c r="L44" s="832"/>
      <c r="M44" s="833"/>
      <c r="N44" s="393">
        <f>SUM(N36:N43)</f>
        <v>60865.847210385291</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6" t="s">
        <v>944</v>
      </c>
      <c r="C48" s="877"/>
      <c r="D48" s="877"/>
      <c r="E48" s="877"/>
      <c r="F48" s="877"/>
      <c r="G48" s="877"/>
      <c r="H48" s="877"/>
      <c r="I48" s="911"/>
      <c r="J48" s="314" t="s">
        <v>945</v>
      </c>
      <c r="K48" s="85" t="s">
        <v>946</v>
      </c>
      <c r="L48" s="912" t="s">
        <v>955</v>
      </c>
      <c r="M48" s="911"/>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502299.49371126649</v>
      </c>
      <c r="N49" s="271">
        <f>K49*M49</f>
        <v>76851.822537823769</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SUM(N49:N53)</f>
        <v>76851.822537823769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918">
        <f>VLOOKUP(A59,TRANSPORTE!A5:D117,4,FALSE)</f>
        <v>1340.4286998159068</v>
      </c>
      <c r="M59" s="919"/>
      <c r="N59" s="286">
        <f>K59*L59</f>
        <v>205.08559107183373</v>
      </c>
    </row>
    <row r="60" spans="1:14">
      <c r="B60" s="46"/>
      <c r="C60" s="47"/>
      <c r="D60" s="47"/>
      <c r="E60" s="47"/>
      <c r="F60" s="47"/>
      <c r="G60" s="47"/>
      <c r="H60" s="310"/>
      <c r="I60" s="278"/>
      <c r="J60" s="285"/>
      <c r="K60" s="278"/>
      <c r="L60" s="918"/>
      <c r="M60" s="91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205.08559107183373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2996.3350251000556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140919.09036438097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28183.818072876194</v>
      </c>
      <c r="M83" s="867"/>
      <c r="N83" s="51"/>
    </row>
    <row r="84" spans="1:14">
      <c r="B84" s="89" t="s">
        <v>973</v>
      </c>
      <c r="C84" s="90"/>
      <c r="D84" s="90"/>
      <c r="E84" s="90"/>
      <c r="F84" s="90"/>
      <c r="G84" s="90"/>
      <c r="H84" s="90"/>
      <c r="I84" s="87"/>
      <c r="J84" s="88"/>
      <c r="K84" s="303">
        <v>0.05</v>
      </c>
      <c r="L84" s="866">
        <f>N78*K84</f>
        <v>7045.9545182190486</v>
      </c>
      <c r="M84" s="867"/>
      <c r="N84" s="51"/>
    </row>
    <row r="85" spans="1:14" ht="15.75" thickBot="1">
      <c r="B85" s="91" t="s">
        <v>974</v>
      </c>
      <c r="C85" s="92"/>
      <c r="D85" s="92"/>
      <c r="E85" s="92"/>
      <c r="F85" s="92"/>
      <c r="G85" s="92"/>
      <c r="H85" s="92"/>
      <c r="I85" s="93"/>
      <c r="J85" s="94"/>
      <c r="K85" s="304">
        <v>0.05</v>
      </c>
      <c r="L85" s="868">
        <f>N78*K85</f>
        <v>7045.9545182190486</v>
      </c>
      <c r="M85" s="869"/>
      <c r="N85" s="51"/>
    </row>
    <row r="86" spans="1:14" ht="15.75" thickBot="1">
      <c r="B86" s="831" t="s">
        <v>953</v>
      </c>
      <c r="C86" s="832"/>
      <c r="D86" s="832"/>
      <c r="E86" s="832"/>
      <c r="F86" s="832"/>
      <c r="G86" s="832"/>
      <c r="H86" s="832"/>
      <c r="I86" s="832"/>
      <c r="J86" s="832"/>
      <c r="K86" s="832"/>
      <c r="L86" s="832"/>
      <c r="M86" s="833"/>
      <c r="N86" s="52">
        <f>L83+L84+L85</f>
        <v>42275.727109314292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183194.81747369526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1600</v>
      </c>
      <c r="C31" s="81" t="s">
        <v>2081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15</v>
      </c>
      <c r="N36" s="271">
        <f>K36/M36</f>
        <v>4576.772153415156</v>
      </c>
    </row>
    <row r="37" spans="1:14">
      <c r="A37" s="113" t="s">
        <v>154</v>
      </c>
      <c r="B37" s="880" t="str">
        <f>VLOOKUP(A37,EQUIPOS!A7:D154,3,FALSE)</f>
        <v>Carrotanque Irrigador de asfalto, 1000 GALONES DE CAPACIDAD</v>
      </c>
      <c r="C37" s="881"/>
      <c r="D37" s="881"/>
      <c r="E37" s="881"/>
      <c r="F37" s="881"/>
      <c r="G37" s="881"/>
      <c r="H37" s="882"/>
      <c r="I37" s="266"/>
      <c r="J37" s="267"/>
      <c r="K37" s="268">
        <f>VLOOKUP(A37,EQUIPOS!A7:D164,4,FALSE)</f>
        <v>125866.43220859185</v>
      </c>
      <c r="L37" s="269"/>
      <c r="M37" s="270">
        <v>15</v>
      </c>
      <c r="N37" s="271">
        <f>K37/M37</f>
        <v>8391.0954805727906</v>
      </c>
    </row>
    <row r="38" spans="1:14">
      <c r="A38" t="s">
        <v>269</v>
      </c>
      <c r="B38" s="880" t="str">
        <f>VLOOKUP(A38,EQUIPOS!A8:D154,3,FALSE)</f>
        <v>Motoniveladora  potencia 215 HP, ancho de cuchilla 4,27 m, peso 18 ton.</v>
      </c>
      <c r="C38" s="881"/>
      <c r="D38" s="881"/>
      <c r="E38" s="881"/>
      <c r="F38" s="881"/>
      <c r="G38" s="881"/>
      <c r="H38" s="882"/>
      <c r="I38" s="266"/>
      <c r="J38" s="267"/>
      <c r="K38" s="268">
        <f>VLOOKUP(A38,EQUIPOS!A8:D165,4,FALSE)</f>
        <v>217772.90317135054</v>
      </c>
      <c r="L38" s="269"/>
      <c r="M38" s="270">
        <v>15</v>
      </c>
      <c r="N38" s="271">
        <f>K38/M38</f>
        <v>14518.193544756703</v>
      </c>
    </row>
    <row r="39" spans="1:14">
      <c r="A39" t="s">
        <v>299</v>
      </c>
      <c r="B39" s="880" t="str">
        <f>VLOOKUP(A39,EQUIPOS!A9:D154,3,FALSE)</f>
        <v xml:space="preserve">Recicladora, potencia 430HP </v>
      </c>
      <c r="C39" s="881"/>
      <c r="D39" s="881"/>
      <c r="E39" s="881"/>
      <c r="F39" s="881"/>
      <c r="G39" s="881"/>
      <c r="H39" s="882"/>
      <c r="I39" s="883"/>
      <c r="J39" s="884"/>
      <c r="K39" s="268">
        <f>VLOOKUP(A39,EQUIPOS!A9:D166,4,FALSE)</f>
        <v>553836.89575413475</v>
      </c>
      <c r="L39" s="885">
        <v>15</v>
      </c>
      <c r="M39" s="886"/>
      <c r="N39" s="271">
        <f>K39/L39</f>
        <v>36922.459716942314</v>
      </c>
    </row>
    <row r="40" spans="1:14">
      <c r="A40" t="s">
        <v>365</v>
      </c>
      <c r="B40" s="880" t="str">
        <f>VLOOKUP(A40,EQUIPOS!A10:D154,3,FALSE)</f>
        <v xml:space="preserve">Vibrocompatador, potencia 153 HP, peso 10 Ton. </v>
      </c>
      <c r="C40" s="881"/>
      <c r="D40" s="881"/>
      <c r="E40" s="881"/>
      <c r="F40" s="881"/>
      <c r="G40" s="881"/>
      <c r="H40" s="882"/>
      <c r="I40" s="36"/>
      <c r="J40" s="37"/>
      <c r="K40" s="268">
        <f>VLOOKUP(A40,EQUIPOS!A10:D167,4,FALSE)</f>
        <v>128918.09604711263</v>
      </c>
      <c r="L40" s="275"/>
      <c r="M40" s="276">
        <v>15</v>
      </c>
      <c r="N40" s="271">
        <f>K40/M40</f>
        <v>8594.5397364741748</v>
      </c>
    </row>
    <row r="41" spans="1:14">
      <c r="B41" s="319"/>
      <c r="C41" s="320"/>
      <c r="D41" s="320"/>
      <c r="E41" s="320"/>
      <c r="F41" s="322"/>
      <c r="G41" s="322"/>
      <c r="H41" s="125"/>
      <c r="I41" s="36"/>
      <c r="J41" s="37"/>
      <c r="K41" s="273"/>
      <c r="L41" s="275"/>
      <c r="M41" s="276"/>
      <c r="N41" s="277"/>
    </row>
    <row r="42" spans="1:14">
      <c r="B42" s="888" t="s">
        <v>952</v>
      </c>
      <c r="C42" s="889"/>
      <c r="D42" s="889"/>
      <c r="E42" s="38"/>
      <c r="F42" s="39"/>
      <c r="G42" s="39"/>
      <c r="H42" s="40"/>
      <c r="I42" s="36"/>
      <c r="J42" s="37"/>
      <c r="K42" s="278"/>
      <c r="L42" s="275"/>
      <c r="M42" s="400">
        <v>0.01</v>
      </c>
      <c r="N42" s="343">
        <f>N76*M42</f>
        <v>35.956020301200674</v>
      </c>
    </row>
    <row r="43" spans="1:14" ht="15.75" thickBot="1">
      <c r="B43" s="880"/>
      <c r="C43" s="881"/>
      <c r="D43" s="881"/>
      <c r="E43" s="881"/>
      <c r="F43" s="881"/>
      <c r="G43" s="881"/>
      <c r="H43" s="882"/>
      <c r="I43" s="890"/>
      <c r="J43" s="891"/>
      <c r="K43" s="41"/>
      <c r="L43" s="892"/>
      <c r="M43" s="893"/>
      <c r="N43" s="105"/>
    </row>
    <row r="44" spans="1:14" ht="15.75" thickBot="1">
      <c r="B44" s="831" t="s">
        <v>953</v>
      </c>
      <c r="C44" s="832"/>
      <c r="D44" s="832"/>
      <c r="E44" s="832"/>
      <c r="F44" s="832"/>
      <c r="G44" s="832"/>
      <c r="H44" s="832"/>
      <c r="I44" s="832"/>
      <c r="J44" s="832"/>
      <c r="K44" s="832"/>
      <c r="L44" s="832"/>
      <c r="M44" s="833"/>
      <c r="N44" s="393">
        <f>SUM(N36:N43)</f>
        <v>73039.016652462349</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6" t="s">
        <v>944</v>
      </c>
      <c r="C48" s="877"/>
      <c r="D48" s="877"/>
      <c r="E48" s="877"/>
      <c r="F48" s="877"/>
      <c r="G48" s="877"/>
      <c r="H48" s="877"/>
      <c r="I48" s="911"/>
      <c r="J48" s="314" t="s">
        <v>945</v>
      </c>
      <c r="K48" s="85" t="s">
        <v>946</v>
      </c>
      <c r="L48" s="912" t="s">
        <v>955</v>
      </c>
      <c r="M48" s="911"/>
      <c r="N48" s="86" t="s">
        <v>951</v>
      </c>
    </row>
    <row r="49" spans="1:14">
      <c r="A49" t="s">
        <v>565</v>
      </c>
      <c r="B49" s="43" t="str">
        <f>VLOOKUP(A49,MATERIALES!A4:D373,3,FALSE)</f>
        <v>Mezcla densa en Caliente MDC-25</v>
      </c>
      <c r="C49" s="280"/>
      <c r="D49" s="280"/>
      <c r="E49" s="280"/>
      <c r="F49" s="280"/>
      <c r="G49" s="280"/>
      <c r="H49" s="280"/>
      <c r="I49" s="267"/>
      <c r="J49" s="223" t="str">
        <f>VLOOKUP(A49,MATERIALES!A5:D641,2,FALSE)</f>
        <v>m3</v>
      </c>
      <c r="K49" s="281">
        <v>0.153</v>
      </c>
      <c r="L49" s="266"/>
      <c r="M49" s="401">
        <f>VLOOKUP(A49,MATERIALES!A5:D396,4,FALSE)</f>
        <v>460706.36283649725</v>
      </c>
      <c r="N49" s="271">
        <f>K49*M49</f>
        <v>70488.073513984084</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SUM(N49:N53)</f>
        <v>70488.073513984084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918">
        <f>VLOOKUP(A59,TRANSPORTE!A5:D117,4,FALSE)</f>
        <v>1340.4286998159068</v>
      </c>
      <c r="M59" s="919"/>
      <c r="N59" s="286">
        <f>K59*L59</f>
        <v>205.08559107183373</v>
      </c>
    </row>
    <row r="60" spans="1:14">
      <c r="B60" s="46"/>
      <c r="C60" s="47"/>
      <c r="D60" s="47"/>
      <c r="E60" s="47"/>
      <c r="F60" s="47"/>
      <c r="G60" s="47"/>
      <c r="H60" s="310"/>
      <c r="I60" s="278"/>
      <c r="J60" s="285"/>
      <c r="K60" s="278"/>
      <c r="L60" s="918"/>
      <c r="M60" s="91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205.08559107183373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3595.602030120067</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147327.77778763833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29465.555557527667</v>
      </c>
      <c r="M83" s="867"/>
      <c r="N83" s="51"/>
    </row>
    <row r="84" spans="1:14">
      <c r="B84" s="89" t="s">
        <v>973</v>
      </c>
      <c r="C84" s="90"/>
      <c r="D84" s="90"/>
      <c r="E84" s="90"/>
      <c r="F84" s="90"/>
      <c r="G84" s="90"/>
      <c r="H84" s="90"/>
      <c r="I84" s="87"/>
      <c r="J84" s="88"/>
      <c r="K84" s="303">
        <v>0.05</v>
      </c>
      <c r="L84" s="866">
        <f>N78*K84</f>
        <v>7366.3888893819167</v>
      </c>
      <c r="M84" s="867"/>
      <c r="N84" s="51"/>
    </row>
    <row r="85" spans="1:14" ht="15.75" thickBot="1">
      <c r="B85" s="91" t="s">
        <v>974</v>
      </c>
      <c r="C85" s="92"/>
      <c r="D85" s="92"/>
      <c r="E85" s="92"/>
      <c r="F85" s="92"/>
      <c r="G85" s="92"/>
      <c r="H85" s="92"/>
      <c r="I85" s="93"/>
      <c r="J85" s="94"/>
      <c r="K85" s="304">
        <v>0.05</v>
      </c>
      <c r="L85" s="868">
        <f>N78*K85</f>
        <v>7366.3888893819167</v>
      </c>
      <c r="M85" s="869"/>
      <c r="N85" s="51"/>
    </row>
    <row r="86" spans="1:14" ht="15.75" thickBot="1">
      <c r="B86" s="831" t="s">
        <v>953</v>
      </c>
      <c r="C86" s="832"/>
      <c r="D86" s="832"/>
      <c r="E86" s="832"/>
      <c r="F86" s="832"/>
      <c r="G86" s="832"/>
      <c r="H86" s="832"/>
      <c r="I86" s="832"/>
      <c r="J86" s="832"/>
      <c r="K86" s="832"/>
      <c r="L86" s="832"/>
      <c r="M86" s="833"/>
      <c r="N86" s="52">
        <f>L83+L84+L85</f>
        <v>44198.3333362915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191526.11112392985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1601</v>
      </c>
      <c r="C31" s="81" t="s">
        <v>2084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270">
        <v>15</v>
      </c>
      <c r="N36" s="271">
        <f>K36/M36</f>
        <v>4576.772153415156</v>
      </c>
    </row>
    <row r="37" spans="1:14">
      <c r="A37" s="113" t="s">
        <v>154</v>
      </c>
      <c r="B37" s="880" t="str">
        <f>VLOOKUP(A37,EQUIPOS!A7:D154,3,FALSE)</f>
        <v>Carrotanque Irrigador de asfalto, 1000 GALONES DE CAPACIDAD</v>
      </c>
      <c r="C37" s="881"/>
      <c r="D37" s="881"/>
      <c r="E37" s="881"/>
      <c r="F37" s="881"/>
      <c r="G37" s="881"/>
      <c r="H37" s="882"/>
      <c r="I37" s="266"/>
      <c r="J37" s="267"/>
      <c r="K37" s="268">
        <f>VLOOKUP(A37,EQUIPOS!A7:D164,4,FALSE)</f>
        <v>125866.43220859185</v>
      </c>
      <c r="L37" s="269"/>
      <c r="M37" s="270">
        <v>15</v>
      </c>
      <c r="N37" s="271">
        <f>K37/M37</f>
        <v>8391.0954805727906</v>
      </c>
    </row>
    <row r="38" spans="1:14">
      <c r="A38" t="s">
        <v>269</v>
      </c>
      <c r="B38" s="880" t="str">
        <f>VLOOKUP(A38,EQUIPOS!A8:D154,3,FALSE)</f>
        <v>Motoniveladora  potencia 215 HP, ancho de cuchilla 4,27 m, peso 18 ton.</v>
      </c>
      <c r="C38" s="881"/>
      <c r="D38" s="881"/>
      <c r="E38" s="881"/>
      <c r="F38" s="881"/>
      <c r="G38" s="881"/>
      <c r="H38" s="882"/>
      <c r="I38" s="266"/>
      <c r="J38" s="267"/>
      <c r="K38" s="268">
        <f>VLOOKUP(A38,EQUIPOS!A8:D165,4,FALSE)</f>
        <v>217772.90317135054</v>
      </c>
      <c r="L38" s="269"/>
      <c r="M38" s="270">
        <v>15</v>
      </c>
      <c r="N38" s="271">
        <f>K38/M38</f>
        <v>14518.193544756703</v>
      </c>
    </row>
    <row r="39" spans="1:14">
      <c r="A39" t="s">
        <v>299</v>
      </c>
      <c r="B39" s="880" t="str">
        <f>VLOOKUP(A39,EQUIPOS!A9:D154,3,FALSE)</f>
        <v xml:space="preserve">Recicladora, potencia 430HP </v>
      </c>
      <c r="C39" s="881"/>
      <c r="D39" s="881"/>
      <c r="E39" s="881"/>
      <c r="F39" s="881"/>
      <c r="G39" s="881"/>
      <c r="H39" s="882"/>
      <c r="I39" s="883"/>
      <c r="J39" s="884"/>
      <c r="K39" s="268">
        <f>VLOOKUP(A39,EQUIPOS!A9:D166,4,FALSE)</f>
        <v>553836.89575413475</v>
      </c>
      <c r="L39" s="885">
        <v>15</v>
      </c>
      <c r="M39" s="886"/>
      <c r="N39" s="271">
        <f>K39/L39</f>
        <v>36922.459716942314</v>
      </c>
    </row>
    <row r="40" spans="1:14">
      <c r="A40" t="s">
        <v>365</v>
      </c>
      <c r="B40" s="880" t="str">
        <f>VLOOKUP(A40,EQUIPOS!A10:D154,3,FALSE)</f>
        <v xml:space="preserve">Vibrocompatador, potencia 153 HP, peso 10 Ton. </v>
      </c>
      <c r="C40" s="881"/>
      <c r="D40" s="881"/>
      <c r="E40" s="881"/>
      <c r="F40" s="881"/>
      <c r="G40" s="881"/>
      <c r="H40" s="882"/>
      <c r="I40" s="36"/>
      <c r="J40" s="37"/>
      <c r="K40" s="268">
        <f>VLOOKUP(A40,EQUIPOS!A10:D167,4,FALSE)</f>
        <v>128918.09604711263</v>
      </c>
      <c r="L40" s="275"/>
      <c r="M40" s="276">
        <v>15</v>
      </c>
      <c r="N40" s="271">
        <f>K40/M40</f>
        <v>8594.5397364741748</v>
      </c>
    </row>
    <row r="41" spans="1:14">
      <c r="B41" s="319"/>
      <c r="C41" s="320"/>
      <c r="D41" s="320"/>
      <c r="E41" s="320"/>
      <c r="F41" s="322"/>
      <c r="G41" s="322"/>
      <c r="H41" s="125"/>
      <c r="I41" s="36"/>
      <c r="J41" s="37"/>
      <c r="K41" s="273"/>
      <c r="L41" s="275"/>
      <c r="M41" s="276"/>
      <c r="N41" s="277"/>
    </row>
    <row r="42" spans="1:14">
      <c r="B42" s="888" t="s">
        <v>952</v>
      </c>
      <c r="C42" s="889"/>
      <c r="D42" s="889"/>
      <c r="E42" s="38"/>
      <c r="F42" s="39"/>
      <c r="G42" s="39"/>
      <c r="H42" s="40"/>
      <c r="I42" s="36"/>
      <c r="J42" s="37"/>
      <c r="K42" s="278"/>
      <c r="L42" s="275"/>
      <c r="M42" s="400">
        <v>0.01</v>
      </c>
      <c r="N42" s="343">
        <f>N76*M42</f>
        <v>35.956020301200674</v>
      </c>
    </row>
    <row r="43" spans="1:14" ht="15.75" thickBot="1">
      <c r="B43" s="880"/>
      <c r="C43" s="881"/>
      <c r="D43" s="881"/>
      <c r="E43" s="881"/>
      <c r="F43" s="881"/>
      <c r="G43" s="881"/>
      <c r="H43" s="882"/>
      <c r="I43" s="890"/>
      <c r="J43" s="891"/>
      <c r="K43" s="41"/>
      <c r="L43" s="892"/>
      <c r="M43" s="893"/>
      <c r="N43" s="105"/>
    </row>
    <row r="44" spans="1:14" ht="15.75" thickBot="1">
      <c r="B44" s="831" t="s">
        <v>953</v>
      </c>
      <c r="C44" s="832"/>
      <c r="D44" s="832"/>
      <c r="E44" s="832"/>
      <c r="F44" s="832"/>
      <c r="G44" s="832"/>
      <c r="H44" s="832"/>
      <c r="I44" s="832"/>
      <c r="J44" s="832"/>
      <c r="K44" s="832"/>
      <c r="L44" s="832"/>
      <c r="M44" s="833"/>
      <c r="N44" s="393">
        <f>SUM(N36:N43)</f>
        <v>73039.016652462349</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6" t="s">
        <v>944</v>
      </c>
      <c r="C48" s="877"/>
      <c r="D48" s="877"/>
      <c r="E48" s="877"/>
      <c r="F48" s="877"/>
      <c r="G48" s="877"/>
      <c r="H48" s="877"/>
      <c r="I48" s="911"/>
      <c r="J48" s="314" t="s">
        <v>945</v>
      </c>
      <c r="K48" s="85" t="s">
        <v>946</v>
      </c>
      <c r="L48" s="912" t="s">
        <v>955</v>
      </c>
      <c r="M48" s="911"/>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502299.49371126649</v>
      </c>
      <c r="N49" s="271">
        <f>K49*M49</f>
        <v>76851.822537823769</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SUM(N49:N53)</f>
        <v>76851.822537823769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918">
        <f>VLOOKUP(A59,TRANSPORTE!A5:D117,4,FALSE)</f>
        <v>1340.4286998159068</v>
      </c>
      <c r="M59" s="919"/>
      <c r="N59" s="286">
        <f>K59*L59</f>
        <v>205.08559107183373</v>
      </c>
    </row>
    <row r="60" spans="1:14">
      <c r="B60" s="46"/>
      <c r="C60" s="47"/>
      <c r="D60" s="47"/>
      <c r="E60" s="47"/>
      <c r="F60" s="47"/>
      <c r="G60" s="47"/>
      <c r="H60" s="310"/>
      <c r="I60" s="278"/>
      <c r="J60" s="285"/>
      <c r="K60" s="278"/>
      <c r="L60" s="918"/>
      <c r="M60" s="91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205.08559107183373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3595.602030120067</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153691.52681147802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30738.305362295607</v>
      </c>
      <c r="M83" s="867"/>
      <c r="N83" s="51"/>
    </row>
    <row r="84" spans="1:14">
      <c r="B84" s="89" t="s">
        <v>973</v>
      </c>
      <c r="C84" s="90"/>
      <c r="D84" s="90"/>
      <c r="E84" s="90"/>
      <c r="F84" s="90"/>
      <c r="G84" s="90"/>
      <c r="H84" s="90"/>
      <c r="I84" s="87"/>
      <c r="J84" s="88"/>
      <c r="K84" s="303">
        <v>0.05</v>
      </c>
      <c r="L84" s="866">
        <f>N78*K84</f>
        <v>7684.5763405739017</v>
      </c>
      <c r="M84" s="867"/>
      <c r="N84" s="51"/>
    </row>
    <row r="85" spans="1:14" ht="15.75" thickBot="1">
      <c r="B85" s="91" t="s">
        <v>974</v>
      </c>
      <c r="C85" s="92"/>
      <c r="D85" s="92"/>
      <c r="E85" s="92"/>
      <c r="F85" s="92"/>
      <c r="G85" s="92"/>
      <c r="H85" s="92"/>
      <c r="I85" s="93"/>
      <c r="J85" s="94"/>
      <c r="K85" s="304">
        <v>0.05</v>
      </c>
      <c r="L85" s="868">
        <f>N78*K85</f>
        <v>7684.5763405739017</v>
      </c>
      <c r="M85" s="869"/>
      <c r="N85" s="51"/>
    </row>
    <row r="86" spans="1:14" ht="15.75" thickBot="1">
      <c r="B86" s="831" t="s">
        <v>953</v>
      </c>
      <c r="C86" s="832"/>
      <c r="D86" s="832"/>
      <c r="E86" s="832"/>
      <c r="F86" s="832"/>
      <c r="G86" s="832"/>
      <c r="H86" s="832"/>
      <c r="I86" s="832"/>
      <c r="J86" s="832"/>
      <c r="K86" s="832"/>
      <c r="L86" s="832"/>
      <c r="M86" s="833"/>
      <c r="N86" s="52">
        <f>L83+L84+L85</f>
        <v>46107.458043443403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199798.98485492141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1088</v>
      </c>
      <c r="C31" s="81" t="s">
        <v>2085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1"/>
      <c r="F40" s="881"/>
      <c r="G40" s="881"/>
      <c r="H40" s="882"/>
      <c r="I40" s="36"/>
      <c r="J40" s="37"/>
      <c r="K40" s="268"/>
      <c r="L40" s="275"/>
      <c r="M40" s="276"/>
      <c r="N40" s="271"/>
    </row>
    <row r="41" spans="1:14">
      <c r="B41" s="319"/>
      <c r="C41" s="320"/>
      <c r="D41" s="320"/>
      <c r="E41" s="320"/>
      <c r="F41" s="322"/>
      <c r="G41" s="322"/>
      <c r="H41" s="125"/>
      <c r="I41" s="36"/>
      <c r="J41" s="37"/>
      <c r="K41" s="273"/>
      <c r="L41" s="275"/>
      <c r="M41" s="276"/>
      <c r="N41" s="277"/>
    </row>
    <row r="42" spans="1:14">
      <c r="B42" s="888" t="s">
        <v>952</v>
      </c>
      <c r="C42" s="889"/>
      <c r="D42" s="889"/>
      <c r="E42" s="38"/>
      <c r="F42" s="39"/>
      <c r="G42" s="39"/>
      <c r="H42" s="40"/>
      <c r="I42" s="36"/>
      <c r="J42" s="37"/>
      <c r="K42" s="278"/>
      <c r="L42" s="275"/>
      <c r="M42" s="400">
        <v>0.01</v>
      </c>
      <c r="N42" s="343">
        <f>N76*M42</f>
        <v>4.3147224361440797</v>
      </c>
    </row>
    <row r="43" spans="1:14" ht="15.75" thickBot="1">
      <c r="B43" s="880"/>
      <c r="C43" s="881"/>
      <c r="D43" s="881"/>
      <c r="E43" s="881"/>
      <c r="F43" s="881"/>
      <c r="G43" s="881"/>
      <c r="H43" s="882"/>
      <c r="I43" s="890"/>
      <c r="J43" s="891"/>
      <c r="K43" s="41"/>
      <c r="L43" s="892"/>
      <c r="M43" s="893"/>
      <c r="N43" s="105"/>
    </row>
    <row r="44" spans="1:14" ht="15.75" thickBot="1">
      <c r="B44" s="831" t="s">
        <v>953</v>
      </c>
      <c r="C44" s="832"/>
      <c r="D44" s="832"/>
      <c r="E44" s="832"/>
      <c r="F44" s="832"/>
      <c r="G44" s="832"/>
      <c r="H44" s="832"/>
      <c r="I44" s="832"/>
      <c r="J44" s="832"/>
      <c r="K44" s="832"/>
      <c r="L44" s="832"/>
      <c r="M44" s="833"/>
      <c r="N44" s="393">
        <f>SUM(N36:N43)</f>
        <v>4.3147224361440797</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6" t="s">
        <v>944</v>
      </c>
      <c r="C48" s="877"/>
      <c r="D48" s="877"/>
      <c r="E48" s="877"/>
      <c r="F48" s="877"/>
      <c r="G48" s="877"/>
      <c r="H48" s="877"/>
      <c r="I48" s="911"/>
      <c r="J48" s="314" t="s">
        <v>945</v>
      </c>
      <c r="K48" s="85" t="s">
        <v>946</v>
      </c>
      <c r="L48" s="912" t="s">
        <v>955</v>
      </c>
      <c r="M48" s="911"/>
      <c r="N48" s="86" t="s">
        <v>951</v>
      </c>
    </row>
    <row r="49" spans="1:14">
      <c r="A49" t="s">
        <v>887</v>
      </c>
      <c r="B49" s="43" t="str">
        <f>VLOOKUP(A49,MATERIALES!A4:D373,3,FALSE)</f>
        <v>Geotextil Nt Repav 450 O Similar (Proveedores Pavco, Lafayet, Geomatrix, Tensar, Omnes U Otros)</v>
      </c>
      <c r="C49" s="280"/>
      <c r="D49" s="280"/>
      <c r="E49" s="280"/>
      <c r="F49" s="280"/>
      <c r="G49" s="280"/>
      <c r="H49" s="280"/>
      <c r="I49" s="267"/>
      <c r="J49" s="223" t="str">
        <f>VLOOKUP(A49,MATERIALES!A5:D641,2,FALSE)</f>
        <v>m2</v>
      </c>
      <c r="K49" s="281">
        <v>1.0549999999999999</v>
      </c>
      <c r="L49" s="266"/>
      <c r="M49" s="401">
        <f>VLOOKUP(A49,MATERIALES!A5:D396,4,FALSE)</f>
        <v>5963.8296934993423</v>
      </c>
      <c r="N49" s="271">
        <f>K49*M49</f>
        <v>6291.8403266418054</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SUM(N49:N53)</f>
        <v>6291.8403266418054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310"/>
      <c r="I60" s="278"/>
      <c r="J60" s="285"/>
      <c r="K60" s="278"/>
      <c r="L60" s="918"/>
      <c r="M60" s="91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1000</v>
      </c>
      <c r="N70" s="394">
        <f>K70/M70</f>
        <v>324.786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431.472243614408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6727.6272926923575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1345.5254585384716</v>
      </c>
      <c r="M83" s="867"/>
      <c r="N83" s="51"/>
    </row>
    <row r="84" spans="1:14">
      <c r="B84" s="89" t="s">
        <v>973</v>
      </c>
      <c r="C84" s="90"/>
      <c r="D84" s="90"/>
      <c r="E84" s="90"/>
      <c r="F84" s="90"/>
      <c r="G84" s="90"/>
      <c r="H84" s="90"/>
      <c r="I84" s="87"/>
      <c r="J84" s="88"/>
      <c r="K84" s="303">
        <v>0.05</v>
      </c>
      <c r="L84" s="866">
        <f>N78*K84</f>
        <v>336.38136463461791</v>
      </c>
      <c r="M84" s="867"/>
      <c r="N84" s="51"/>
    </row>
    <row r="85" spans="1:14" ht="15.75" thickBot="1">
      <c r="B85" s="91" t="s">
        <v>974</v>
      </c>
      <c r="C85" s="92"/>
      <c r="D85" s="92"/>
      <c r="E85" s="92"/>
      <c r="F85" s="92"/>
      <c r="G85" s="92"/>
      <c r="H85" s="92"/>
      <c r="I85" s="93"/>
      <c r="J85" s="94"/>
      <c r="K85" s="304">
        <v>0.05</v>
      </c>
      <c r="L85" s="868">
        <f>N78*K85</f>
        <v>336.38136463461791</v>
      </c>
      <c r="M85" s="869"/>
      <c r="N85" s="51"/>
    </row>
    <row r="86" spans="1:14" ht="15.75" thickBot="1">
      <c r="B86" s="831" t="s">
        <v>953</v>
      </c>
      <c r="C86" s="832"/>
      <c r="D86" s="832"/>
      <c r="E86" s="832"/>
      <c r="F86" s="832"/>
      <c r="G86" s="832"/>
      <c r="H86" s="832"/>
      <c r="I86" s="832"/>
      <c r="J86" s="832"/>
      <c r="K86" s="832"/>
      <c r="L86" s="832"/>
      <c r="M86" s="833"/>
      <c r="N86" s="52">
        <f>L83+L84+L85</f>
        <v>2018.2881878077076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8745.9154805000653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7"/>
      <c r="K118" s="897"/>
      <c r="L118" s="897"/>
      <c r="M118" s="897"/>
      <c r="N118" s="898"/>
    </row>
    <row r="119" spans="2:14" ht="15.75" thickBot="1">
      <c r="B119" s="260" t="s">
        <v>2221</v>
      </c>
      <c r="C119" s="392"/>
      <c r="D119" s="392"/>
      <c r="E119" s="57"/>
      <c r="F119" s="57"/>
      <c r="G119" s="57"/>
      <c r="H119" s="57"/>
      <c r="I119" s="57"/>
      <c r="J119" s="899"/>
      <c r="K119" s="899"/>
      <c r="L119" s="899"/>
      <c r="M119" s="899"/>
      <c r="N119" s="90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1089</v>
      </c>
      <c r="C31" s="217" t="s">
        <v>2086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164</v>
      </c>
      <c r="B36" s="880" t="str">
        <f>VLOOKUP(A36,EQUIPOS!A6:D154,3,FALSE)</f>
        <v>Compactador manual de rodillo</v>
      </c>
      <c r="C36" s="881"/>
      <c r="D36" s="881"/>
      <c r="E36" s="881"/>
      <c r="F36" s="881"/>
      <c r="G36" s="881"/>
      <c r="H36" s="882"/>
      <c r="I36" s="266"/>
      <c r="J36" s="267"/>
      <c r="K36" s="268">
        <f>VLOOKUP(A36,EQUIPOS!A6:D163,4,FALSE)</f>
        <v>21997.67239310189</v>
      </c>
      <c r="L36" s="269"/>
      <c r="M36" s="270">
        <v>2</v>
      </c>
      <c r="N36" s="271">
        <f>K36/M36</f>
        <v>10998.836196550945</v>
      </c>
    </row>
    <row r="37" spans="1:14">
      <c r="A37" s="113" t="s">
        <v>180</v>
      </c>
      <c r="B37" s="880" t="str">
        <f>VLOOKUP(A37,EQUIPOS!A7:D154,3,FALSE)</f>
        <v>Compresor 120 HP, con martillo.</v>
      </c>
      <c r="C37" s="881"/>
      <c r="D37" s="881"/>
      <c r="E37" s="881"/>
      <c r="F37" s="881"/>
      <c r="G37" s="881"/>
      <c r="H37" s="882"/>
      <c r="I37" s="266"/>
      <c r="J37" s="267"/>
      <c r="K37" s="268">
        <f>VLOOKUP(A37,EQUIPOS!A7:D164,4,FALSE)</f>
        <v>105416.33569090531</v>
      </c>
      <c r="L37" s="269"/>
      <c r="M37" s="270">
        <v>4</v>
      </c>
      <c r="N37" s="271">
        <f>K37/M37</f>
        <v>26354.083922726328</v>
      </c>
    </row>
    <row r="38" spans="1:14">
      <c r="A38" t="s">
        <v>184</v>
      </c>
      <c r="B38" s="880" t="str">
        <f>VLOOKUP(A38,EQUIPOS!A8:D154,3,FALSE)</f>
        <v>Cortadora de pavimento, Máxima profundidad de corte: 160 mm. Capacidad de disco: desde 12´´ hasta 18´´ de diámetro. Peso operacional: 135 kg, 13.5 hp de potencia</v>
      </c>
      <c r="C38" s="881"/>
      <c r="D38" s="881"/>
      <c r="E38" s="881"/>
      <c r="F38" s="881"/>
      <c r="G38" s="881"/>
      <c r="H38" s="882"/>
      <c r="I38" s="266"/>
      <c r="J38" s="267"/>
      <c r="K38" s="268">
        <f>VLOOKUP(A38,EQUIPOS!A8:D165,4,FALSE)</f>
        <v>15279.080239191162</v>
      </c>
      <c r="L38" s="269"/>
      <c r="M38" s="270">
        <v>10</v>
      </c>
      <c r="N38" s="271">
        <f>K38/M38</f>
        <v>1527.9080239191162</v>
      </c>
    </row>
    <row r="39" spans="1:14">
      <c r="A39" t="s">
        <v>303</v>
      </c>
      <c r="B39" s="880" t="str">
        <f>VLOOKUP(A39,EQUIPOS!A9:D154,3,FALSE)</f>
        <v>Retrocargador, pala de 1,1 m3 de capacidad, profundidad de excavación de 4.400 mm y una altura de 5.680 mm</v>
      </c>
      <c r="C39" s="881"/>
      <c r="D39" s="881"/>
      <c r="E39" s="881"/>
      <c r="F39" s="881"/>
      <c r="G39" s="881"/>
      <c r="H39" s="882"/>
      <c r="I39" s="266"/>
      <c r="J39" s="267"/>
      <c r="K39" s="268">
        <f>VLOOKUP(A39,EQUIPOS!A9:D166,4,FALSE)</f>
        <v>120711.3785563534</v>
      </c>
      <c r="L39" s="269"/>
      <c r="M39" s="270">
        <v>10</v>
      </c>
      <c r="N39" s="271">
        <f>K39/M39</f>
        <v>12071.137855635341</v>
      </c>
    </row>
    <row r="40" spans="1:14">
      <c r="A40" t="s">
        <v>129</v>
      </c>
      <c r="B40" s="880" t="str">
        <f>VLOOKUP(A40,EQUIPOS!A10:D154,3,FALSE)</f>
        <v xml:space="preserve">Buldozer, Potencia al volante de 140 HP, motor de 2200 RPM, longitud de hoja 4,80m. </v>
      </c>
      <c r="C40" s="881"/>
      <c r="D40" s="881"/>
      <c r="E40" s="881"/>
      <c r="F40" s="881"/>
      <c r="G40" s="881"/>
      <c r="H40" s="882"/>
      <c r="I40" s="266"/>
      <c r="J40" s="267"/>
      <c r="K40" s="268">
        <f>VLOOKUP(A40,EQUIPOS!A10:D167,4,FALSE)</f>
        <v>214698.92064588409</v>
      </c>
      <c r="L40" s="269"/>
      <c r="M40" s="270">
        <v>100</v>
      </c>
      <c r="N40" s="271">
        <f>K40/M40</f>
        <v>2146.9892064588407</v>
      </c>
    </row>
    <row r="41" spans="1:14">
      <c r="B41" s="880"/>
      <c r="C41" s="881"/>
      <c r="D41" s="881"/>
      <c r="E41" s="881"/>
      <c r="F41" s="881"/>
      <c r="G41" s="881"/>
      <c r="H41" s="882"/>
      <c r="I41" s="266"/>
      <c r="J41" s="267"/>
      <c r="K41" s="268"/>
      <c r="L41" s="269"/>
      <c r="M41" s="270"/>
      <c r="N41" s="271"/>
    </row>
    <row r="42" spans="1:14">
      <c r="B42" s="880"/>
      <c r="C42" s="881"/>
      <c r="D42" s="881"/>
      <c r="E42" s="881"/>
      <c r="F42" s="881"/>
      <c r="G42" s="881"/>
      <c r="H42" s="882"/>
      <c r="I42" s="266"/>
      <c r="J42" s="267"/>
      <c r="K42" s="268"/>
      <c r="L42" s="269"/>
      <c r="M42" s="270"/>
      <c r="N42" s="271"/>
    </row>
    <row r="43" spans="1:14">
      <c r="B43" s="880"/>
      <c r="C43" s="881"/>
      <c r="D43" s="881"/>
      <c r="E43" s="881"/>
      <c r="F43" s="881"/>
      <c r="G43" s="881"/>
      <c r="H43" s="882"/>
      <c r="I43" s="266"/>
      <c r="J43" s="267"/>
      <c r="K43" s="268"/>
      <c r="L43" s="269"/>
      <c r="M43" s="270"/>
      <c r="N43" s="271"/>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N80*M46</f>
        <v>1348.350761295025</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54447.305966585598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442</v>
      </c>
      <c r="B53" s="43" t="str">
        <f>VLOOKUP(A53,MATERIALES!A5:D373,3,FALSE)</f>
        <v>Derechos de explotación y/o disposición de materiales</v>
      </c>
      <c r="C53" s="280"/>
      <c r="D53" s="280"/>
      <c r="E53" s="280"/>
      <c r="F53" s="280"/>
      <c r="G53" s="280"/>
      <c r="H53" s="280"/>
      <c r="I53" s="267"/>
      <c r="J53" s="223" t="str">
        <f>VLOOKUP(A53,MATERIALES!A7:D645,2,FALSE)</f>
        <v>m3</v>
      </c>
      <c r="K53" s="281">
        <v>1</v>
      </c>
      <c r="L53" s="266"/>
      <c r="M53" s="401">
        <f>VLOOKUP(A53,MATERIALES!A5:D396,4,FALSE)</f>
        <v>5570.8912068711215</v>
      </c>
      <c r="N53" s="271">
        <f>K53*M53</f>
        <v>5570.8912068711215</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5570.8912068711215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1256</v>
      </c>
      <c r="B63" s="46" t="str">
        <f>VLOOKUP(A63,TRANSPORTE!A5:D117,3,FALSE)</f>
        <v>Transporte de material de excavación</v>
      </c>
      <c r="C63" s="316"/>
      <c r="D63" s="316"/>
      <c r="E63" s="316"/>
      <c r="F63" s="316"/>
      <c r="G63" s="316"/>
      <c r="H63" s="310" t="s">
        <v>1468</v>
      </c>
      <c r="I63" s="278">
        <v>1.3</v>
      </c>
      <c r="J63" s="285">
        <v>1</v>
      </c>
      <c r="K63" s="278">
        <f>I63*J63</f>
        <v>1.3</v>
      </c>
      <c r="L63" s="918">
        <f>VLOOKUP(A63,TRANSPORTE!A5:D117,4,FALSE)</f>
        <v>1340.4286998159068</v>
      </c>
      <c r="M63" s="919"/>
      <c r="N63" s="286">
        <f>K63*L63</f>
        <v>1742.5573097606789</v>
      </c>
    </row>
    <row r="64" spans="1:14">
      <c r="B64" s="46"/>
      <c r="C64" s="47"/>
      <c r="D64" s="47"/>
      <c r="E64" s="47"/>
      <c r="F64" s="47"/>
      <c r="G64" s="47"/>
      <c r="H64" s="310"/>
      <c r="I64" s="278"/>
      <c r="J64" s="285"/>
      <c r="K64" s="278"/>
      <c r="L64" s="918"/>
      <c r="M64" s="919"/>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f>N63+N64+N65+N66+N67</f>
        <v>1742.5573097606789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32</v>
      </c>
      <c r="N74" s="394">
        <f>K74/M74</f>
        <v>10149.5625</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32</v>
      </c>
      <c r="N75" s="394">
        <f>K75/M75</f>
        <v>3333.9451129502495</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127"/>
    </row>
    <row r="80" spans="1:15" ht="15.75" thickBot="1">
      <c r="B80" s="920" t="s">
        <v>953</v>
      </c>
      <c r="C80" s="874"/>
      <c r="D80" s="874"/>
      <c r="E80" s="874"/>
      <c r="F80" s="874"/>
      <c r="G80" s="874"/>
      <c r="H80" s="874"/>
      <c r="I80" s="874"/>
      <c r="J80" s="874"/>
      <c r="K80" s="874"/>
      <c r="L80" s="874"/>
      <c r="M80" s="875"/>
      <c r="N80" s="459">
        <f>SUM(N74:N79)</f>
        <v>13483.507612950249</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75244.262096167644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15048.85241923353</v>
      </c>
      <c r="M87" s="867"/>
      <c r="N87" s="51"/>
    </row>
    <row r="88" spans="1:14">
      <c r="B88" s="89" t="s">
        <v>973</v>
      </c>
      <c r="C88" s="90"/>
      <c r="D88" s="90"/>
      <c r="E88" s="90"/>
      <c r="F88" s="90"/>
      <c r="G88" s="90"/>
      <c r="H88" s="90"/>
      <c r="I88" s="87"/>
      <c r="J88" s="88"/>
      <c r="K88" s="303">
        <v>0.05</v>
      </c>
      <c r="L88" s="866">
        <f>N82*K88</f>
        <v>3762.2131048083825</v>
      </c>
      <c r="M88" s="867"/>
      <c r="N88" s="51"/>
    </row>
    <row r="89" spans="1:14" ht="15.75" thickBot="1">
      <c r="B89" s="91" t="s">
        <v>974</v>
      </c>
      <c r="C89" s="92"/>
      <c r="D89" s="92"/>
      <c r="E89" s="92"/>
      <c r="F89" s="92"/>
      <c r="G89" s="92"/>
      <c r="H89" s="92"/>
      <c r="I89" s="93"/>
      <c r="J89" s="94"/>
      <c r="K89" s="304">
        <v>0.05</v>
      </c>
      <c r="L89" s="868">
        <f>N82*K89</f>
        <v>3762.2131048083825</v>
      </c>
      <c r="M89" s="869"/>
      <c r="N89" s="51"/>
    </row>
    <row r="90" spans="1:14" ht="15.75" thickBot="1">
      <c r="B90" s="831" t="s">
        <v>953</v>
      </c>
      <c r="C90" s="832"/>
      <c r="D90" s="832"/>
      <c r="E90" s="832"/>
      <c r="F90" s="832"/>
      <c r="G90" s="832"/>
      <c r="H90" s="832"/>
      <c r="I90" s="832"/>
      <c r="J90" s="832"/>
      <c r="K90" s="832"/>
      <c r="L90" s="832"/>
      <c r="M90" s="833"/>
      <c r="N90" s="52">
        <f>L87+L88+L89</f>
        <v>22573.278628850294</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97817.540725017941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1602</v>
      </c>
      <c r="C31" s="81" t="s">
        <v>2087</v>
      </c>
      <c r="D31" s="82"/>
      <c r="E31" s="82"/>
      <c r="F31" s="82"/>
      <c r="G31" s="82"/>
      <c r="H31" s="82"/>
      <c r="I31" s="82"/>
      <c r="J31" s="83"/>
      <c r="K31" s="307"/>
      <c r="L31" s="305" t="s">
        <v>387</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160</v>
      </c>
      <c r="B36" s="880" t="str">
        <f>VLOOKUP(A36,EQUIPOS!A6:D154,3,FALSE)</f>
        <v>COMPACTADOR MANUAL VIBRATORIO (RANA) con motor de 6 HP</v>
      </c>
      <c r="C36" s="881"/>
      <c r="D36" s="881"/>
      <c r="E36" s="881"/>
      <c r="F36" s="881"/>
      <c r="G36" s="881"/>
      <c r="H36" s="882"/>
      <c r="I36" s="266"/>
      <c r="J36" s="267"/>
      <c r="K36" s="268">
        <f>VLOOKUP(A36,EQUIPOS!A6:D163,4,FALSE)</f>
        <v>6587.0711468122317</v>
      </c>
      <c r="L36" s="269"/>
      <c r="M36" s="270">
        <v>2</v>
      </c>
      <c r="N36" s="271">
        <f>K36/M36</f>
        <v>3293.5355734061159</v>
      </c>
    </row>
    <row r="37" spans="1:14">
      <c r="A37" s="113" t="s">
        <v>303</v>
      </c>
      <c r="B37" s="880" t="str">
        <f>VLOOKUP(A37,EQUIPOS!A7:D154,3,FALSE)</f>
        <v>Retrocargador, pala de 1,1 m3 de capacidad, profundidad de excavación de 4.400 mm y una altura de 5.680 mm</v>
      </c>
      <c r="C37" s="881"/>
      <c r="D37" s="881"/>
      <c r="E37" s="881"/>
      <c r="F37" s="881"/>
      <c r="G37" s="881"/>
      <c r="H37" s="882"/>
      <c r="I37" s="266"/>
      <c r="J37" s="267"/>
      <c r="K37" s="268">
        <f>VLOOKUP(A37,EQUIPOS!A7:D164,4,FALSE)</f>
        <v>120711.3785563534</v>
      </c>
      <c r="L37" s="269"/>
      <c r="M37" s="270">
        <v>10</v>
      </c>
      <c r="N37" s="271">
        <f>K37/M37</f>
        <v>12071.137855635341</v>
      </c>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266"/>
      <c r="J39" s="267"/>
      <c r="K39" s="268"/>
      <c r="L39" s="269"/>
      <c r="M39" s="270"/>
      <c r="N39" s="271"/>
    </row>
    <row r="40" spans="1:14">
      <c r="B40" s="880"/>
      <c r="C40" s="881"/>
      <c r="D40" s="881"/>
      <c r="E40" s="881"/>
      <c r="F40" s="881"/>
      <c r="G40" s="881"/>
      <c r="H40" s="882"/>
      <c r="I40" s="266"/>
      <c r="J40" s="267"/>
      <c r="K40" s="268"/>
      <c r="L40" s="269"/>
      <c r="M40" s="270"/>
      <c r="N40" s="271"/>
    </row>
    <row r="41" spans="1:14">
      <c r="B41" s="880"/>
      <c r="C41" s="881"/>
      <c r="D41" s="881"/>
      <c r="E41" s="881"/>
      <c r="F41" s="881"/>
      <c r="G41" s="881"/>
      <c r="H41" s="882"/>
      <c r="I41" s="266"/>
      <c r="J41" s="267"/>
      <c r="K41" s="268"/>
      <c r="L41" s="269"/>
      <c r="M41" s="270"/>
      <c r="N41" s="271"/>
    </row>
    <row r="42" spans="1:14">
      <c r="B42" s="880"/>
      <c r="C42" s="881"/>
      <c r="D42" s="881"/>
      <c r="E42" s="881"/>
      <c r="F42" s="881"/>
      <c r="G42" s="881"/>
      <c r="H42" s="882"/>
      <c r="I42" s="266"/>
      <c r="J42" s="267"/>
      <c r="K42" s="268"/>
      <c r="L42" s="269"/>
      <c r="M42" s="270"/>
      <c r="N42" s="271"/>
    </row>
    <row r="43" spans="1:14">
      <c r="B43" s="880"/>
      <c r="C43" s="881"/>
      <c r="D43" s="881"/>
      <c r="E43" s="881"/>
      <c r="F43" s="881"/>
      <c r="G43" s="881"/>
      <c r="H43" s="882"/>
      <c r="I43" s="266"/>
      <c r="J43" s="267"/>
      <c r="K43" s="268"/>
      <c r="L43" s="269"/>
      <c r="M43" s="270"/>
      <c r="N43" s="271"/>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0.05</v>
      </c>
      <c r="N46" s="343">
        <f>N80*M46</f>
        <v>269.67015225900496</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15634.343581300462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B53" s="43"/>
      <c r="C53" s="280"/>
      <c r="D53" s="280"/>
      <c r="E53" s="280"/>
      <c r="F53" s="280"/>
      <c r="G53" s="280"/>
      <c r="H53" s="280"/>
      <c r="I53" s="267"/>
      <c r="J53" s="223"/>
      <c r="K53" s="281"/>
      <c r="L53" s="266"/>
      <c r="M53" s="401"/>
      <c r="N53" s="271"/>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B63" s="46"/>
      <c r="C63" s="316"/>
      <c r="D63" s="316"/>
      <c r="E63" s="316"/>
      <c r="F63" s="316"/>
      <c r="G63" s="316"/>
      <c r="H63" s="310"/>
      <c r="I63" s="278"/>
      <c r="J63" s="285"/>
      <c r="K63" s="278"/>
      <c r="L63" s="918"/>
      <c r="M63" s="919"/>
      <c r="N63" s="286"/>
    </row>
    <row r="64" spans="1:14">
      <c r="B64" s="46"/>
      <c r="C64" s="47"/>
      <c r="D64" s="47"/>
      <c r="E64" s="47"/>
      <c r="F64" s="47"/>
      <c r="G64" s="47"/>
      <c r="H64" s="310"/>
      <c r="I64" s="278"/>
      <c r="J64" s="285"/>
      <c r="K64" s="278"/>
      <c r="L64" s="918"/>
      <c r="M64" s="919"/>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80</v>
      </c>
      <c r="N74" s="394">
        <f>K74/M74</f>
        <v>4059.8249999999998</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45"/>
    </row>
    <row r="80" spans="1:15" ht="15.75" thickBot="1">
      <c r="B80" s="920" t="s">
        <v>953</v>
      </c>
      <c r="C80" s="874"/>
      <c r="D80" s="874"/>
      <c r="E80" s="874"/>
      <c r="F80" s="874"/>
      <c r="G80" s="874"/>
      <c r="H80" s="874"/>
      <c r="I80" s="874"/>
      <c r="J80" s="874"/>
      <c r="K80" s="874"/>
      <c r="L80" s="874"/>
      <c r="M80" s="875"/>
      <c r="N80" s="300">
        <f>SUM(N74:N79)</f>
        <v>5393.4030451800991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21027.746626480563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4205.5493252961123</v>
      </c>
      <c r="M87" s="867"/>
      <c r="N87" s="51"/>
    </row>
    <row r="88" spans="1:14">
      <c r="B88" s="89" t="s">
        <v>973</v>
      </c>
      <c r="C88" s="90"/>
      <c r="D88" s="90"/>
      <c r="E88" s="90"/>
      <c r="F88" s="90"/>
      <c r="G88" s="90"/>
      <c r="H88" s="90"/>
      <c r="I88" s="87"/>
      <c r="J88" s="88"/>
      <c r="K88" s="303">
        <v>0.05</v>
      </c>
      <c r="L88" s="866">
        <f>N82*K88</f>
        <v>1051.3873313240281</v>
      </c>
      <c r="M88" s="867"/>
      <c r="N88" s="51"/>
    </row>
    <row r="89" spans="1:14" ht="15.75" thickBot="1">
      <c r="B89" s="91" t="s">
        <v>974</v>
      </c>
      <c r="C89" s="92"/>
      <c r="D89" s="92"/>
      <c r="E89" s="92"/>
      <c r="F89" s="92"/>
      <c r="G89" s="92"/>
      <c r="H89" s="92"/>
      <c r="I89" s="93"/>
      <c r="J89" s="94"/>
      <c r="K89" s="304">
        <v>0.05</v>
      </c>
      <c r="L89" s="868">
        <f>N82*K89</f>
        <v>1051.3873313240281</v>
      </c>
      <c r="M89" s="869"/>
      <c r="N89" s="51"/>
    </row>
    <row r="90" spans="1:14" ht="15.75" thickBot="1">
      <c r="B90" s="831" t="s">
        <v>953</v>
      </c>
      <c r="C90" s="832"/>
      <c r="D90" s="832"/>
      <c r="E90" s="832"/>
      <c r="F90" s="832"/>
      <c r="G90" s="832"/>
      <c r="H90" s="832"/>
      <c r="I90" s="832"/>
      <c r="J90" s="832"/>
      <c r="K90" s="832"/>
      <c r="L90" s="832"/>
      <c r="M90" s="833"/>
      <c r="N90" s="52">
        <f>L87+L88+L89</f>
        <v>6308.3239879441689</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27336.070614424731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1090</v>
      </c>
      <c r="C31" s="81" t="s">
        <v>2038</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1603</v>
      </c>
      <c r="B36" s="880" t="str">
        <f>VLOOKUP(A36,EQUIPOS!A6:D154,3,FALSE)</f>
        <v>Derretidora de asfalto (crafco o similar)</v>
      </c>
      <c r="C36" s="881"/>
      <c r="D36" s="881"/>
      <c r="E36" s="881"/>
      <c r="F36" s="881"/>
      <c r="G36" s="881"/>
      <c r="H36" s="882"/>
      <c r="I36" s="266"/>
      <c r="J36" s="267"/>
      <c r="K36" s="268">
        <f>VLOOKUP(A36,EQUIPOS!A6:D163,4,FALSE)</f>
        <v>2601.6828735415388</v>
      </c>
      <c r="L36" s="269"/>
      <c r="M36" s="270">
        <v>60</v>
      </c>
      <c r="N36" s="271">
        <f>K36/M36</f>
        <v>43.361381225692313</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60</v>
      </c>
      <c r="N37" s="271">
        <f>K37/M37</f>
        <v>1096.5927488469804</v>
      </c>
    </row>
    <row r="38" spans="1:14">
      <c r="A38" t="s">
        <v>138</v>
      </c>
      <c r="B38" s="880" t="str">
        <f>VLOOKUP(A38,EQUIPOS!A8:D154,3,FALSE)</f>
        <v>Camioneta D-300</v>
      </c>
      <c r="C38" s="881"/>
      <c r="D38" s="881"/>
      <c r="E38" s="881"/>
      <c r="F38" s="881"/>
      <c r="G38" s="881"/>
      <c r="H38" s="882"/>
      <c r="I38" s="266"/>
      <c r="J38" s="267"/>
      <c r="K38" s="268">
        <f>VLOOKUP(A38,EQUIPOS!A8:D165,4,FALSE)</f>
        <v>51517.819689829972</v>
      </c>
      <c r="L38" s="269"/>
      <c r="M38" s="270">
        <v>60</v>
      </c>
      <c r="N38" s="271">
        <f>K38/M38</f>
        <v>858.63032816383281</v>
      </c>
    </row>
    <row r="39" spans="1:14">
      <c r="B39" s="880"/>
      <c r="C39" s="881"/>
      <c r="D39" s="881"/>
      <c r="E39" s="881"/>
      <c r="F39" s="881"/>
      <c r="G39" s="881"/>
      <c r="H39" s="882"/>
      <c r="I39" s="266"/>
      <c r="J39" s="267"/>
      <c r="K39" s="268"/>
      <c r="L39" s="269"/>
      <c r="M39" s="270"/>
      <c r="N39" s="271"/>
    </row>
    <row r="40" spans="1:14">
      <c r="B40" s="880"/>
      <c r="C40" s="881"/>
      <c r="D40" s="881"/>
      <c r="E40" s="881"/>
      <c r="F40" s="881"/>
      <c r="G40" s="881"/>
      <c r="H40" s="882"/>
      <c r="I40" s="266"/>
      <c r="J40" s="267"/>
      <c r="K40" s="268"/>
      <c r="L40" s="269"/>
      <c r="M40" s="270"/>
      <c r="N40" s="271"/>
    </row>
    <row r="41" spans="1:14">
      <c r="B41" s="880"/>
      <c r="C41" s="881"/>
      <c r="D41" s="881"/>
      <c r="E41" s="881"/>
      <c r="F41" s="881"/>
      <c r="G41" s="881"/>
      <c r="H41" s="882"/>
      <c r="I41" s="266"/>
      <c r="J41" s="267"/>
      <c r="K41" s="268"/>
      <c r="L41" s="269"/>
      <c r="M41" s="270"/>
      <c r="N41" s="271"/>
    </row>
    <row r="42" spans="1:14">
      <c r="B42" s="880"/>
      <c r="C42" s="881"/>
      <c r="D42" s="881"/>
      <c r="E42" s="881"/>
      <c r="F42" s="881"/>
      <c r="G42" s="881"/>
      <c r="H42" s="882"/>
      <c r="I42" s="266"/>
      <c r="J42" s="267"/>
      <c r="K42" s="268"/>
      <c r="L42" s="269"/>
      <c r="M42" s="270"/>
      <c r="N42" s="271"/>
    </row>
    <row r="43" spans="1:14">
      <c r="B43" s="880"/>
      <c r="C43" s="881"/>
      <c r="D43" s="881"/>
      <c r="E43" s="881"/>
      <c r="F43" s="881"/>
      <c r="G43" s="881"/>
      <c r="H43" s="882"/>
      <c r="I43" s="266"/>
      <c r="J43" s="267"/>
      <c r="K43" s="268"/>
      <c r="L43" s="269"/>
      <c r="M43" s="270"/>
      <c r="N43" s="271"/>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0.05</v>
      </c>
      <c r="N46" s="343">
        <f>N80*M46</f>
        <v>22.390442043167496</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2020.9749002796732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860</v>
      </c>
      <c r="B53" s="43" t="str">
        <f>VLOOKUP(A53,MATERIALES!A5:D373,3,FALSE)</f>
        <v>Emulsión CRR-2</v>
      </c>
      <c r="C53" s="280"/>
      <c r="D53" s="280"/>
      <c r="E53" s="280"/>
      <c r="F53" s="280"/>
      <c r="G53" s="280"/>
      <c r="H53" s="280"/>
      <c r="I53" s="267"/>
      <c r="J53" s="223" t="str">
        <f>VLOOKUP(A53,MATERIALES!A7:D645,2,FALSE)</f>
        <v>lt</v>
      </c>
      <c r="K53" s="281">
        <v>0.12</v>
      </c>
      <c r="L53" s="266"/>
      <c r="M53" s="401">
        <f>VLOOKUP(A53,MATERIALES!A5:D396,4,FALSE)</f>
        <v>1430.1085329193215</v>
      </c>
      <c r="N53" s="271">
        <f>K53*M53</f>
        <v>171.61302395031856</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3"/>
      <c r="C57" s="914"/>
      <c r="D57" s="914"/>
      <c r="E57" s="914"/>
      <c r="F57" s="914"/>
      <c r="G57" s="914"/>
      <c r="H57" s="914"/>
      <c r="I57" s="884"/>
      <c r="J57" s="42"/>
      <c r="K57" s="44"/>
      <c r="L57" s="915"/>
      <c r="M57" s="916"/>
      <c r="N57" s="45"/>
    </row>
    <row r="58" spans="1:14" ht="15.75" thickBot="1">
      <c r="B58" s="831" t="s">
        <v>953</v>
      </c>
      <c r="C58" s="832"/>
      <c r="D58" s="832"/>
      <c r="E58" s="832"/>
      <c r="F58" s="832"/>
      <c r="G58" s="832"/>
      <c r="H58" s="832"/>
      <c r="I58" s="832"/>
      <c r="J58" s="832"/>
      <c r="K58" s="832"/>
      <c r="L58" s="832"/>
      <c r="M58" s="833"/>
      <c r="N58" s="393">
        <f>SUM(N53:N57)</f>
        <v>171.61302395031856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B63" s="46"/>
      <c r="C63" s="316"/>
      <c r="D63" s="316"/>
      <c r="E63" s="316"/>
      <c r="F63" s="316"/>
      <c r="G63" s="316"/>
      <c r="H63" s="310"/>
      <c r="I63" s="278"/>
      <c r="J63" s="285"/>
      <c r="K63" s="278"/>
      <c r="L63" s="918"/>
      <c r="M63" s="919"/>
      <c r="N63" s="286"/>
    </row>
    <row r="64" spans="1:14">
      <c r="B64" s="46"/>
      <c r="C64" s="47"/>
      <c r="D64" s="47"/>
      <c r="E64" s="47"/>
      <c r="F64" s="47"/>
      <c r="G64" s="47"/>
      <c r="H64" s="310"/>
      <c r="I64" s="278"/>
      <c r="J64" s="285"/>
      <c r="K64" s="278"/>
      <c r="L64" s="918"/>
      <c r="M64" s="919"/>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9"/>
      <c r="M68" s="910"/>
      <c r="N68" s="127"/>
    </row>
    <row r="69" spans="1:15" ht="15.75" thickBot="1">
      <c r="B69" s="920" t="s">
        <v>953</v>
      </c>
      <c r="C69" s="874"/>
      <c r="D69" s="874"/>
      <c r="E69" s="874"/>
      <c r="F69" s="874"/>
      <c r="G69" s="874"/>
      <c r="H69" s="874"/>
      <c r="I69" s="874"/>
      <c r="J69" s="874"/>
      <c r="K69" s="874"/>
      <c r="L69" s="874"/>
      <c r="M69" s="87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70" t="s">
        <v>963</v>
      </c>
      <c r="C73" s="871"/>
      <c r="D73" s="871"/>
      <c r="E73" s="871"/>
      <c r="F73" s="871"/>
      <c r="G73" s="871"/>
      <c r="H73" s="871"/>
      <c r="I73" s="73" t="s">
        <v>964</v>
      </c>
      <c r="J73" s="75" t="s">
        <v>1410</v>
      </c>
      <c r="K73" s="74" t="s">
        <v>966</v>
      </c>
      <c r="L73" s="872" t="s">
        <v>950</v>
      </c>
      <c r="M73" s="873"/>
      <c r="N73" s="98" t="s">
        <v>951</v>
      </c>
    </row>
    <row r="74" spans="1:15">
      <c r="A74" t="s">
        <v>7</v>
      </c>
      <c r="B74" s="49" t="str">
        <f>VLOOKUP(A74,'MANO DE OBRA'!A8:D68,3,FALSE)</f>
        <v>Obrero (2)</v>
      </c>
      <c r="C74" s="47"/>
      <c r="D74" s="47"/>
      <c r="E74" s="47"/>
      <c r="F74" s="47"/>
      <c r="G74" s="47"/>
      <c r="H74" s="47"/>
      <c r="I74" s="291">
        <f>K74/J74*100</f>
        <v>58520.000000000007</v>
      </c>
      <c r="J74" s="292">
        <v>185</v>
      </c>
      <c r="K74" s="293">
        <f>VLOOKUP(A74,'MANO DE OBRA'!A8:D99,4,FALSE)</f>
        <v>108262</v>
      </c>
      <c r="L74" s="50"/>
      <c r="M74" s="294">
        <v>480</v>
      </c>
      <c r="N74" s="394">
        <f>K74/M74</f>
        <v>225.54583333333332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480</v>
      </c>
      <c r="N75" s="394">
        <f>K75/M75</f>
        <v>222.26300753001664</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7"/>
      <c r="C79" s="908"/>
      <c r="D79" s="908"/>
      <c r="E79" s="908"/>
      <c r="F79" s="908"/>
      <c r="G79" s="908"/>
      <c r="H79" s="908"/>
      <c r="I79" s="126"/>
      <c r="J79" s="126"/>
      <c r="K79" s="126"/>
      <c r="L79" s="921"/>
      <c r="M79" s="921"/>
      <c r="N79" s="45"/>
    </row>
    <row r="80" spans="1:15" ht="15.75" thickBot="1">
      <c r="B80" s="920" t="s">
        <v>953</v>
      </c>
      <c r="C80" s="874"/>
      <c r="D80" s="874"/>
      <c r="E80" s="874"/>
      <c r="F80" s="874"/>
      <c r="G80" s="874"/>
      <c r="H80" s="874"/>
      <c r="I80" s="874"/>
      <c r="J80" s="874"/>
      <c r="K80" s="874"/>
      <c r="L80" s="874"/>
      <c r="M80" s="875"/>
      <c r="N80" s="300">
        <f>SUM(N74:N79)</f>
        <v>447.80884086334993</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2640.3967650933414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6" t="s">
        <v>969</v>
      </c>
      <c r="C86" s="877"/>
      <c r="D86" s="877"/>
      <c r="E86" s="877"/>
      <c r="F86" s="877"/>
      <c r="G86" s="877"/>
      <c r="H86" s="877"/>
      <c r="I86" s="313"/>
      <c r="J86" s="333"/>
      <c r="K86" s="301" t="s">
        <v>970</v>
      </c>
      <c r="L86" s="878" t="s">
        <v>971</v>
      </c>
      <c r="M86" s="879"/>
      <c r="N86" s="302"/>
    </row>
    <row r="87" spans="1:14">
      <c r="B87" s="864" t="s">
        <v>972</v>
      </c>
      <c r="C87" s="865"/>
      <c r="D87" s="865"/>
      <c r="E87" s="865"/>
      <c r="F87" s="865"/>
      <c r="G87" s="865"/>
      <c r="H87" s="865"/>
      <c r="I87" s="87"/>
      <c r="J87" s="88"/>
      <c r="K87" s="303">
        <v>0.2</v>
      </c>
      <c r="L87" s="866">
        <f>N82*K87</f>
        <v>528.07935301866826</v>
      </c>
      <c r="M87" s="867"/>
      <c r="N87" s="51"/>
    </row>
    <row r="88" spans="1:14">
      <c r="B88" s="89" t="s">
        <v>973</v>
      </c>
      <c r="C88" s="90"/>
      <c r="D88" s="90"/>
      <c r="E88" s="90"/>
      <c r="F88" s="90"/>
      <c r="G88" s="90"/>
      <c r="H88" s="90"/>
      <c r="I88" s="87"/>
      <c r="J88" s="88"/>
      <c r="K88" s="303">
        <v>0.05</v>
      </c>
      <c r="L88" s="866">
        <f>N82*K88</f>
        <v>132.01983825466706</v>
      </c>
      <c r="M88" s="867"/>
      <c r="N88" s="51"/>
    </row>
    <row r="89" spans="1:14" ht="15.75" thickBot="1">
      <c r="B89" s="91" t="s">
        <v>974</v>
      </c>
      <c r="C89" s="92"/>
      <c r="D89" s="92"/>
      <c r="E89" s="92"/>
      <c r="F89" s="92"/>
      <c r="G89" s="92"/>
      <c r="H89" s="92"/>
      <c r="I89" s="93"/>
      <c r="J89" s="94"/>
      <c r="K89" s="304">
        <v>0.05</v>
      </c>
      <c r="L89" s="868">
        <f>N82*K89</f>
        <v>132.01983825466706</v>
      </c>
      <c r="M89" s="869"/>
      <c r="N89" s="51"/>
    </row>
    <row r="90" spans="1:14" ht="15.75" thickBot="1">
      <c r="B90" s="831" t="s">
        <v>953</v>
      </c>
      <c r="C90" s="832"/>
      <c r="D90" s="832"/>
      <c r="E90" s="832"/>
      <c r="F90" s="832"/>
      <c r="G90" s="832"/>
      <c r="H90" s="832"/>
      <c r="I90" s="832"/>
      <c r="J90" s="832"/>
      <c r="K90" s="832"/>
      <c r="L90" s="832"/>
      <c r="M90" s="833"/>
      <c r="N90" s="52">
        <f>L87+L88+L89</f>
        <v>792.11902952800244</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8">
        <f>N82+N90</f>
        <v>3432.515794621344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7"/>
      <c r="K122" s="897"/>
      <c r="L122" s="897"/>
      <c r="M122" s="897"/>
      <c r="N122" s="898"/>
    </row>
    <row r="123" spans="2:14" ht="15.75" thickBot="1">
      <c r="B123" s="260" t="s">
        <v>2221</v>
      </c>
      <c r="C123" s="392"/>
      <c r="D123" s="392"/>
      <c r="E123" s="57"/>
      <c r="F123" s="57"/>
      <c r="G123" s="57"/>
      <c r="H123" s="57"/>
      <c r="I123" s="57"/>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1091</v>
      </c>
      <c r="C31" s="81" t="s">
        <v>1605</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1603</v>
      </c>
      <c r="B36" s="880" t="str">
        <f>VLOOKUP(A36,EQUIPOS!A6:D154,3,FALSE)</f>
        <v>Derretidora de asfalto (crafco o similar)</v>
      </c>
      <c r="C36" s="881"/>
      <c r="D36" s="881"/>
      <c r="E36" s="881"/>
      <c r="F36" s="881"/>
      <c r="G36" s="881"/>
      <c r="H36" s="882"/>
      <c r="I36" s="266"/>
      <c r="J36" s="267"/>
      <c r="K36" s="268">
        <f>VLOOKUP(A36,EQUIPOS!A6:D163,4,FALSE)</f>
        <v>2601.6828735415388</v>
      </c>
      <c r="L36" s="269"/>
      <c r="M36" s="270">
        <v>60</v>
      </c>
      <c r="N36" s="271">
        <f t="shared" ref="N36:N39" si="0">K36/M36</f>
        <v>43.361381225692313</v>
      </c>
    </row>
    <row r="37" spans="1:14">
      <c r="A37" s="113" t="s">
        <v>324</v>
      </c>
      <c r="B37" s="880" t="str">
        <f>VLOOKUP(A37,EQUIPOS!A7:D154,3,FALSE)</f>
        <v xml:space="preserve">Ruteadora </v>
      </c>
      <c r="C37" s="881"/>
      <c r="D37" s="881"/>
      <c r="E37" s="881"/>
      <c r="F37" s="881"/>
      <c r="G37" s="881"/>
      <c r="H37" s="882"/>
      <c r="I37" s="266"/>
      <c r="J37" s="267"/>
      <c r="K37" s="268">
        <f>VLOOKUP(A37,EQUIPOS!A7:D164,4,FALSE)</f>
        <v>5472.0955922185867</v>
      </c>
      <c r="L37" s="269"/>
      <c r="M37" s="270">
        <v>60</v>
      </c>
      <c r="N37" s="271">
        <f t="shared" si="0"/>
        <v>91.201593203643114</v>
      </c>
    </row>
    <row r="38" spans="1:14">
      <c r="A38" t="s">
        <v>176</v>
      </c>
      <c r="B38" s="880" t="str">
        <f>VLOOKUP(A38,EQUIPOS!A8:D154,3,FALSE)</f>
        <v xml:space="preserve">Compresor (barrido y soplado)
</v>
      </c>
      <c r="C38" s="881"/>
      <c r="D38" s="881"/>
      <c r="E38" s="881"/>
      <c r="F38" s="881"/>
      <c r="G38" s="881"/>
      <c r="H38" s="882"/>
      <c r="I38" s="266"/>
      <c r="J38" s="267"/>
      <c r="K38" s="268">
        <f>VLOOKUP(A38,EQUIPOS!A8:D165,4,FALSE)</f>
        <v>65795.564930818829</v>
      </c>
      <c r="L38" s="269"/>
      <c r="M38" s="270">
        <v>60</v>
      </c>
      <c r="N38" s="271">
        <f t="shared" si="0"/>
        <v>1096.5927488469804</v>
      </c>
    </row>
    <row r="39" spans="1:14">
      <c r="A39" t="s">
        <v>138</v>
      </c>
      <c r="B39" s="880" t="str">
        <f>VLOOKUP(A39,EQUIPOS!A9:D154,3,FALSE)</f>
        <v>Camioneta D-300</v>
      </c>
      <c r="C39" s="881"/>
      <c r="D39" s="881"/>
      <c r="E39" s="881"/>
      <c r="F39" s="881"/>
      <c r="G39" s="881"/>
      <c r="H39" s="882"/>
      <c r="I39" s="266"/>
      <c r="J39" s="267"/>
      <c r="K39" s="268">
        <f>VLOOKUP(A39,EQUIPOS!A9:D166,4,FALSE)</f>
        <v>51517.819689829972</v>
      </c>
      <c r="L39" s="269"/>
      <c r="M39" s="270">
        <v>60</v>
      </c>
      <c r="N39" s="271">
        <f t="shared" si="0"/>
        <v>858.63032816383281</v>
      </c>
    </row>
    <row r="40" spans="1:14">
      <c r="B40" s="880"/>
      <c r="C40" s="881"/>
      <c r="D40" s="881"/>
      <c r="E40" s="881"/>
      <c r="F40" s="881"/>
      <c r="G40" s="881"/>
      <c r="H40" s="882"/>
      <c r="I40" s="266"/>
      <c r="J40" s="267"/>
      <c r="K40" s="268"/>
      <c r="L40" s="269"/>
      <c r="M40" s="270"/>
      <c r="N40" s="271"/>
    </row>
    <row r="41" spans="1:14">
      <c r="B41" s="880"/>
      <c r="C41" s="881"/>
      <c r="D41" s="881"/>
      <c r="E41" s="881"/>
      <c r="F41" s="881"/>
      <c r="G41" s="881"/>
      <c r="H41" s="882"/>
      <c r="I41" s="266"/>
      <c r="J41" s="267"/>
      <c r="K41" s="268"/>
      <c r="L41" s="269"/>
      <c r="M41" s="270"/>
      <c r="N41" s="271"/>
    </row>
    <row r="42" spans="1:14">
      <c r="B42" s="880"/>
      <c r="C42" s="881"/>
      <c r="D42" s="881"/>
      <c r="E42" s="881"/>
      <c r="F42" s="881"/>
      <c r="G42" s="881"/>
      <c r="H42" s="882"/>
      <c r="I42" s="266"/>
      <c r="J42" s="267"/>
      <c r="K42" s="268"/>
      <c r="L42" s="269"/>
      <c r="M42" s="270"/>
      <c r="N42" s="271"/>
    </row>
    <row r="43" spans="1:14">
      <c r="B43" s="880"/>
      <c r="C43" s="881"/>
      <c r="D43" s="881"/>
      <c r="E43" s="881"/>
      <c r="F43" s="881"/>
      <c r="G43" s="881"/>
      <c r="H43" s="882"/>
      <c r="I43" s="266"/>
      <c r="J43" s="267"/>
      <c r="K43" s="268"/>
      <c r="L43" s="269"/>
      <c r="M43" s="270"/>
      <c r="N43" s="271"/>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0.05</v>
      </c>
      <c r="N46" s="343">
        <f>N84*M46</f>
        <v>22.390442043167496</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2112.1764934833163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t="s">
        <v>799</v>
      </c>
      <c r="B53" s="43" t="str">
        <f>VLOOKUP(A53,MATERIALES!A5:D373,3,FALSE)</f>
        <v>Arena de Trituración</v>
      </c>
      <c r="C53" s="280"/>
      <c r="D53" s="280"/>
      <c r="E53" s="280"/>
      <c r="F53" s="280"/>
      <c r="G53" s="280"/>
      <c r="H53" s="280"/>
      <c r="I53" s="267"/>
      <c r="J53" s="223" t="str">
        <f>VLOOKUP(A53,MATERIALES!A7:D645,2,FALSE)</f>
        <v>m3</v>
      </c>
      <c r="K53" s="281">
        <v>7.0000000000000001E-3</v>
      </c>
      <c r="L53" s="266"/>
      <c r="M53" s="401">
        <f>VLOOKUP(A53,MATERIALES!A5:D396,4,FALSE)</f>
        <v>53587.498688334737</v>
      </c>
      <c r="N53" s="271">
        <f t="shared" ref="N53:N54" si="1">K53*M53</f>
        <v>375.11249081834319</v>
      </c>
    </row>
    <row r="54" spans="1:14">
      <c r="A54" s="116" t="s">
        <v>860</v>
      </c>
      <c r="B54" s="43" t="str">
        <f>VLOOKUP(A54,MATERIALES!A6:D373,3,FALSE)</f>
        <v>Emulsión CRR-2</v>
      </c>
      <c r="C54" s="280"/>
      <c r="D54" s="280"/>
      <c r="E54" s="280"/>
      <c r="F54" s="280"/>
      <c r="G54" s="280"/>
      <c r="H54" s="280"/>
      <c r="I54" s="267"/>
      <c r="J54" s="223" t="str">
        <f>VLOOKUP(A54,MATERIALES!A8:D646,2,FALSE)</f>
        <v>lt</v>
      </c>
      <c r="K54" s="281">
        <v>0.12</v>
      </c>
      <c r="L54" s="266"/>
      <c r="M54" s="401">
        <f>VLOOKUP(A54,MATERIALES!A6:D397,4,FALSE)</f>
        <v>1430.1085329193215</v>
      </c>
      <c r="N54" s="271">
        <f t="shared" si="1"/>
        <v>171.61302395031856</v>
      </c>
    </row>
    <row r="55" spans="1:14">
      <c r="A55" s="116"/>
      <c r="B55" s="43"/>
      <c r="C55" s="280"/>
      <c r="D55" s="280"/>
      <c r="E55" s="280"/>
      <c r="F55" s="280"/>
      <c r="G55" s="280"/>
      <c r="H55" s="280"/>
      <c r="I55" s="267"/>
      <c r="J55" s="223"/>
      <c r="K55" s="281"/>
      <c r="L55" s="266"/>
      <c r="M55" s="401"/>
      <c r="N55" s="271"/>
    </row>
    <row r="56" spans="1:14">
      <c r="A56" s="116"/>
      <c r="B56" s="43"/>
      <c r="C56" s="280"/>
      <c r="D56" s="280"/>
      <c r="E56" s="280"/>
      <c r="F56" s="280"/>
      <c r="G56" s="280"/>
      <c r="H56" s="280"/>
      <c r="I56" s="267"/>
      <c r="J56" s="223"/>
      <c r="K56" s="281"/>
      <c r="L56" s="266"/>
      <c r="M56" s="401"/>
      <c r="N56" s="271"/>
    </row>
    <row r="57" spans="1:14">
      <c r="A57" s="116"/>
      <c r="B57" s="43"/>
      <c r="C57" s="280"/>
      <c r="D57" s="280"/>
      <c r="E57" s="280"/>
      <c r="F57" s="280"/>
      <c r="G57" s="280"/>
      <c r="H57" s="280"/>
      <c r="I57" s="267"/>
      <c r="J57" s="223"/>
      <c r="K57" s="281"/>
      <c r="L57" s="266"/>
      <c r="M57" s="401"/>
      <c r="N57" s="271"/>
    </row>
    <row r="58" spans="1:14">
      <c r="A58" s="116"/>
      <c r="B58" s="43"/>
      <c r="C58" s="280"/>
      <c r="D58" s="280"/>
      <c r="E58" s="280"/>
      <c r="F58" s="280"/>
      <c r="G58" s="280"/>
      <c r="H58" s="280"/>
      <c r="I58" s="267"/>
      <c r="J58" s="223"/>
      <c r="K58" s="281"/>
      <c r="L58" s="266"/>
      <c r="M58" s="401"/>
      <c r="N58" s="271"/>
    </row>
    <row r="59" spans="1:14">
      <c r="B59" s="43"/>
      <c r="C59" s="280"/>
      <c r="D59" s="280"/>
      <c r="E59" s="280"/>
      <c r="F59" s="280"/>
      <c r="G59" s="280"/>
      <c r="H59" s="280"/>
      <c r="I59" s="267"/>
      <c r="J59" s="223"/>
      <c r="K59" s="281"/>
      <c r="L59" s="266"/>
      <c r="M59" s="282"/>
      <c r="N59" s="283"/>
    </row>
    <row r="60" spans="1:14">
      <c r="B60" s="43"/>
      <c r="C60" s="280"/>
      <c r="D60" s="280"/>
      <c r="E60" s="280"/>
      <c r="F60" s="280"/>
      <c r="G60" s="280"/>
      <c r="H60" s="280"/>
      <c r="I60" s="267"/>
      <c r="J60" s="223"/>
      <c r="K60" s="281"/>
      <c r="L60" s="266"/>
      <c r="M60" s="282"/>
      <c r="N60" s="283"/>
    </row>
    <row r="61" spans="1:14" ht="15.75" thickBot="1">
      <c r="B61" s="913"/>
      <c r="C61" s="914"/>
      <c r="D61" s="914"/>
      <c r="E61" s="914"/>
      <c r="F61" s="914"/>
      <c r="G61" s="914"/>
      <c r="H61" s="914"/>
      <c r="I61" s="884"/>
      <c r="J61" s="42"/>
      <c r="K61" s="44"/>
      <c r="L61" s="915"/>
      <c r="M61" s="916"/>
      <c r="N61" s="45"/>
    </row>
    <row r="62" spans="1:14" ht="15.75" thickBot="1">
      <c r="B62" s="831" t="s">
        <v>953</v>
      </c>
      <c r="C62" s="832"/>
      <c r="D62" s="832"/>
      <c r="E62" s="832"/>
      <c r="F62" s="832"/>
      <c r="G62" s="832"/>
      <c r="H62" s="832"/>
      <c r="I62" s="832"/>
      <c r="J62" s="832"/>
      <c r="K62" s="832"/>
      <c r="L62" s="832"/>
      <c r="M62" s="833"/>
      <c r="N62" s="393">
        <f>SUM(N53:N61)</f>
        <v>546.7255147686617</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2" t="s">
        <v>957</v>
      </c>
      <c r="C66" s="313"/>
      <c r="D66" s="313"/>
      <c r="E66" s="313"/>
      <c r="F66" s="313"/>
      <c r="G66" s="313"/>
      <c r="H66" s="73" t="s">
        <v>945</v>
      </c>
      <c r="I66" s="74" t="s">
        <v>958</v>
      </c>
      <c r="J66" s="75" t="s">
        <v>959</v>
      </c>
      <c r="K66" s="73" t="s">
        <v>960</v>
      </c>
      <c r="L66" s="917" t="s">
        <v>961</v>
      </c>
      <c r="M66" s="896"/>
      <c r="N66" s="76" t="s">
        <v>951</v>
      </c>
    </row>
    <row r="67" spans="1:15">
      <c r="A67" t="s">
        <v>1227</v>
      </c>
      <c r="B67" s="46" t="str">
        <f>VLOOKUP(A67,TRANSPORTE!A5:D117,3,FALSE)</f>
        <v>Transporte de Arena</v>
      </c>
      <c r="C67" s="316"/>
      <c r="D67" s="316"/>
      <c r="E67" s="316"/>
      <c r="F67" s="316"/>
      <c r="G67" s="316"/>
      <c r="H67" s="310" t="s">
        <v>339</v>
      </c>
      <c r="I67" s="412">
        <v>7.0000000000000001E-3</v>
      </c>
      <c r="J67" s="285">
        <v>1</v>
      </c>
      <c r="K67" s="412">
        <f>I67*J67</f>
        <v>7.0000000000000001E-3</v>
      </c>
      <c r="L67" s="918">
        <f>VLOOKUP(A67,TRANSPORTE!A6:D120,4,FALSE)</f>
        <v>1340.4286998159068</v>
      </c>
      <c r="M67" s="919"/>
      <c r="N67" s="286">
        <f>L67*K67</f>
        <v>9.383000898711348</v>
      </c>
    </row>
    <row r="68" spans="1:15">
      <c r="B68" s="46"/>
      <c r="C68" s="47"/>
      <c r="D68" s="47"/>
      <c r="E68" s="47"/>
      <c r="F68" s="47"/>
      <c r="G68" s="47"/>
      <c r="H68" s="310"/>
      <c r="I68" s="278"/>
      <c r="J68" s="285"/>
      <c r="K68" s="278"/>
      <c r="L68" s="918"/>
      <c r="M68" s="919"/>
      <c r="N68" s="286"/>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c r="B71" s="46"/>
      <c r="C71" s="47"/>
      <c r="D71" s="47"/>
      <c r="E71" s="47"/>
      <c r="F71" s="47"/>
      <c r="G71" s="47"/>
      <c r="H71" s="287"/>
      <c r="I71" s="278"/>
      <c r="J71" s="278"/>
      <c r="K71" s="278"/>
      <c r="L71" s="288"/>
      <c r="M71" s="289"/>
      <c r="N71" s="290"/>
    </row>
    <row r="72" spans="1:15" ht="15.75" thickBot="1">
      <c r="B72" s="446"/>
      <c r="C72" s="447"/>
      <c r="D72" s="447"/>
      <c r="E72" s="447"/>
      <c r="F72" s="447"/>
      <c r="G72" s="447"/>
      <c r="H72" s="48"/>
      <c r="I72" s="126"/>
      <c r="J72" s="126"/>
      <c r="K72" s="126"/>
      <c r="L72" s="909"/>
      <c r="M72" s="910"/>
      <c r="N72" s="127"/>
    </row>
    <row r="73" spans="1:15" ht="15.75" thickBot="1">
      <c r="B73" s="920" t="s">
        <v>953</v>
      </c>
      <c r="C73" s="874"/>
      <c r="D73" s="874"/>
      <c r="E73" s="874"/>
      <c r="F73" s="874"/>
      <c r="G73" s="874"/>
      <c r="H73" s="874"/>
      <c r="I73" s="874"/>
      <c r="J73" s="874"/>
      <c r="K73" s="874"/>
      <c r="L73" s="874"/>
      <c r="M73" s="875"/>
      <c r="N73" s="104">
        <f>N67+N68+N69+N70+N71</f>
        <v>9.383000898711348</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70" t="s">
        <v>963</v>
      </c>
      <c r="C77" s="871"/>
      <c r="D77" s="871"/>
      <c r="E77" s="871"/>
      <c r="F77" s="871"/>
      <c r="G77" s="871"/>
      <c r="H77" s="871"/>
      <c r="I77" s="73" t="s">
        <v>964</v>
      </c>
      <c r="J77" s="75" t="s">
        <v>1410</v>
      </c>
      <c r="K77" s="74" t="s">
        <v>966</v>
      </c>
      <c r="L77" s="872" t="s">
        <v>950</v>
      </c>
      <c r="M77" s="873"/>
      <c r="N77" s="98" t="s">
        <v>951</v>
      </c>
    </row>
    <row r="78" spans="1:15">
      <c r="A78" t="s">
        <v>7</v>
      </c>
      <c r="B78" s="49" t="str">
        <f>VLOOKUP(A78,'MANO DE OBRA'!A8:D68,3,FALSE)</f>
        <v>Obrero (2)</v>
      </c>
      <c r="C78" s="47"/>
      <c r="D78" s="47"/>
      <c r="E78" s="47"/>
      <c r="F78" s="47"/>
      <c r="G78" s="47"/>
      <c r="H78" s="47"/>
      <c r="I78" s="291">
        <f>K78/J78*100</f>
        <v>58520.000000000007</v>
      </c>
      <c r="J78" s="292">
        <v>185</v>
      </c>
      <c r="K78" s="293">
        <f>VLOOKUP(A78,'MANO DE OBRA'!A8:D99,4,FALSE)</f>
        <v>108262</v>
      </c>
      <c r="L78" s="50"/>
      <c r="M78" s="294">
        <v>480</v>
      </c>
      <c r="N78" s="394">
        <f>K78/M78</f>
        <v>225.54583333333332</v>
      </c>
      <c r="O78" s="106"/>
    </row>
    <row r="79" spans="1:15">
      <c r="A79" t="s">
        <v>30</v>
      </c>
      <c r="B79" s="49" t="str">
        <f>VLOOKUP(A79,'MANO DE OBRA'!A8:D69,3,FALSE)</f>
        <v>Oficial</v>
      </c>
      <c r="C79" s="47"/>
      <c r="D79" s="47"/>
      <c r="E79" s="47"/>
      <c r="F79" s="47"/>
      <c r="G79" s="47"/>
      <c r="H79" s="47"/>
      <c r="I79" s="291">
        <f>K79/J79*100</f>
        <v>57668.23979157189</v>
      </c>
      <c r="J79" s="292">
        <v>185</v>
      </c>
      <c r="K79" s="293">
        <f>VLOOKUP(A79,'MANO DE OBRA'!A8:D100,4,FALSE)</f>
        <v>106686.24361440798</v>
      </c>
      <c r="L79" s="50"/>
      <c r="M79" s="298">
        <v>480</v>
      </c>
      <c r="N79" s="394">
        <f>K79/M79</f>
        <v>222.26300753001664</v>
      </c>
    </row>
    <row r="80" spans="1:15">
      <c r="B80" s="49"/>
      <c r="C80" s="47"/>
      <c r="D80" s="47"/>
      <c r="E80" s="47"/>
      <c r="F80" s="47"/>
      <c r="G80" s="47"/>
      <c r="H80" s="47"/>
      <c r="I80" s="291"/>
      <c r="J80" s="292"/>
      <c r="K80" s="293"/>
      <c r="L80" s="50"/>
      <c r="M80" s="299"/>
      <c r="N80" s="394"/>
    </row>
    <row r="81" spans="1:14">
      <c r="B81" s="49"/>
      <c r="C81" s="47"/>
      <c r="D81" s="47"/>
      <c r="E81" s="47"/>
      <c r="F81" s="47"/>
      <c r="G81" s="47"/>
      <c r="H81" s="47"/>
      <c r="I81" s="278"/>
      <c r="J81" s="296"/>
      <c r="K81" s="297"/>
      <c r="L81" s="317"/>
      <c r="M81" s="299"/>
      <c r="N81" s="295"/>
    </row>
    <row r="82" spans="1:14">
      <c r="B82" s="49"/>
      <c r="C82" s="47"/>
      <c r="D82" s="47"/>
      <c r="E82" s="47"/>
      <c r="F82" s="47"/>
      <c r="G82" s="47"/>
      <c r="H82" s="47"/>
      <c r="I82" s="278"/>
      <c r="J82" s="296"/>
      <c r="K82" s="297"/>
      <c r="L82" s="317"/>
      <c r="M82" s="299"/>
      <c r="N82" s="295"/>
    </row>
    <row r="83" spans="1:14" ht="15.75" thickBot="1">
      <c r="B83" s="907"/>
      <c r="C83" s="908"/>
      <c r="D83" s="908"/>
      <c r="E83" s="908"/>
      <c r="F83" s="908"/>
      <c r="G83" s="908"/>
      <c r="H83" s="908"/>
      <c r="I83" s="126"/>
      <c r="J83" s="126"/>
      <c r="K83" s="126"/>
      <c r="L83" s="921"/>
      <c r="M83" s="921"/>
      <c r="N83" s="45"/>
    </row>
    <row r="84" spans="1:14" ht="15.75" thickBot="1">
      <c r="B84" s="920" t="s">
        <v>953</v>
      </c>
      <c r="C84" s="874"/>
      <c r="D84" s="874"/>
      <c r="E84" s="874"/>
      <c r="F84" s="874"/>
      <c r="G84" s="874"/>
      <c r="H84" s="874"/>
      <c r="I84" s="874"/>
      <c r="J84" s="874"/>
      <c r="K84" s="874"/>
      <c r="L84" s="874"/>
      <c r="M84" s="875"/>
      <c r="N84" s="300">
        <f>SUM(N78:N83)</f>
        <v>447.80884086334993</v>
      </c>
    </row>
    <row r="85" spans="1:14" ht="15.75" thickBot="1">
      <c r="B85" s="33"/>
      <c r="C85" s="34"/>
      <c r="D85" s="34"/>
      <c r="E85" s="34"/>
      <c r="F85" s="34"/>
      <c r="G85" s="34"/>
      <c r="H85" s="34"/>
      <c r="I85" s="34"/>
      <c r="J85" s="34"/>
      <c r="K85" s="34"/>
      <c r="L85" s="34"/>
      <c r="M85" s="34"/>
      <c r="N85" s="35"/>
    </row>
    <row r="86" spans="1:14" ht="15.75" thickBot="1">
      <c r="B86" s="831" t="s">
        <v>967</v>
      </c>
      <c r="C86" s="832"/>
      <c r="D86" s="832"/>
      <c r="E86" s="832"/>
      <c r="F86" s="832"/>
      <c r="G86" s="832"/>
      <c r="H86" s="832"/>
      <c r="I86" s="832"/>
      <c r="J86" s="832"/>
      <c r="K86" s="832"/>
      <c r="L86" s="832"/>
      <c r="M86" s="833"/>
      <c r="N86" s="99">
        <f>N48+N62+N73+N84</f>
        <v>3116.0938500140396</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76" t="s">
        <v>969</v>
      </c>
      <c r="C90" s="877"/>
      <c r="D90" s="877"/>
      <c r="E90" s="877"/>
      <c r="F90" s="877"/>
      <c r="G90" s="877"/>
      <c r="H90" s="877"/>
      <c r="I90" s="313"/>
      <c r="J90" s="333"/>
      <c r="K90" s="301" t="s">
        <v>970</v>
      </c>
      <c r="L90" s="878" t="s">
        <v>971</v>
      </c>
      <c r="M90" s="879"/>
      <c r="N90" s="302"/>
    </row>
    <row r="91" spans="1:14">
      <c r="B91" s="864" t="s">
        <v>972</v>
      </c>
      <c r="C91" s="865"/>
      <c r="D91" s="865"/>
      <c r="E91" s="865"/>
      <c r="F91" s="865"/>
      <c r="G91" s="865"/>
      <c r="H91" s="865"/>
      <c r="I91" s="87"/>
      <c r="J91" s="88"/>
      <c r="K91" s="303">
        <v>0.2</v>
      </c>
      <c r="L91" s="866">
        <f>N86*K91</f>
        <v>623.21877000280801</v>
      </c>
      <c r="M91" s="867"/>
      <c r="N91" s="51"/>
    </row>
    <row r="92" spans="1:14">
      <c r="B92" s="89" t="s">
        <v>973</v>
      </c>
      <c r="C92" s="90"/>
      <c r="D92" s="90"/>
      <c r="E92" s="90"/>
      <c r="F92" s="90"/>
      <c r="G92" s="90"/>
      <c r="H92" s="90"/>
      <c r="I92" s="87"/>
      <c r="J92" s="88"/>
      <c r="K92" s="303">
        <v>0.05</v>
      </c>
      <c r="L92" s="866">
        <f>N86*K92</f>
        <v>155.804692500702</v>
      </c>
      <c r="M92" s="867"/>
      <c r="N92" s="51"/>
    </row>
    <row r="93" spans="1:14" ht="15.75" thickBot="1">
      <c r="B93" s="91" t="s">
        <v>974</v>
      </c>
      <c r="C93" s="92"/>
      <c r="D93" s="92"/>
      <c r="E93" s="92"/>
      <c r="F93" s="92"/>
      <c r="G93" s="92"/>
      <c r="H93" s="92"/>
      <c r="I93" s="93"/>
      <c r="J93" s="94"/>
      <c r="K93" s="304">
        <v>0.05</v>
      </c>
      <c r="L93" s="868">
        <f>N86*K93</f>
        <v>155.804692500702</v>
      </c>
      <c r="M93" s="869"/>
      <c r="N93" s="51"/>
    </row>
    <row r="94" spans="1:14" ht="15.75" thickBot="1">
      <c r="B94" s="831" t="s">
        <v>953</v>
      </c>
      <c r="C94" s="832"/>
      <c r="D94" s="832"/>
      <c r="E94" s="832"/>
      <c r="F94" s="832"/>
      <c r="G94" s="832"/>
      <c r="H94" s="832"/>
      <c r="I94" s="832"/>
      <c r="J94" s="832"/>
      <c r="K94" s="832"/>
      <c r="L94" s="832"/>
      <c r="M94" s="833"/>
      <c r="N94" s="52">
        <f>L91+L92+L93</f>
        <v>934.82815500421202</v>
      </c>
    </row>
    <row r="95" spans="1:14" ht="15.75" thickBot="1">
      <c r="B95" s="33"/>
      <c r="C95" s="34"/>
      <c r="D95" s="34"/>
      <c r="E95" s="34"/>
      <c r="F95" s="34"/>
      <c r="G95" s="34"/>
      <c r="H95" s="34"/>
      <c r="I95" s="34"/>
      <c r="J95" s="34"/>
      <c r="K95" s="34"/>
      <c r="L95" s="34"/>
      <c r="M95" s="34"/>
      <c r="N95" s="35"/>
    </row>
    <row r="96" spans="1:14" ht="15.75" thickBot="1">
      <c r="A96" t="s">
        <v>2016</v>
      </c>
      <c r="B96" s="831" t="s">
        <v>975</v>
      </c>
      <c r="C96" s="832"/>
      <c r="D96" s="832"/>
      <c r="E96" s="832"/>
      <c r="F96" s="832"/>
      <c r="G96" s="832"/>
      <c r="H96" s="832"/>
      <c r="I96" s="832"/>
      <c r="J96" s="832"/>
      <c r="K96" s="832"/>
      <c r="L96" s="832"/>
      <c r="M96" s="833"/>
      <c r="N96" s="188">
        <f>N86+N94</f>
        <v>4050.9220050182516</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6" t="s">
        <v>2216</v>
      </c>
      <c r="C106" s="227"/>
      <c r="D106" s="227"/>
      <c r="E106" s="227"/>
      <c r="F106" s="227"/>
      <c r="G106" s="227"/>
      <c r="H106" s="227"/>
      <c r="I106" s="227"/>
      <c r="J106" s="227"/>
      <c r="K106" s="227"/>
      <c r="L106" s="227"/>
      <c r="M106" s="227"/>
      <c r="N106" s="228"/>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c r="B109" s="229"/>
      <c r="C109" s="230"/>
      <c r="D109" s="230"/>
      <c r="E109" s="230"/>
      <c r="F109" s="230"/>
      <c r="G109" s="230"/>
      <c r="H109" s="230"/>
      <c r="I109" s="230"/>
      <c r="J109" s="230"/>
      <c r="K109" s="230"/>
      <c r="L109" s="230"/>
      <c r="M109" s="230"/>
      <c r="N109" s="231"/>
    </row>
    <row r="110" spans="2:14" ht="15.75" thickBot="1">
      <c r="B110" s="232"/>
      <c r="C110" s="233"/>
      <c r="D110" s="233"/>
      <c r="E110" s="233"/>
      <c r="F110" s="233"/>
      <c r="G110" s="233"/>
      <c r="H110" s="233"/>
      <c r="I110" s="233"/>
      <c r="J110" s="233"/>
      <c r="K110" s="233"/>
      <c r="L110" s="233"/>
      <c r="M110" s="233"/>
      <c r="N110" s="234"/>
    </row>
    <row r="111" spans="2:14">
      <c r="B111" s="235"/>
      <c r="C111" s="236"/>
      <c r="D111" s="236"/>
      <c r="E111" s="236"/>
      <c r="F111" s="236"/>
      <c r="G111" s="236"/>
      <c r="H111" s="236"/>
      <c r="I111" s="236"/>
      <c r="J111" s="236"/>
      <c r="K111" s="236"/>
      <c r="L111" s="236"/>
      <c r="M111" s="236"/>
      <c r="N111" s="237"/>
    </row>
    <row r="112" spans="2:14">
      <c r="B112" s="221" t="s">
        <v>2217</v>
      </c>
      <c r="C112" s="31"/>
      <c r="D112" s="31"/>
      <c r="E112" s="31"/>
      <c r="F112" s="31"/>
      <c r="G112" s="31"/>
      <c r="H112" s="31"/>
      <c r="I112" s="31"/>
      <c r="J112" s="31"/>
      <c r="K112" s="31"/>
      <c r="L112" s="31"/>
      <c r="M112" s="31"/>
      <c r="N112" s="32"/>
    </row>
    <row r="113" spans="2:14" ht="15" customHeight="1">
      <c r="B113" s="834" t="s">
        <v>2218</v>
      </c>
      <c r="C113" s="835"/>
      <c r="D113" s="835"/>
      <c r="E113" s="835"/>
      <c r="F113" s="835"/>
      <c r="G113" s="835"/>
      <c r="H113" s="835"/>
      <c r="I113" s="835"/>
      <c r="J113" s="835"/>
      <c r="K113" s="835"/>
      <c r="L113" s="835"/>
      <c r="M113" s="835"/>
      <c r="N113" s="836"/>
    </row>
    <row r="114" spans="2:14" ht="15" customHeight="1">
      <c r="B114" s="834"/>
      <c r="C114" s="835"/>
      <c r="D114" s="835"/>
      <c r="E114" s="835"/>
      <c r="F114" s="835"/>
      <c r="G114" s="835"/>
      <c r="H114" s="835"/>
      <c r="I114" s="835"/>
      <c r="J114" s="835"/>
      <c r="K114" s="835"/>
      <c r="L114" s="835"/>
      <c r="M114" s="835"/>
      <c r="N114" s="836"/>
    </row>
    <row r="115" spans="2:14" ht="30" customHeight="1">
      <c r="B115" s="837" t="s">
        <v>2219</v>
      </c>
      <c r="C115" s="838"/>
      <c r="D115" s="838"/>
      <c r="E115" s="838"/>
      <c r="F115" s="838"/>
      <c r="G115" s="838"/>
      <c r="H115" s="838"/>
      <c r="I115" s="838"/>
      <c r="J115" s="838"/>
      <c r="K115" s="838"/>
      <c r="L115" s="838"/>
      <c r="M115" s="838"/>
      <c r="N115" s="839"/>
    </row>
    <row r="116" spans="2:14">
      <c r="B116" s="837"/>
      <c r="C116" s="838"/>
      <c r="D116" s="838"/>
      <c r="E116" s="838"/>
      <c r="F116" s="838"/>
      <c r="G116" s="838"/>
      <c r="H116" s="838"/>
      <c r="I116" s="838"/>
      <c r="J116" s="838"/>
      <c r="K116" s="838"/>
      <c r="L116" s="838"/>
      <c r="M116" s="838"/>
      <c r="N116" s="839"/>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330"/>
      <c r="C119" s="331"/>
      <c r="D119" s="331"/>
      <c r="E119" s="331"/>
      <c r="F119" s="331"/>
      <c r="G119" s="331"/>
      <c r="H119" s="331"/>
      <c r="I119" s="331"/>
      <c r="J119" s="331"/>
      <c r="K119" s="331"/>
      <c r="L119" s="331"/>
      <c r="M119" s="331"/>
      <c r="N119" s="332"/>
    </row>
    <row r="120" spans="2:14">
      <c r="B120" s="221"/>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7"/>
      <c r="K126" s="897"/>
      <c r="L126" s="897"/>
      <c r="M126" s="897"/>
      <c r="N126" s="898"/>
    </row>
    <row r="127" spans="2:14" ht="15.75" thickBot="1">
      <c r="B127" s="260" t="s">
        <v>2221</v>
      </c>
      <c r="C127" s="392"/>
      <c r="D127" s="392"/>
      <c r="E127" s="57"/>
      <c r="F127" s="57"/>
      <c r="G127" s="57"/>
      <c r="H127" s="57"/>
      <c r="I127" s="57"/>
      <c r="J127" s="899"/>
      <c r="K127" s="899"/>
      <c r="L127" s="899"/>
      <c r="M127" s="899"/>
      <c r="N127" s="900"/>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1092</v>
      </c>
      <c r="C31" s="81" t="s">
        <v>2039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112</v>
      </c>
      <c r="B36" s="880" t="str">
        <f>VLOOKUP(A36,EQUIPOS!A6:D154,3,FALSE)</f>
        <v xml:space="preserve">Aspersor manual
</v>
      </c>
      <c r="C36" s="881"/>
      <c r="D36" s="881"/>
      <c r="E36" s="881"/>
      <c r="F36" s="881"/>
      <c r="G36" s="881"/>
      <c r="H36" s="882"/>
      <c r="I36" s="266"/>
      <c r="J36" s="267"/>
      <c r="K36" s="268">
        <f>VLOOKUP(A36,EQUIPOS!A6:D163,4,FALSE)</f>
        <v>1912.8816817909972</v>
      </c>
      <c r="L36" s="269"/>
      <c r="M36" s="270">
        <v>6.25</v>
      </c>
      <c r="N36" s="271">
        <f t="shared" ref="N36:N41" si="0">K36/M36</f>
        <v>306.06106908655954</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50</v>
      </c>
      <c r="N37" s="271">
        <f t="shared" si="0"/>
        <v>1315.9112986163766</v>
      </c>
    </row>
    <row r="38" spans="1:14">
      <c r="A38" t="s">
        <v>184</v>
      </c>
      <c r="B38" s="880" t="str">
        <f>VLOOKUP(A38,EQUIPOS!A8:D154,3,FALSE)</f>
        <v>Cortadora de pavimento, Máxima profundidad de corte: 160 mm. Capacidad de disco: desde 12´´ hasta 18´´ de diámetro. Peso operacional: 135 kg, 13.5 hp de potencia</v>
      </c>
      <c r="C38" s="881"/>
      <c r="D38" s="881"/>
      <c r="E38" s="881"/>
      <c r="F38" s="881"/>
      <c r="G38" s="881"/>
      <c r="H38" s="882"/>
      <c r="I38" s="266"/>
      <c r="J38" s="267"/>
      <c r="K38" s="268">
        <f>VLOOKUP(A38,EQUIPOS!A8:D165,4,FALSE)</f>
        <v>15279.080239191162</v>
      </c>
      <c r="L38" s="269"/>
      <c r="M38" s="270">
        <v>3.75</v>
      </c>
      <c r="N38" s="271">
        <f t="shared" si="0"/>
        <v>4074.4213971176432</v>
      </c>
    </row>
    <row r="39" spans="1:14">
      <c r="A39" t="s">
        <v>228</v>
      </c>
      <c r="B39" s="880" t="str">
        <f>VLOOKUP(A39,EQUIPOS!A9:D154,3,FALSE)</f>
        <v xml:space="preserve">Formaleta metálica (concreto hidráulico)
</v>
      </c>
      <c r="C39" s="881"/>
      <c r="D39" s="881"/>
      <c r="E39" s="881"/>
      <c r="F39" s="881"/>
      <c r="G39" s="881"/>
      <c r="H39" s="882"/>
      <c r="I39" s="266"/>
      <c r="J39" s="267"/>
      <c r="K39" s="268">
        <f>VLOOKUP(A39,EQUIPOS!A9:D166,4,FALSE)</f>
        <v>2834.046462438926</v>
      </c>
      <c r="L39" s="269"/>
      <c r="M39" s="270">
        <v>6.25</v>
      </c>
      <c r="N39" s="271">
        <f t="shared" si="0"/>
        <v>453.44743399022815</v>
      </c>
    </row>
    <row r="40" spans="1:14">
      <c r="A40" t="s">
        <v>301</v>
      </c>
      <c r="B40" s="880" t="str">
        <f>VLOOKUP(A40,EQUIPOS!A10:D154,3,FALSE)</f>
        <v>Regla vibratoria, de longitud de 3 a 5 m, motor de 3600 rpm, potencia 6 HP</v>
      </c>
      <c r="C40" s="881"/>
      <c r="D40" s="881"/>
      <c r="E40" s="881"/>
      <c r="F40" s="881"/>
      <c r="G40" s="881"/>
      <c r="H40" s="882"/>
      <c r="I40" s="266"/>
      <c r="J40" s="267"/>
      <c r="K40" s="268">
        <f>VLOOKUP(A40,EQUIPOS!A10:D167,4,FALSE)</f>
        <v>7950.3467729379436</v>
      </c>
      <c r="L40" s="269"/>
      <c r="M40" s="270">
        <v>6.25</v>
      </c>
      <c r="N40" s="271">
        <f t="shared" si="0"/>
        <v>1272.055483670071</v>
      </c>
    </row>
    <row r="41" spans="1:14">
      <c r="A41" t="s">
        <v>363</v>
      </c>
      <c r="B41" s="880" t="str">
        <f>VLOOKUP(A41,EQUIPOS!A11:D155,3,FALSE)</f>
        <v>Vibrador de concreto, Motor de 3 hp a 18.000 rpm Mangueras de 4 mt</v>
      </c>
      <c r="C41" s="881"/>
      <c r="D41" s="881"/>
      <c r="E41" s="881"/>
      <c r="F41" s="881"/>
      <c r="G41" s="881"/>
      <c r="H41" s="882"/>
      <c r="I41" s="266"/>
      <c r="J41" s="267"/>
      <c r="K41" s="268">
        <f>VLOOKUP(A41,EQUIPOS!A11:D168,4,FALSE)</f>
        <v>6522.0714233101253</v>
      </c>
      <c r="L41" s="269"/>
      <c r="M41" s="270">
        <v>6.25</v>
      </c>
      <c r="N41" s="271">
        <f t="shared" si="0"/>
        <v>1043.53142772962</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N83*M46</f>
        <v>971.20648722881606</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9436.6345974393134</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s="144" t="s">
        <v>382</v>
      </c>
      <c r="B53" s="43" t="str">
        <f>VLOOKUP(A53,MATERIALES!A5:D373,3,FALSE)</f>
        <v>Barras de transferencia de carga (1'')</v>
      </c>
      <c r="C53" s="280"/>
      <c r="D53" s="280"/>
      <c r="E53" s="280"/>
      <c r="F53" s="280"/>
      <c r="G53" s="280"/>
      <c r="H53" s="280"/>
      <c r="I53" s="267"/>
      <c r="J53" s="223" t="str">
        <f>VLOOKUP(A53,MATERIALES!A7:D645,2,FALSE)</f>
        <v>kg</v>
      </c>
      <c r="K53" s="406">
        <v>6.1342592592592586</v>
      </c>
      <c r="L53" s="266"/>
      <c r="M53" s="401">
        <f>VLOOKUP(A53,MATERIALES!A5:D396,4,FALSE)</f>
        <v>3964.9135329067753</v>
      </c>
      <c r="N53" s="271">
        <f>K53*M53</f>
        <v>24321.807551395726</v>
      </c>
    </row>
    <row r="54" spans="1:14">
      <c r="A54" s="144" t="s">
        <v>384</v>
      </c>
      <c r="B54" s="43" t="str">
        <f>VLOOKUP(A54,MATERIALES!A6:D373,3,FALSE)</f>
        <v>Barras de unión de 1/2´´</v>
      </c>
      <c r="C54" s="280"/>
      <c r="D54" s="280"/>
      <c r="E54" s="280"/>
      <c r="F54" s="280"/>
      <c r="G54" s="280"/>
      <c r="H54" s="280"/>
      <c r="I54" s="267"/>
      <c r="J54" s="223" t="str">
        <f>VLOOKUP(A54,MATERIALES!A8:D646,2,FALSE)</f>
        <v>kg</v>
      </c>
      <c r="K54" s="281">
        <v>0.37037037037037041</v>
      </c>
      <c r="L54" s="266"/>
      <c r="M54" s="401">
        <f>VLOOKUP(A54,MATERIALES!A6:D397,4,FALSE)</f>
        <v>3595.7372464766572</v>
      </c>
      <c r="N54" s="271">
        <f>K54*M54</f>
        <v>1331.7545357320953</v>
      </c>
    </row>
    <row r="55" spans="1:14">
      <c r="A55" s="144" t="s">
        <v>417</v>
      </c>
      <c r="B55" s="43" t="str">
        <f>VLOOKUP(A55,MATERIALES!A6:D373,3,FALSE)</f>
        <v>Cintilla De Poliuretano (Sikarod) (Pavimentos De Concreto Hidráulico)</v>
      </c>
      <c r="C55" s="280"/>
      <c r="D55" s="280"/>
      <c r="E55" s="280"/>
      <c r="F55" s="280"/>
      <c r="G55" s="280"/>
      <c r="H55" s="280"/>
      <c r="I55" s="267"/>
      <c r="J55" s="223" t="str">
        <f>VLOOKUP(A55,MATERIALES!A9:D647,2,FALSE)</f>
        <v>m</v>
      </c>
      <c r="K55" s="281">
        <v>1.1111111111111112</v>
      </c>
      <c r="L55" s="266"/>
      <c r="M55" s="401">
        <f>VLOOKUP(A55,MATERIALES!A6:D398,4,FALSE)</f>
        <v>971.31564367806482</v>
      </c>
      <c r="N55" s="271">
        <f>K55*M55</f>
        <v>1079.2396040867388</v>
      </c>
    </row>
    <row r="56" spans="1:14">
      <c r="A56" s="144" t="s">
        <v>646</v>
      </c>
      <c r="B56" s="43" t="str">
        <f>VLOOKUP(A56,MATERIALES!A6:D373,3,FALSE)</f>
        <v>Sello de silicona o sellador autonivelante</v>
      </c>
      <c r="C56" s="280"/>
      <c r="D56" s="280"/>
      <c r="E56" s="280"/>
      <c r="F56" s="280"/>
      <c r="G56" s="280"/>
      <c r="H56" s="280"/>
      <c r="I56" s="267"/>
      <c r="J56" s="223" t="str">
        <f>VLOOKUP(A56,MATERIALES!A10:D648,2,FALSE)</f>
        <v>m</v>
      </c>
      <c r="K56" s="281">
        <v>1.1111111111111112</v>
      </c>
      <c r="L56" s="266"/>
      <c r="M56" s="401">
        <f>VLOOKUP(A56,MATERIALES!A6:D399,4,FALSE)</f>
        <v>6096.3592422437723</v>
      </c>
      <c r="N56" s="271">
        <f>K56*M56</f>
        <v>6773.7324913819693</v>
      </c>
    </row>
    <row r="57" spans="1:14">
      <c r="A57" s="144" t="s">
        <v>778</v>
      </c>
      <c r="B57" s="913" t="str">
        <f>VLOOKUP(A57,MATERIALES!A7:D373,3,FALSE)</f>
        <v>Antisol blanco (presentación 20 kg)</v>
      </c>
      <c r="C57" s="914" t="e">
        <f>VLOOKUP(B57,MATERIALES!B7:E373,3,FALSE)</f>
        <v>#N/A</v>
      </c>
      <c r="D57" s="914" t="e">
        <f>VLOOKUP(C57,MATERIALES!C7:F373,3,FALSE)</f>
        <v>#N/A</v>
      </c>
      <c r="E57" s="914" t="e">
        <f>VLOOKUP(D57,MATERIALES!D7:G373,3,FALSE)</f>
        <v>#N/A</v>
      </c>
      <c r="F57" s="914" t="e">
        <f>VLOOKUP(E57,MATERIALES!E7:H373,3,FALSE)</f>
        <v>#N/A</v>
      </c>
      <c r="G57" s="914" t="e">
        <f>VLOOKUP(F57,MATERIALES!F7:I373,3,FALSE)</f>
        <v>#N/A</v>
      </c>
      <c r="H57" s="914" t="e">
        <f>VLOOKUP(G57,MATERIALES!G7:J373,3,FALSE)</f>
        <v>#N/A</v>
      </c>
      <c r="I57" s="914" t="e">
        <f>VLOOKUP(H57,MATERIALES!H7:K373,3,FALSE)</f>
        <v>#N/A</v>
      </c>
      <c r="J57" s="310" t="str">
        <f>VLOOKUP(A57,MATERIALES!A11:D649,2,FALSE)</f>
        <v>kg</v>
      </c>
      <c r="K57" s="44">
        <v>1.1200000000000001</v>
      </c>
      <c r="L57" s="918">
        <f>VLOOKUP(A57,MATERIALES!A4:D373,4,FALSE)</f>
        <v>6211.9152310983754</v>
      </c>
      <c r="M57" s="919"/>
      <c r="N57" s="271">
        <f>K57*L57</f>
        <v>6957.3450588301812</v>
      </c>
    </row>
    <row r="58" spans="1:14">
      <c r="A58" s="144" t="s">
        <v>838</v>
      </c>
      <c r="B58" s="315" t="str">
        <f>VLOOKUP(A58,MATERIALES!A8:D373,3,FALSE)</f>
        <v>Concreto hidráulico para pavimento MR-43</v>
      </c>
      <c r="C58" s="316"/>
      <c r="D58" s="316"/>
      <c r="E58" s="316"/>
      <c r="F58" s="316"/>
      <c r="G58" s="316"/>
      <c r="H58" s="316"/>
      <c r="I58" s="316"/>
      <c r="J58" s="310" t="str">
        <f>VLOOKUP(A58,MATERIALES!A11:D650,2,FALSE)</f>
        <v>m3</v>
      </c>
      <c r="K58" s="44">
        <v>1.01</v>
      </c>
      <c r="L58" s="317"/>
      <c r="M58" s="413">
        <f>VLOOKUP(A58,MATERIALES!A8:D401,4,FALSE)</f>
        <v>533808.73937944788</v>
      </c>
      <c r="N58" s="271">
        <f>K58*M58</f>
        <v>539146.82677324233</v>
      </c>
    </row>
    <row r="59" spans="1:14">
      <c r="B59" s="315"/>
      <c r="C59" s="316"/>
      <c r="D59" s="316"/>
      <c r="E59" s="316"/>
      <c r="F59" s="316"/>
      <c r="G59" s="316"/>
      <c r="H59" s="316"/>
      <c r="I59" s="316"/>
      <c r="J59" s="44"/>
      <c r="K59" s="44"/>
      <c r="L59" s="317"/>
      <c r="M59" s="318"/>
      <c r="N59" s="45"/>
    </row>
    <row r="60" spans="1:14" ht="15.75" thickBot="1">
      <c r="B60" s="308"/>
      <c r="C60" s="309"/>
      <c r="D60" s="309"/>
      <c r="E60" s="309"/>
      <c r="F60" s="309"/>
      <c r="G60" s="309"/>
      <c r="H60" s="309"/>
      <c r="I60" s="309"/>
      <c r="J60" s="126"/>
      <c r="K60" s="126"/>
      <c r="L60" s="324"/>
      <c r="M60" s="323"/>
      <c r="N60" s="127"/>
    </row>
    <row r="61" spans="1:14" ht="15.75" thickBot="1">
      <c r="B61" s="831" t="s">
        <v>953</v>
      </c>
      <c r="C61" s="832"/>
      <c r="D61" s="832"/>
      <c r="E61" s="832"/>
      <c r="F61" s="832"/>
      <c r="G61" s="832"/>
      <c r="H61" s="832"/>
      <c r="I61" s="832"/>
      <c r="J61" s="832"/>
      <c r="K61" s="832"/>
      <c r="L61" s="832"/>
      <c r="M61" s="833"/>
      <c r="N61" s="393">
        <f>SUM(N53:N60)</f>
        <v>579610.70601466903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17" t="s">
        <v>961</v>
      </c>
      <c r="M65" s="896"/>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918">
        <f>VLOOKUP(A66,TRANSPORTE!A5:D117,4,FALSE)</f>
        <v>1340.4286998159068</v>
      </c>
      <c r="M66" s="919"/>
      <c r="N66" s="286">
        <f>K66*L66</f>
        <v>1353.8329868140659</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909"/>
      <c r="M71" s="910"/>
      <c r="N71" s="127"/>
    </row>
    <row r="72" spans="1:15" ht="15.75" thickBot="1">
      <c r="B72" s="920" t="s">
        <v>953</v>
      </c>
      <c r="C72" s="874"/>
      <c r="D72" s="874"/>
      <c r="E72" s="874"/>
      <c r="F72" s="874"/>
      <c r="G72" s="874"/>
      <c r="H72" s="874"/>
      <c r="I72" s="874"/>
      <c r="J72" s="874"/>
      <c r="K72" s="874"/>
      <c r="L72" s="874"/>
      <c r="M72" s="875"/>
      <c r="N72" s="104">
        <f>N66+N67+N68+N69+N70</f>
        <v>1353.8329868140659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70" t="s">
        <v>963</v>
      </c>
      <c r="C76" s="871"/>
      <c r="D76" s="871"/>
      <c r="E76" s="871"/>
      <c r="F76" s="871"/>
      <c r="G76" s="871"/>
      <c r="H76" s="871"/>
      <c r="I76" s="73" t="s">
        <v>964</v>
      </c>
      <c r="J76" s="75" t="s">
        <v>1410</v>
      </c>
      <c r="K76" s="74" t="s">
        <v>966</v>
      </c>
      <c r="L76" s="872" t="s">
        <v>950</v>
      </c>
      <c r="M76" s="873"/>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907"/>
      <c r="C82" s="908"/>
      <c r="D82" s="908"/>
      <c r="E82" s="908"/>
      <c r="F82" s="908"/>
      <c r="G82" s="908"/>
      <c r="H82" s="908"/>
      <c r="I82" s="126"/>
      <c r="J82" s="126"/>
      <c r="K82" s="126"/>
      <c r="L82" s="921"/>
      <c r="M82" s="921"/>
      <c r="N82" s="127"/>
    </row>
    <row r="83" spans="1:14" ht="15.75" thickBot="1">
      <c r="B83" s="920" t="s">
        <v>953</v>
      </c>
      <c r="C83" s="874"/>
      <c r="D83" s="874"/>
      <c r="E83" s="874"/>
      <c r="F83" s="874"/>
      <c r="G83" s="874"/>
      <c r="H83" s="874"/>
      <c r="I83" s="874"/>
      <c r="J83" s="874"/>
      <c r="K83" s="874"/>
      <c r="L83" s="874"/>
      <c r="M83" s="875"/>
      <c r="N83" s="459">
        <f>SUM(N77:N82)</f>
        <v>9712.0648722881597</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N48+N61+N72+N83</f>
        <v>600113.23847121058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6" t="s">
        <v>969</v>
      </c>
      <c r="C89" s="877"/>
      <c r="D89" s="877"/>
      <c r="E89" s="877"/>
      <c r="F89" s="877"/>
      <c r="G89" s="877"/>
      <c r="H89" s="877"/>
      <c r="I89" s="313"/>
      <c r="J89" s="333"/>
      <c r="K89" s="301" t="s">
        <v>970</v>
      </c>
      <c r="L89" s="878" t="s">
        <v>971</v>
      </c>
      <c r="M89" s="879"/>
      <c r="N89" s="302"/>
    </row>
    <row r="90" spans="1:14">
      <c r="B90" s="864" t="s">
        <v>972</v>
      </c>
      <c r="C90" s="865"/>
      <c r="D90" s="865"/>
      <c r="E90" s="865"/>
      <c r="F90" s="865"/>
      <c r="G90" s="865"/>
      <c r="H90" s="865"/>
      <c r="I90" s="87"/>
      <c r="J90" s="88"/>
      <c r="K90" s="303">
        <v>0.2</v>
      </c>
      <c r="L90" s="866">
        <f>N85*K90</f>
        <v>120022.64769424213</v>
      </c>
      <c r="M90" s="867"/>
      <c r="N90" s="51"/>
    </row>
    <row r="91" spans="1:14">
      <c r="B91" s="89" t="s">
        <v>973</v>
      </c>
      <c r="C91" s="90"/>
      <c r="D91" s="90"/>
      <c r="E91" s="90"/>
      <c r="F91" s="90"/>
      <c r="G91" s="90"/>
      <c r="H91" s="90"/>
      <c r="I91" s="87"/>
      <c r="J91" s="88"/>
      <c r="K91" s="303">
        <v>0.05</v>
      </c>
      <c r="L91" s="866">
        <f>N85*K91</f>
        <v>30005.661923560532</v>
      </c>
      <c r="M91" s="867"/>
      <c r="N91" s="51"/>
    </row>
    <row r="92" spans="1:14" ht="15.75" thickBot="1">
      <c r="B92" s="91" t="s">
        <v>974</v>
      </c>
      <c r="C92" s="92"/>
      <c r="D92" s="92"/>
      <c r="E92" s="92"/>
      <c r="F92" s="92"/>
      <c r="G92" s="92"/>
      <c r="H92" s="92"/>
      <c r="I92" s="93"/>
      <c r="J92" s="94"/>
      <c r="K92" s="304">
        <v>0.05</v>
      </c>
      <c r="L92" s="868">
        <f>N85*K92</f>
        <v>30005.661923560532</v>
      </c>
      <c r="M92" s="869"/>
      <c r="N92" s="51"/>
    </row>
    <row r="93" spans="1:14" ht="15.75" thickBot="1">
      <c r="B93" s="831" t="s">
        <v>953</v>
      </c>
      <c r="C93" s="832"/>
      <c r="D93" s="832"/>
      <c r="E93" s="832"/>
      <c r="F93" s="832"/>
      <c r="G93" s="832"/>
      <c r="H93" s="832"/>
      <c r="I93" s="832"/>
      <c r="J93" s="832"/>
      <c r="K93" s="832"/>
      <c r="L93" s="832"/>
      <c r="M93" s="833"/>
      <c r="N93" s="52">
        <f>L90+L91+L92</f>
        <v>180033.97154136322</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8">
        <f>N85+N93</f>
        <v>780147.21001257375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34" t="s">
        <v>2218</v>
      </c>
      <c r="C112" s="835"/>
      <c r="D112" s="835"/>
      <c r="E112" s="835"/>
      <c r="F112" s="835"/>
      <c r="G112" s="835"/>
      <c r="H112" s="835"/>
      <c r="I112" s="835"/>
      <c r="J112" s="835"/>
      <c r="K112" s="835"/>
      <c r="L112" s="835"/>
      <c r="M112" s="835"/>
      <c r="N112" s="836"/>
    </row>
    <row r="113" spans="2:14" ht="15" customHeight="1">
      <c r="B113" s="834"/>
      <c r="C113" s="835"/>
      <c r="D113" s="835"/>
      <c r="E113" s="835"/>
      <c r="F113" s="835"/>
      <c r="G113" s="835"/>
      <c r="H113" s="835"/>
      <c r="I113" s="835"/>
      <c r="J113" s="835"/>
      <c r="K113" s="835"/>
      <c r="L113" s="835"/>
      <c r="M113" s="835"/>
      <c r="N113" s="836"/>
    </row>
    <row r="114" spans="2:14" ht="30" customHeight="1">
      <c r="B114" s="837" t="s">
        <v>2219</v>
      </c>
      <c r="C114" s="838"/>
      <c r="D114" s="838"/>
      <c r="E114" s="838"/>
      <c r="F114" s="838"/>
      <c r="G114" s="838"/>
      <c r="H114" s="838"/>
      <c r="I114" s="838"/>
      <c r="J114" s="838"/>
      <c r="K114" s="838"/>
      <c r="L114" s="838"/>
      <c r="M114" s="838"/>
      <c r="N114" s="839"/>
    </row>
    <row r="115" spans="2:14">
      <c r="B115" s="837"/>
      <c r="C115" s="838"/>
      <c r="D115" s="838"/>
      <c r="E115" s="838"/>
      <c r="F115" s="838"/>
      <c r="G115" s="838"/>
      <c r="H115" s="838"/>
      <c r="I115" s="838"/>
      <c r="J115" s="838"/>
      <c r="K115" s="838"/>
      <c r="L115" s="838"/>
      <c r="M115" s="838"/>
      <c r="N115" s="839"/>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7"/>
      <c r="K125" s="897"/>
      <c r="L125" s="897"/>
      <c r="M125" s="897"/>
      <c r="N125" s="898"/>
    </row>
    <row r="126" spans="2:14" ht="15.75" customHeight="1" thickBot="1">
      <c r="B126" s="260" t="s">
        <v>2221</v>
      </c>
      <c r="C126" s="392"/>
      <c r="D126" s="392"/>
      <c r="E126" s="57"/>
      <c r="F126" s="57"/>
      <c r="G126" s="57"/>
      <c r="H126" s="57"/>
      <c r="I126" s="57"/>
      <c r="J126" s="899"/>
      <c r="K126" s="899"/>
      <c r="L126" s="899"/>
      <c r="M126" s="899"/>
      <c r="N126" s="900"/>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5.75" hidden="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1624</v>
      </c>
      <c r="C31" s="81" t="s">
        <v>1623</v>
      </c>
      <c r="D31" s="82"/>
      <c r="E31" s="82"/>
      <c r="F31" s="82"/>
      <c r="G31" s="82"/>
      <c r="H31" s="82"/>
      <c r="I31" s="82"/>
      <c r="J31" s="83"/>
      <c r="K31" s="307"/>
      <c r="L31" s="305" t="s">
        <v>387</v>
      </c>
      <c r="M31" s="202"/>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112</v>
      </c>
      <c r="B36" s="880" t="str">
        <f>VLOOKUP(A36,EQUIPOS!A6:D154,3,FALSE)</f>
        <v xml:space="preserve">Aspersor manual
</v>
      </c>
      <c r="C36" s="881"/>
      <c r="D36" s="881"/>
      <c r="E36" s="881"/>
      <c r="F36" s="881"/>
      <c r="G36" s="881"/>
      <c r="H36" s="882"/>
      <c r="I36" s="266"/>
      <c r="J36" s="267"/>
      <c r="K36" s="268">
        <f>VLOOKUP(A36,EQUIPOS!A6:D163,4,FALSE)</f>
        <v>1912.8816817909972</v>
      </c>
      <c r="L36" s="269"/>
      <c r="M36" s="270">
        <v>6.25</v>
      </c>
      <c r="N36" s="271">
        <f t="shared" ref="N36:N41" si="0">K36/M36</f>
        <v>306.06106908655954</v>
      </c>
    </row>
    <row r="37" spans="1:14">
      <c r="A37" s="113" t="s">
        <v>176</v>
      </c>
      <c r="B37" s="880" t="str">
        <f>VLOOKUP(A37,EQUIPOS!A7:D154,3,FALSE)</f>
        <v xml:space="preserve">Compresor (barrido y soplado)
</v>
      </c>
      <c r="C37" s="881"/>
      <c r="D37" s="881"/>
      <c r="E37" s="881"/>
      <c r="F37" s="881"/>
      <c r="G37" s="881"/>
      <c r="H37" s="882"/>
      <c r="I37" s="266"/>
      <c r="J37" s="267"/>
      <c r="K37" s="268">
        <f>VLOOKUP(A37,EQUIPOS!A7:D164,4,FALSE)</f>
        <v>65795.564930818829</v>
      </c>
      <c r="L37" s="269"/>
      <c r="M37" s="270">
        <v>50</v>
      </c>
      <c r="N37" s="271">
        <f t="shared" si="0"/>
        <v>1315.9112986163766</v>
      </c>
    </row>
    <row r="38" spans="1:14">
      <c r="A38" t="s">
        <v>184</v>
      </c>
      <c r="B38" s="880" t="str">
        <f>VLOOKUP(A38,EQUIPOS!A8:D154,3,FALSE)</f>
        <v>Cortadora de pavimento, Máxima profundidad de corte: 160 mm. Capacidad de disco: desde 12´´ hasta 18´´ de diámetro. Peso operacional: 135 kg, 13.5 hp de potencia</v>
      </c>
      <c r="C38" s="881"/>
      <c r="D38" s="881"/>
      <c r="E38" s="881"/>
      <c r="F38" s="881"/>
      <c r="G38" s="881"/>
      <c r="H38" s="882"/>
      <c r="I38" s="266"/>
      <c r="J38" s="267"/>
      <c r="K38" s="268">
        <f>VLOOKUP(A38,EQUIPOS!A8:D165,4,FALSE)</f>
        <v>15279.080239191162</v>
      </c>
      <c r="L38" s="269"/>
      <c r="M38" s="270">
        <v>3.75</v>
      </c>
      <c r="N38" s="271">
        <f t="shared" si="0"/>
        <v>4074.4213971176432</v>
      </c>
    </row>
    <row r="39" spans="1:14">
      <c r="A39" t="s">
        <v>228</v>
      </c>
      <c r="B39" s="880" t="str">
        <f>VLOOKUP(A39,EQUIPOS!A9:D154,3,FALSE)</f>
        <v xml:space="preserve">Formaleta metálica (concreto hidráulico)
</v>
      </c>
      <c r="C39" s="881"/>
      <c r="D39" s="881"/>
      <c r="E39" s="881"/>
      <c r="F39" s="881"/>
      <c r="G39" s="881"/>
      <c r="H39" s="882"/>
      <c r="I39" s="266"/>
      <c r="J39" s="267"/>
      <c r="K39" s="268">
        <f>VLOOKUP(A39,EQUIPOS!A9:D166,4,FALSE)</f>
        <v>2834.046462438926</v>
      </c>
      <c r="L39" s="269"/>
      <c r="M39" s="270">
        <v>6.25</v>
      </c>
      <c r="N39" s="271">
        <f t="shared" si="0"/>
        <v>453.44743399022815</v>
      </c>
    </row>
    <row r="40" spans="1:14">
      <c r="A40" t="s">
        <v>301</v>
      </c>
      <c r="B40" s="880" t="str">
        <f>VLOOKUP(A40,EQUIPOS!A10:D154,3,FALSE)</f>
        <v>Regla vibratoria, de longitud de 3 a 5 m, motor de 3600 rpm, potencia 6 HP</v>
      </c>
      <c r="C40" s="881"/>
      <c r="D40" s="881"/>
      <c r="E40" s="881"/>
      <c r="F40" s="881"/>
      <c r="G40" s="881"/>
      <c r="H40" s="882"/>
      <c r="I40" s="266"/>
      <c r="J40" s="267"/>
      <c r="K40" s="268">
        <f>VLOOKUP(A40,EQUIPOS!A10:D167,4,FALSE)</f>
        <v>7950.3467729379436</v>
      </c>
      <c r="L40" s="269"/>
      <c r="M40" s="270">
        <v>6.25</v>
      </c>
      <c r="N40" s="271">
        <f t="shared" si="0"/>
        <v>1272.055483670071</v>
      </c>
    </row>
    <row r="41" spans="1:14">
      <c r="A41" t="s">
        <v>363</v>
      </c>
      <c r="B41" s="880" t="str">
        <f>VLOOKUP(A41,EQUIPOS!A11:D155,3,FALSE)</f>
        <v>Vibrador de concreto, Motor de 3 hp a 18.000 rpm Mangueras de 4 mt</v>
      </c>
      <c r="C41" s="881"/>
      <c r="D41" s="881"/>
      <c r="E41" s="881"/>
      <c r="F41" s="881"/>
      <c r="G41" s="881"/>
      <c r="H41" s="882"/>
      <c r="I41" s="266"/>
      <c r="J41" s="267"/>
      <c r="K41" s="268">
        <f>VLOOKUP(A41,EQUIPOS!A11:D168,4,FALSE)</f>
        <v>6522.0714233101253</v>
      </c>
      <c r="L41" s="269"/>
      <c r="M41" s="270">
        <v>6.25</v>
      </c>
      <c r="N41" s="271">
        <f t="shared" si="0"/>
        <v>1043.53142772962</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80"/>
      <c r="C44" s="881"/>
      <c r="D44" s="881"/>
      <c r="E44" s="881"/>
      <c r="F44" s="881"/>
      <c r="G44" s="881"/>
      <c r="H44" s="882"/>
      <c r="I44" s="883"/>
      <c r="J44" s="884"/>
      <c r="K44" s="268"/>
      <c r="L44" s="885"/>
      <c r="M44" s="886"/>
      <c r="N44" s="271"/>
    </row>
    <row r="45" spans="1:14">
      <c r="B45" s="880"/>
      <c r="C45" s="881"/>
      <c r="D45" s="881"/>
      <c r="E45" s="887"/>
      <c r="F45" s="881"/>
      <c r="G45" s="881"/>
      <c r="H45" s="882"/>
      <c r="I45" s="36"/>
      <c r="J45" s="37"/>
      <c r="K45" s="273"/>
      <c r="L45" s="275"/>
      <c r="M45" s="276"/>
      <c r="N45" s="277"/>
    </row>
    <row r="46" spans="1:14">
      <c r="B46" s="888" t="s">
        <v>952</v>
      </c>
      <c r="C46" s="889"/>
      <c r="D46" s="889"/>
      <c r="E46" s="38"/>
      <c r="F46" s="39"/>
      <c r="G46" s="39"/>
      <c r="H46" s="40"/>
      <c r="I46" s="36"/>
      <c r="J46" s="37"/>
      <c r="K46" s="278"/>
      <c r="L46" s="275"/>
      <c r="M46" s="400">
        <v>0.1</v>
      </c>
      <c r="N46" s="343">
        <f>N83*M46</f>
        <v>971.20648722881606</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SUM(N36:N47)</f>
        <v>9436.6345974393134</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s="144" t="s">
        <v>382</v>
      </c>
      <c r="B53" s="43" t="str">
        <f>VLOOKUP(A53,MATERIALES!A5:D373,3,FALSE)</f>
        <v>Barras de transferencia de carga (1'')</v>
      </c>
      <c r="C53" s="280"/>
      <c r="D53" s="280"/>
      <c r="E53" s="280"/>
      <c r="F53" s="280"/>
      <c r="G53" s="280"/>
      <c r="H53" s="280"/>
      <c r="I53" s="267"/>
      <c r="J53" s="223" t="s">
        <v>377</v>
      </c>
      <c r="K53" s="281">
        <v>6.1342592592592586</v>
      </c>
      <c r="L53" s="266"/>
      <c r="M53" s="401">
        <f>VLOOKUP(A53,MATERIALES!A5:D396,4,FALSE)</f>
        <v>3964.9135329067753</v>
      </c>
      <c r="N53" s="271">
        <f>K53*M53</f>
        <v>24321.807551395726</v>
      </c>
    </row>
    <row r="54" spans="1:14">
      <c r="A54" s="144" t="s">
        <v>751</v>
      </c>
      <c r="B54" s="43" t="str">
        <f>VLOOKUP(A54,MATERIALES!A6:D373,3,FALSE)</f>
        <v>Aditivo Acelerante de Fraguado</v>
      </c>
      <c r="C54" s="280"/>
      <c r="D54" s="280"/>
      <c r="E54" s="280"/>
      <c r="F54" s="280"/>
      <c r="G54" s="280"/>
      <c r="H54" s="280"/>
      <c r="I54" s="267"/>
      <c r="J54" s="223" t="s">
        <v>377</v>
      </c>
      <c r="K54" s="281">
        <v>1.1200000000000001</v>
      </c>
      <c r="L54" s="266"/>
      <c r="M54" s="401">
        <f>VLOOKUP(A54,MATERIALES!A6:D397,4,FALSE)</f>
        <v>15906.672730021048</v>
      </c>
      <c r="N54" s="271">
        <f>K54*M54</f>
        <v>17815.473457623575</v>
      </c>
    </row>
    <row r="55" spans="1:14">
      <c r="A55" s="144" t="s">
        <v>384</v>
      </c>
      <c r="B55" s="43" t="str">
        <f>VLOOKUP(A55,MATERIALES!A6:D373,3,FALSE)</f>
        <v>Barras de unión de 1/2´´</v>
      </c>
      <c r="C55" s="280"/>
      <c r="D55" s="280"/>
      <c r="E55" s="280"/>
      <c r="F55" s="280"/>
      <c r="G55" s="280"/>
      <c r="H55" s="280"/>
      <c r="I55" s="267"/>
      <c r="J55" s="223" t="s">
        <v>377</v>
      </c>
      <c r="K55" s="281">
        <v>0.37037037037037041</v>
      </c>
      <c r="L55" s="266"/>
      <c r="M55" s="401">
        <f>VLOOKUP(A55,MATERIALES!A6:D398,4,FALSE)</f>
        <v>3595.7372464766572</v>
      </c>
      <c r="N55" s="271">
        <f>K55*M55</f>
        <v>1331.7545357320953</v>
      </c>
    </row>
    <row r="56" spans="1:14">
      <c r="A56" s="144" t="s">
        <v>417</v>
      </c>
      <c r="B56" s="43" t="str">
        <f>VLOOKUP(A56,MATERIALES!A6:D373,3,FALSE)</f>
        <v>Cintilla De Poliuretano (Sikarod) (Pavimentos De Concreto Hidráulico)</v>
      </c>
      <c r="C56" s="280"/>
      <c r="D56" s="280"/>
      <c r="E56" s="280"/>
      <c r="F56" s="280"/>
      <c r="G56" s="280"/>
      <c r="H56" s="280"/>
      <c r="I56" s="267"/>
      <c r="J56" s="223" t="s">
        <v>144</v>
      </c>
      <c r="K56" s="281">
        <v>1.1111111111111112</v>
      </c>
      <c r="L56" s="266"/>
      <c r="M56" s="401">
        <f>VLOOKUP(A56,MATERIALES!A6:D399,4,FALSE)</f>
        <v>971.31564367806482</v>
      </c>
      <c r="N56" s="271">
        <f>K56*M56</f>
        <v>1079.2396040867388</v>
      </c>
    </row>
    <row r="57" spans="1:14">
      <c r="A57" s="144" t="s">
        <v>646</v>
      </c>
      <c r="B57" s="913" t="str">
        <f>VLOOKUP(A57,MATERIALES!A7:D373,3,FALSE)</f>
        <v>Sello de silicona o sellador autonivelante</v>
      </c>
      <c r="C57" s="914" t="e">
        <f>VLOOKUP(B57,MATERIALES!B7:E373,3,FALSE)</f>
        <v>#N/A</v>
      </c>
      <c r="D57" s="914" t="e">
        <f>VLOOKUP(C57,MATERIALES!C7:F373,3,FALSE)</f>
        <v>#N/A</v>
      </c>
      <c r="E57" s="914" t="e">
        <f>VLOOKUP(D57,MATERIALES!D7:G373,3,FALSE)</f>
        <v>#N/A</v>
      </c>
      <c r="F57" s="914" t="e">
        <f>VLOOKUP(E57,MATERIALES!E7:H373,3,FALSE)</f>
        <v>#N/A</v>
      </c>
      <c r="G57" s="914" t="e">
        <f>VLOOKUP(F57,MATERIALES!F7:I373,3,FALSE)</f>
        <v>#N/A</v>
      </c>
      <c r="H57" s="914" t="e">
        <f>VLOOKUP(G57,MATERIALES!G7:J373,3,FALSE)</f>
        <v>#N/A</v>
      </c>
      <c r="I57" s="914" t="e">
        <f>VLOOKUP(H57,MATERIALES!H7:K373,3,FALSE)</f>
        <v>#N/A</v>
      </c>
      <c r="J57" s="310" t="s">
        <v>144</v>
      </c>
      <c r="K57" s="44">
        <v>1.1111111111111112</v>
      </c>
      <c r="L57" s="918">
        <f>VLOOKUP(A57,MATERIALES!A4:D373,4,FALSE)</f>
        <v>6096.3592422437723</v>
      </c>
      <c r="M57" s="919"/>
      <c r="N57" s="271">
        <f>K57*L57</f>
        <v>6773.7324913819693</v>
      </c>
    </row>
    <row r="58" spans="1:14">
      <c r="A58" s="144" t="s">
        <v>778</v>
      </c>
      <c r="B58" s="315" t="str">
        <f>VLOOKUP(A58,MATERIALES!A8:D373,3,FALSE)</f>
        <v>Antisol blanco (presentación 20 kg)</v>
      </c>
      <c r="C58" s="316"/>
      <c r="D58" s="316"/>
      <c r="E58" s="316"/>
      <c r="F58" s="316"/>
      <c r="G58" s="316"/>
      <c r="H58" s="316"/>
      <c r="I58" s="316"/>
      <c r="J58" s="310" t="s">
        <v>377</v>
      </c>
      <c r="K58" s="44">
        <v>1.1200000000000001</v>
      </c>
      <c r="L58" s="414"/>
      <c r="M58" s="413">
        <f>VLOOKUP(A58,MATERIALES!A8:D401,4,FALSE)</f>
        <v>6211.9152310983754</v>
      </c>
      <c r="N58" s="271">
        <f>K58*M58</f>
        <v>6957.3450588301812</v>
      </c>
    </row>
    <row r="59" spans="1:14">
      <c r="A59" t="s">
        <v>838</v>
      </c>
      <c r="B59" s="315" t="str">
        <f>VLOOKUP(A59,MATERIALES!A9:D373,3,FALSE)</f>
        <v>Concreto hidráulico para pavimento MR-43</v>
      </c>
      <c r="C59" s="316"/>
      <c r="D59" s="316"/>
      <c r="E59" s="316"/>
      <c r="F59" s="316"/>
      <c r="G59" s="316"/>
      <c r="H59" s="316"/>
      <c r="I59" s="316"/>
      <c r="J59" s="310" t="s">
        <v>387</v>
      </c>
      <c r="K59" s="44">
        <v>1.01</v>
      </c>
      <c r="L59" s="414"/>
      <c r="M59" s="413">
        <f>VLOOKUP(A59,MATERIALES!A9:D402,4,FALSE)</f>
        <v>533808.73937944788</v>
      </c>
      <c r="N59" s="271">
        <f>K59*M59</f>
        <v>539146.82677324233</v>
      </c>
    </row>
    <row r="60" spans="1:14" ht="15.75" thickBot="1">
      <c r="B60" s="308"/>
      <c r="C60" s="309"/>
      <c r="D60" s="309"/>
      <c r="E60" s="309"/>
      <c r="F60" s="309"/>
      <c r="G60" s="309"/>
      <c r="H60" s="309"/>
      <c r="I60" s="309"/>
      <c r="J60" s="126"/>
      <c r="K60" s="126"/>
      <c r="L60" s="324"/>
      <c r="M60" s="323"/>
      <c r="N60" s="127"/>
    </row>
    <row r="61" spans="1:14" ht="15.75" thickBot="1">
      <c r="B61" s="831" t="s">
        <v>953</v>
      </c>
      <c r="C61" s="832"/>
      <c r="D61" s="832"/>
      <c r="E61" s="832"/>
      <c r="F61" s="832"/>
      <c r="G61" s="832"/>
      <c r="H61" s="832"/>
      <c r="I61" s="832"/>
      <c r="J61" s="832"/>
      <c r="K61" s="832"/>
      <c r="L61" s="832"/>
      <c r="M61" s="833"/>
      <c r="N61" s="393">
        <f>SUM(N53:N60)</f>
        <v>597426.17947229266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17" t="s">
        <v>961</v>
      </c>
      <c r="M65" s="896"/>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918">
        <f>VLOOKUP(A66,TRANSPORTE!A5:D117,4,FALSE)</f>
        <v>1340.4286998159068</v>
      </c>
      <c r="M66" s="919"/>
      <c r="N66" s="286">
        <f>K66*L66</f>
        <v>1353.8329868140659</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909"/>
      <c r="M71" s="910"/>
      <c r="N71" s="127"/>
    </row>
    <row r="72" spans="1:15" ht="15.75" thickBot="1">
      <c r="B72" s="920" t="s">
        <v>953</v>
      </c>
      <c r="C72" s="874"/>
      <c r="D72" s="874"/>
      <c r="E72" s="874"/>
      <c r="F72" s="874"/>
      <c r="G72" s="874"/>
      <c r="H72" s="874"/>
      <c r="I72" s="874"/>
      <c r="J72" s="874"/>
      <c r="K72" s="874"/>
      <c r="L72" s="874"/>
      <c r="M72" s="875"/>
      <c r="N72" s="104">
        <f>N66+N67+N68+N69+N70</f>
        <v>1353.8329868140659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70" t="s">
        <v>963</v>
      </c>
      <c r="C76" s="871"/>
      <c r="D76" s="871"/>
      <c r="E76" s="871"/>
      <c r="F76" s="871"/>
      <c r="G76" s="871"/>
      <c r="H76" s="871"/>
      <c r="I76" s="73" t="s">
        <v>964</v>
      </c>
      <c r="J76" s="75" t="s">
        <v>1410</v>
      </c>
      <c r="K76" s="74" t="s">
        <v>966</v>
      </c>
      <c r="L76" s="872" t="s">
        <v>950</v>
      </c>
      <c r="M76" s="873"/>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907"/>
      <c r="C82" s="908"/>
      <c r="D82" s="908"/>
      <c r="E82" s="908"/>
      <c r="F82" s="908"/>
      <c r="G82" s="908"/>
      <c r="H82" s="908"/>
      <c r="I82" s="126"/>
      <c r="J82" s="126"/>
      <c r="K82" s="126"/>
      <c r="L82" s="921"/>
      <c r="M82" s="921"/>
      <c r="N82" s="45"/>
    </row>
    <row r="83" spans="1:14" ht="15.75" thickBot="1">
      <c r="B83" s="920" t="s">
        <v>953</v>
      </c>
      <c r="C83" s="874"/>
      <c r="D83" s="874"/>
      <c r="E83" s="874"/>
      <c r="F83" s="874"/>
      <c r="G83" s="874"/>
      <c r="H83" s="874"/>
      <c r="I83" s="874"/>
      <c r="J83" s="874"/>
      <c r="K83" s="874"/>
      <c r="L83" s="874"/>
      <c r="M83" s="875"/>
      <c r="N83" s="300">
        <f>SUM(N77:N82)</f>
        <v>9712.0648722881597</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N48+N61+N72+N83</f>
        <v>617928.71192883421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6" t="s">
        <v>969</v>
      </c>
      <c r="C89" s="877"/>
      <c r="D89" s="877"/>
      <c r="E89" s="877"/>
      <c r="F89" s="877"/>
      <c r="G89" s="877"/>
      <c r="H89" s="877"/>
      <c r="I89" s="313"/>
      <c r="J89" s="333"/>
      <c r="K89" s="301" t="s">
        <v>970</v>
      </c>
      <c r="L89" s="878" t="s">
        <v>971</v>
      </c>
      <c r="M89" s="879"/>
      <c r="N89" s="302"/>
    </row>
    <row r="90" spans="1:14">
      <c r="B90" s="864" t="s">
        <v>972</v>
      </c>
      <c r="C90" s="865"/>
      <c r="D90" s="865"/>
      <c r="E90" s="865"/>
      <c r="F90" s="865"/>
      <c r="G90" s="865"/>
      <c r="H90" s="865"/>
      <c r="I90" s="87"/>
      <c r="J90" s="88"/>
      <c r="K90" s="303">
        <v>0.2</v>
      </c>
      <c r="L90" s="866">
        <f>N85*K90</f>
        <v>123585.74238576685</v>
      </c>
      <c r="M90" s="867"/>
      <c r="N90" s="51"/>
    </row>
    <row r="91" spans="1:14">
      <c r="B91" s="89" t="s">
        <v>973</v>
      </c>
      <c r="C91" s="90"/>
      <c r="D91" s="90"/>
      <c r="E91" s="90"/>
      <c r="F91" s="90"/>
      <c r="G91" s="90"/>
      <c r="H91" s="90"/>
      <c r="I91" s="87"/>
      <c r="J91" s="88"/>
      <c r="K91" s="303">
        <v>0.05</v>
      </c>
      <c r="L91" s="866">
        <f>N85*K91</f>
        <v>30896.435596441712</v>
      </c>
      <c r="M91" s="867"/>
      <c r="N91" s="51"/>
    </row>
    <row r="92" spans="1:14" ht="15.75" thickBot="1">
      <c r="B92" s="91" t="s">
        <v>974</v>
      </c>
      <c r="C92" s="92"/>
      <c r="D92" s="92"/>
      <c r="E92" s="92"/>
      <c r="F92" s="92"/>
      <c r="G92" s="92"/>
      <c r="H92" s="92"/>
      <c r="I92" s="93"/>
      <c r="J92" s="94"/>
      <c r="K92" s="304">
        <v>0.05</v>
      </c>
      <c r="L92" s="868">
        <f>N85*K92</f>
        <v>30896.435596441712</v>
      </c>
      <c r="M92" s="869"/>
      <c r="N92" s="51"/>
    </row>
    <row r="93" spans="1:14" ht="15.75" thickBot="1">
      <c r="B93" s="831" t="s">
        <v>953</v>
      </c>
      <c r="C93" s="832"/>
      <c r="D93" s="832"/>
      <c r="E93" s="832"/>
      <c r="F93" s="832"/>
      <c r="G93" s="832"/>
      <c r="H93" s="832"/>
      <c r="I93" s="832"/>
      <c r="J93" s="832"/>
      <c r="K93" s="832"/>
      <c r="L93" s="832"/>
      <c r="M93" s="833"/>
      <c r="N93" s="52">
        <f>L90+L91+L92</f>
        <v>185378.61357865026</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8">
        <f>N85+N93</f>
        <v>803307.32550748449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34" t="s">
        <v>2218</v>
      </c>
      <c r="C112" s="835"/>
      <c r="D112" s="835"/>
      <c r="E112" s="835"/>
      <c r="F112" s="835"/>
      <c r="G112" s="835"/>
      <c r="H112" s="835"/>
      <c r="I112" s="835"/>
      <c r="J112" s="835"/>
      <c r="K112" s="835"/>
      <c r="L112" s="835"/>
      <c r="M112" s="835"/>
      <c r="N112" s="836"/>
    </row>
    <row r="113" spans="2:14" ht="15" customHeight="1">
      <c r="B113" s="834"/>
      <c r="C113" s="835"/>
      <c r="D113" s="835"/>
      <c r="E113" s="835"/>
      <c r="F113" s="835"/>
      <c r="G113" s="835"/>
      <c r="H113" s="835"/>
      <c r="I113" s="835"/>
      <c r="J113" s="835"/>
      <c r="K113" s="835"/>
      <c r="L113" s="835"/>
      <c r="M113" s="835"/>
      <c r="N113" s="836"/>
    </row>
    <row r="114" spans="2:14" ht="30" customHeight="1">
      <c r="B114" s="837" t="s">
        <v>2219</v>
      </c>
      <c r="C114" s="838"/>
      <c r="D114" s="838"/>
      <c r="E114" s="838"/>
      <c r="F114" s="838"/>
      <c r="G114" s="838"/>
      <c r="H114" s="838"/>
      <c r="I114" s="838"/>
      <c r="J114" s="838"/>
      <c r="K114" s="838"/>
      <c r="L114" s="838"/>
      <c r="M114" s="838"/>
      <c r="N114" s="839"/>
    </row>
    <row r="115" spans="2:14">
      <c r="B115" s="837"/>
      <c r="C115" s="838"/>
      <c r="D115" s="838"/>
      <c r="E115" s="838"/>
      <c r="F115" s="838"/>
      <c r="G115" s="838"/>
      <c r="H115" s="838"/>
      <c r="I115" s="838"/>
      <c r="J115" s="838"/>
      <c r="K115" s="838"/>
      <c r="L115" s="838"/>
      <c r="M115" s="838"/>
      <c r="N115" s="839"/>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7"/>
      <c r="K125" s="897"/>
      <c r="L125" s="897"/>
      <c r="M125" s="897"/>
      <c r="N125" s="898"/>
    </row>
    <row r="126" spans="2:14" ht="15.75" customHeight="1" thickBot="1">
      <c r="B126" s="260" t="s">
        <v>2221</v>
      </c>
      <c r="C126" s="392"/>
      <c r="D126" s="392"/>
      <c r="E126" s="57"/>
      <c r="F126" s="57"/>
      <c r="G126" s="57"/>
      <c r="H126" s="57"/>
      <c r="I126" s="57"/>
      <c r="J126" s="899"/>
      <c r="K126" s="899"/>
      <c r="L126" s="899"/>
      <c r="M126" s="899"/>
      <c r="N126" s="900"/>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29.25" customHeight="1" thickBot="1">
      <c r="A31" s="157" t="s">
        <v>1845</v>
      </c>
      <c r="B31" s="80" t="s">
        <v>1093</v>
      </c>
      <c r="C31" s="973" t="s">
        <v>1625</v>
      </c>
      <c r="D31" s="974"/>
      <c r="E31" s="974"/>
      <c r="F31" s="974"/>
      <c r="G31" s="974"/>
      <c r="H31" s="974"/>
      <c r="I31" s="974"/>
      <c r="J31" s="974"/>
      <c r="K31" s="467"/>
      <c r="L31" s="305" t="s">
        <v>377</v>
      </c>
      <c r="M31" s="202"/>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1"/>
      <c r="F40" s="881"/>
      <c r="G40" s="881"/>
      <c r="H40" s="882"/>
      <c r="I40" s="36"/>
      <c r="J40" s="37"/>
      <c r="K40" s="268"/>
      <c r="L40" s="275"/>
      <c r="M40" s="276"/>
      <c r="N40" s="271"/>
    </row>
    <row r="41" spans="1:14">
      <c r="B41" s="319"/>
      <c r="C41" s="320"/>
      <c r="D41" s="320"/>
      <c r="E41" s="320"/>
      <c r="F41" s="322"/>
      <c r="G41" s="322"/>
      <c r="H41" s="125"/>
      <c r="I41" s="36"/>
      <c r="J41" s="37"/>
      <c r="K41" s="273"/>
      <c r="L41" s="275"/>
      <c r="M41" s="276"/>
      <c r="N41" s="277"/>
    </row>
    <row r="42" spans="1:14">
      <c r="B42" s="888"/>
      <c r="C42" s="889"/>
      <c r="D42" s="889"/>
      <c r="E42" s="38"/>
      <c r="F42" s="39"/>
      <c r="G42" s="39"/>
      <c r="H42" s="40"/>
      <c r="I42" s="36"/>
      <c r="J42" s="37"/>
      <c r="K42" s="278"/>
      <c r="L42" s="275"/>
      <c r="M42" s="400"/>
      <c r="N42" s="343"/>
    </row>
    <row r="43" spans="1:14" ht="15.75" thickBot="1">
      <c r="B43" s="880"/>
      <c r="C43" s="881"/>
      <c r="D43" s="881"/>
      <c r="E43" s="881"/>
      <c r="F43" s="881"/>
      <c r="G43" s="881"/>
      <c r="H43" s="882"/>
      <c r="I43" s="890"/>
      <c r="J43" s="891"/>
      <c r="K43" s="41"/>
      <c r="L43" s="892"/>
      <c r="M43" s="893"/>
      <c r="N43" s="105"/>
    </row>
    <row r="44" spans="1:14" ht="15.75" thickBot="1">
      <c r="B44" s="831" t="s">
        <v>953</v>
      </c>
      <c r="C44" s="832"/>
      <c r="D44" s="832"/>
      <c r="E44" s="832"/>
      <c r="F44" s="832"/>
      <c r="G44" s="832"/>
      <c r="H44" s="832"/>
      <c r="I44" s="832"/>
      <c r="J44" s="832"/>
      <c r="K44" s="832"/>
      <c r="L44" s="832"/>
      <c r="M44" s="833"/>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6" t="s">
        <v>944</v>
      </c>
      <c r="C48" s="877"/>
      <c r="D48" s="877"/>
      <c r="E48" s="877"/>
      <c r="F48" s="877"/>
      <c r="G48" s="877"/>
      <c r="H48" s="877"/>
      <c r="I48" s="911"/>
      <c r="J48" s="314" t="s">
        <v>945</v>
      </c>
      <c r="K48" s="85" t="s">
        <v>946</v>
      </c>
      <c r="L48" s="912" t="s">
        <v>955</v>
      </c>
      <c r="M48" s="911"/>
      <c r="N48" s="86" t="s">
        <v>951</v>
      </c>
    </row>
    <row r="49" spans="1:14">
      <c r="A49" t="s">
        <v>824</v>
      </c>
      <c r="B49" s="43" t="str">
        <f>VLOOKUP(A49,MATERIALES!A4:D373,3,FALSE)</f>
        <v>Cemento Porthland Norma ASTM C150 Tipo _______</v>
      </c>
      <c r="C49" s="280"/>
      <c r="D49" s="280"/>
      <c r="E49" s="280"/>
      <c r="F49" s="280"/>
      <c r="G49" s="280"/>
      <c r="H49" s="280"/>
      <c r="I49" s="267"/>
      <c r="J49" s="415" t="str">
        <f>VLOOKUP(A49,MATERIALES!A5:D641,2,FALSE)</f>
        <v>kg</v>
      </c>
      <c r="K49" s="281">
        <v>1</v>
      </c>
      <c r="L49" s="266"/>
      <c r="M49" s="401">
        <f>VLOOKUP(A49,MATERIALES!A5:D396,4,FALSE)</f>
        <v>636.66823198133125</v>
      </c>
      <c r="N49" s="271">
        <f>K49*M49</f>
        <v>636.66823198133125</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SUM(N49:N53)</f>
        <v>636.66823198133125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310"/>
      <c r="I60" s="278"/>
      <c r="J60" s="285"/>
      <c r="K60" s="278"/>
      <c r="L60" s="918"/>
      <c r="M60" s="91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N44+N54+N65+N76</f>
        <v>636.66823198133125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127.33364639626626</v>
      </c>
      <c r="M83" s="867"/>
      <c r="N83" s="51"/>
    </row>
    <row r="84" spans="1:14">
      <c r="B84" s="89" t="s">
        <v>973</v>
      </c>
      <c r="C84" s="90"/>
      <c r="D84" s="90"/>
      <c r="E84" s="90"/>
      <c r="F84" s="90"/>
      <c r="G84" s="90"/>
      <c r="H84" s="90"/>
      <c r="I84" s="87"/>
      <c r="J84" s="88"/>
      <c r="K84" s="303">
        <v>0.05</v>
      </c>
      <c r="L84" s="866">
        <f>N78*K84</f>
        <v>31.833411599066565</v>
      </c>
      <c r="M84" s="867"/>
      <c r="N84" s="51"/>
    </row>
    <row r="85" spans="1:14" ht="15.75" thickBot="1">
      <c r="B85" s="91" t="s">
        <v>974</v>
      </c>
      <c r="C85" s="92"/>
      <c r="D85" s="92"/>
      <c r="E85" s="92"/>
      <c r="F85" s="92"/>
      <c r="G85" s="92"/>
      <c r="H85" s="92"/>
      <c r="I85" s="93"/>
      <c r="J85" s="94"/>
      <c r="K85" s="304">
        <v>0.05</v>
      </c>
      <c r="L85" s="868">
        <f>N78*K85</f>
        <v>31.833411599066565</v>
      </c>
      <c r="M85" s="869"/>
      <c r="N85" s="51"/>
    </row>
    <row r="86" spans="1:14" ht="15.75" thickBot="1">
      <c r="B86" s="831" t="s">
        <v>953</v>
      </c>
      <c r="C86" s="832"/>
      <c r="D86" s="832"/>
      <c r="E86" s="832"/>
      <c r="F86" s="832"/>
      <c r="G86" s="832"/>
      <c r="H86" s="832"/>
      <c r="I86" s="832"/>
      <c r="J86" s="832"/>
      <c r="K86" s="832"/>
      <c r="L86" s="832"/>
      <c r="M86" s="833"/>
      <c r="N86" s="52">
        <f>L83+L84+L85</f>
        <v>191.00046959439936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827.66870157573067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29.2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7"/>
      <c r="K118" s="897"/>
      <c r="L118" s="897"/>
      <c r="M118" s="897"/>
      <c r="N118" s="898"/>
    </row>
    <row r="119" spans="2:14" ht="15.75" customHeight="1" thickBot="1">
      <c r="B119" s="260" t="s">
        <v>2221</v>
      </c>
      <c r="C119" s="392"/>
      <c r="D119" s="392"/>
      <c r="E119" s="57"/>
      <c r="F119" s="57"/>
      <c r="G119" s="57"/>
      <c r="H119" s="57"/>
      <c r="I119" s="57"/>
      <c r="J119" s="899"/>
      <c r="K119" s="899"/>
      <c r="L119" s="899"/>
      <c r="M119" s="899"/>
      <c r="N119" s="900"/>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29.25" customHeight="1" thickBot="1">
      <c r="A31" t="s">
        <v>1845</v>
      </c>
      <c r="B31" s="80" t="s">
        <v>1626</v>
      </c>
      <c r="C31" s="973" t="s">
        <v>2040</v>
      </c>
      <c r="D31" s="974"/>
      <c r="E31" s="974"/>
      <c r="F31" s="974"/>
      <c r="G31" s="974"/>
      <c r="H31" s="974"/>
      <c r="I31" s="974"/>
      <c r="J31" s="974"/>
      <c r="K31" s="46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1"/>
      <c r="F40" s="881"/>
      <c r="G40" s="881"/>
      <c r="H40" s="882"/>
      <c r="I40" s="36"/>
      <c r="J40" s="37"/>
      <c r="K40" s="268"/>
      <c r="L40" s="275"/>
      <c r="M40" s="276"/>
      <c r="N40" s="271"/>
    </row>
    <row r="41" spans="1:14">
      <c r="B41" s="319"/>
      <c r="C41" s="320"/>
      <c r="D41" s="320"/>
      <c r="E41" s="320"/>
      <c r="F41" s="322"/>
      <c r="G41" s="322"/>
      <c r="H41" s="125"/>
      <c r="I41" s="36"/>
      <c r="J41" s="37"/>
      <c r="K41" s="273"/>
      <c r="L41" s="275"/>
      <c r="M41" s="276"/>
      <c r="N41" s="277"/>
    </row>
    <row r="42" spans="1:14">
      <c r="B42" s="888"/>
      <c r="C42" s="889"/>
      <c r="D42" s="889"/>
      <c r="E42" s="38"/>
      <c r="F42" s="39"/>
      <c r="G42" s="39"/>
      <c r="H42" s="40"/>
      <c r="I42" s="36"/>
      <c r="J42" s="37"/>
      <c r="K42" s="278"/>
      <c r="L42" s="275"/>
      <c r="M42" s="400"/>
      <c r="N42" s="343"/>
    </row>
    <row r="43" spans="1:14" ht="15.75" thickBot="1">
      <c r="B43" s="880"/>
      <c r="C43" s="881"/>
      <c r="D43" s="881"/>
      <c r="E43" s="881"/>
      <c r="F43" s="881"/>
      <c r="G43" s="881"/>
      <c r="H43" s="882"/>
      <c r="I43" s="890"/>
      <c r="J43" s="891"/>
      <c r="K43" s="41"/>
      <c r="L43" s="892"/>
      <c r="M43" s="893"/>
      <c r="N43" s="105"/>
    </row>
    <row r="44" spans="1:14" ht="15.75" thickBot="1">
      <c r="B44" s="831" t="s">
        <v>953</v>
      </c>
      <c r="C44" s="832"/>
      <c r="D44" s="832"/>
      <c r="E44" s="832"/>
      <c r="F44" s="832"/>
      <c r="G44" s="832"/>
      <c r="H44" s="832"/>
      <c r="I44" s="832"/>
      <c r="J44" s="832"/>
      <c r="K44" s="832"/>
      <c r="L44" s="832"/>
      <c r="M44" s="833"/>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6" t="s">
        <v>944</v>
      </c>
      <c r="C48" s="877"/>
      <c r="D48" s="877"/>
      <c r="E48" s="877"/>
      <c r="F48" s="877"/>
      <c r="G48" s="877"/>
      <c r="H48" s="877"/>
      <c r="I48" s="911"/>
      <c r="J48" s="314" t="s">
        <v>945</v>
      </c>
      <c r="K48" s="85" t="s">
        <v>946</v>
      </c>
      <c r="L48" s="912" t="s">
        <v>955</v>
      </c>
      <c r="M48" s="911"/>
      <c r="N48" s="86" t="s">
        <v>951</v>
      </c>
    </row>
    <row r="49" spans="1:14">
      <c r="A49" t="s">
        <v>826</v>
      </c>
      <c r="B49" s="43" t="str">
        <f>VLOOKUP(A49,MATERIALES!A4:D373,3,FALSE)</f>
        <v>Cemento Hidráulico adicionado, Norma ASTM C595 Tipo _______</v>
      </c>
      <c r="C49" s="280"/>
      <c r="D49" s="280"/>
      <c r="E49" s="280"/>
      <c r="F49" s="280"/>
      <c r="G49" s="280"/>
      <c r="H49" s="280"/>
      <c r="I49" s="267"/>
      <c r="J49" s="415" t="str">
        <f>VLOOKUP(A49,MATERIALES!A5:D641,2,FALSE)</f>
        <v>kg</v>
      </c>
      <c r="K49" s="281">
        <v>1</v>
      </c>
      <c r="L49" s="266"/>
      <c r="M49" s="401">
        <f>VLOOKUP(A49,MATERIALES!A5:D396,4,FALSE)</f>
        <v>674.03632846120843</v>
      </c>
      <c r="N49" s="271">
        <f>K49*M49</f>
        <v>674.03632846120843</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SUM(N49:N53)</f>
        <v>674.03632846120843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310"/>
      <c r="I60" s="278"/>
      <c r="J60" s="285"/>
      <c r="K60" s="278"/>
      <c r="L60" s="918"/>
      <c r="M60" s="91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N44+N54+N65+N76</f>
        <v>674.03632846120843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134.80726569224169</v>
      </c>
      <c r="M83" s="867"/>
      <c r="N83" s="51"/>
    </row>
    <row r="84" spans="1:14">
      <c r="B84" s="89" t="s">
        <v>973</v>
      </c>
      <c r="C84" s="90"/>
      <c r="D84" s="90"/>
      <c r="E84" s="90"/>
      <c r="F84" s="90"/>
      <c r="G84" s="90"/>
      <c r="H84" s="90"/>
      <c r="I84" s="87"/>
      <c r="J84" s="88"/>
      <c r="K84" s="303">
        <v>0.05</v>
      </c>
      <c r="L84" s="866">
        <f>N78*K84</f>
        <v>33.701816423060421</v>
      </c>
      <c r="M84" s="867"/>
      <c r="N84" s="51"/>
    </row>
    <row r="85" spans="1:14" ht="15.75" thickBot="1">
      <c r="B85" s="91" t="s">
        <v>974</v>
      </c>
      <c r="C85" s="92"/>
      <c r="D85" s="92"/>
      <c r="E85" s="92"/>
      <c r="F85" s="92"/>
      <c r="G85" s="92"/>
      <c r="H85" s="92"/>
      <c r="I85" s="93"/>
      <c r="J85" s="94"/>
      <c r="K85" s="304">
        <v>0.05</v>
      </c>
      <c r="L85" s="868">
        <f>N78*K85</f>
        <v>33.701816423060421</v>
      </c>
      <c r="M85" s="869"/>
      <c r="N85" s="51"/>
    </row>
    <row r="86" spans="1:14" ht="15.75" thickBot="1">
      <c r="B86" s="831" t="s">
        <v>953</v>
      </c>
      <c r="C86" s="832"/>
      <c r="D86" s="832"/>
      <c r="E86" s="832"/>
      <c r="F86" s="832"/>
      <c r="G86" s="832"/>
      <c r="H86" s="832"/>
      <c r="I86" s="832"/>
      <c r="J86" s="832"/>
      <c r="K86" s="832"/>
      <c r="L86" s="832"/>
      <c r="M86" s="833"/>
      <c r="N86" s="52">
        <f>L83+L84+L85</f>
        <v>202.21089853836253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876.24722699957101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29.25"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41.25" customHeight="1" thickBot="1">
      <c r="A31" t="s">
        <v>1845</v>
      </c>
      <c r="B31" s="80" t="s">
        <v>1627</v>
      </c>
      <c r="C31" s="973" t="s">
        <v>2041</v>
      </c>
      <c r="D31" s="974"/>
      <c r="E31" s="974"/>
      <c r="F31" s="974"/>
      <c r="G31" s="974"/>
      <c r="H31" s="974"/>
      <c r="I31" s="974"/>
      <c r="J31" s="974"/>
      <c r="K31" s="467"/>
      <c r="L31" s="305" t="s">
        <v>377</v>
      </c>
      <c r="M31" s="202"/>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270"/>
      <c r="N36" s="271"/>
    </row>
    <row r="37" spans="1:14">
      <c r="A37" s="113"/>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1"/>
    </row>
    <row r="39" spans="1:14">
      <c r="B39" s="880"/>
      <c r="C39" s="881"/>
      <c r="D39" s="881"/>
      <c r="E39" s="881"/>
      <c r="F39" s="881"/>
      <c r="G39" s="881"/>
      <c r="H39" s="882"/>
      <c r="I39" s="883"/>
      <c r="J39" s="884"/>
      <c r="K39" s="268"/>
      <c r="L39" s="885"/>
      <c r="M39" s="886"/>
      <c r="N39" s="271"/>
    </row>
    <row r="40" spans="1:14">
      <c r="B40" s="880"/>
      <c r="C40" s="881"/>
      <c r="D40" s="881"/>
      <c r="E40" s="881"/>
      <c r="F40" s="881"/>
      <c r="G40" s="881"/>
      <c r="H40" s="882"/>
      <c r="I40" s="36"/>
      <c r="J40" s="37"/>
      <c r="K40" s="268"/>
      <c r="L40" s="275"/>
      <c r="M40" s="276"/>
      <c r="N40" s="271"/>
    </row>
    <row r="41" spans="1:14">
      <c r="B41" s="319"/>
      <c r="C41" s="320"/>
      <c r="D41" s="320"/>
      <c r="E41" s="320"/>
      <c r="F41" s="322"/>
      <c r="G41" s="322"/>
      <c r="H41" s="125"/>
      <c r="I41" s="36"/>
      <c r="J41" s="37"/>
      <c r="K41" s="273"/>
      <c r="L41" s="275"/>
      <c r="M41" s="276"/>
      <c r="N41" s="277"/>
    </row>
    <row r="42" spans="1:14">
      <c r="B42" s="888"/>
      <c r="C42" s="889"/>
      <c r="D42" s="889"/>
      <c r="E42" s="38"/>
      <c r="F42" s="39"/>
      <c r="G42" s="39"/>
      <c r="H42" s="40"/>
      <c r="I42" s="36"/>
      <c r="J42" s="37"/>
      <c r="K42" s="278"/>
      <c r="L42" s="275"/>
      <c r="M42" s="400"/>
      <c r="N42" s="343"/>
    </row>
    <row r="43" spans="1:14" ht="15.75" thickBot="1">
      <c r="B43" s="880"/>
      <c r="C43" s="881"/>
      <c r="D43" s="881"/>
      <c r="E43" s="881"/>
      <c r="F43" s="881"/>
      <c r="G43" s="881"/>
      <c r="H43" s="882"/>
      <c r="I43" s="890"/>
      <c r="J43" s="891"/>
      <c r="K43" s="41"/>
      <c r="L43" s="892"/>
      <c r="M43" s="893"/>
      <c r="N43" s="105"/>
    </row>
    <row r="44" spans="1:14" ht="15.75" thickBot="1">
      <c r="B44" s="831" t="s">
        <v>953</v>
      </c>
      <c r="C44" s="832"/>
      <c r="D44" s="832"/>
      <c r="E44" s="832"/>
      <c r="F44" s="832"/>
      <c r="G44" s="832"/>
      <c r="H44" s="832"/>
      <c r="I44" s="832"/>
      <c r="J44" s="832"/>
      <c r="K44" s="832"/>
      <c r="L44" s="832"/>
      <c r="M44" s="833"/>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6" t="s">
        <v>944</v>
      </c>
      <c r="C48" s="877"/>
      <c r="D48" s="877"/>
      <c r="E48" s="877"/>
      <c r="F48" s="877"/>
      <c r="G48" s="877"/>
      <c r="H48" s="877"/>
      <c r="I48" s="911"/>
      <c r="J48" s="314" t="s">
        <v>945</v>
      </c>
      <c r="K48" s="85" t="s">
        <v>946</v>
      </c>
      <c r="L48" s="912" t="s">
        <v>955</v>
      </c>
      <c r="M48" s="911"/>
      <c r="N48" s="86" t="s">
        <v>951</v>
      </c>
    </row>
    <row r="49" spans="1:14">
      <c r="A49" t="s">
        <v>804</v>
      </c>
      <c r="B49" s="43" t="str">
        <f>VLOOKUP(A49,MATERIALES!A4:D373,3,FALSE)</f>
        <v>Cemento gris</v>
      </c>
      <c r="C49" s="280"/>
      <c r="D49" s="280"/>
      <c r="E49" s="280"/>
      <c r="F49" s="280"/>
      <c r="G49" s="280"/>
      <c r="H49" s="280"/>
      <c r="I49" s="267"/>
      <c r="J49" s="415" t="str">
        <f>VLOOKUP(A49,MATERIALES!A5:D641,2,FALSE)</f>
        <v>kg</v>
      </c>
      <c r="K49" s="281">
        <v>1</v>
      </c>
      <c r="L49" s="266"/>
      <c r="M49" s="401">
        <f>VLOOKUP(A49,MATERIALES!A5:D396,4,FALSE)</f>
        <v>448.77255177746861</v>
      </c>
      <c r="N49" s="271">
        <f>K49*M49</f>
        <v>448.77255177746861</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3"/>
      <c r="C53" s="914"/>
      <c r="D53" s="914"/>
      <c r="E53" s="914"/>
      <c r="F53" s="914"/>
      <c r="G53" s="914"/>
      <c r="H53" s="914"/>
      <c r="I53" s="884"/>
      <c r="J53" s="42"/>
      <c r="K53" s="44"/>
      <c r="L53" s="915"/>
      <c r="M53" s="916"/>
      <c r="N53" s="45"/>
    </row>
    <row r="54" spans="1:14" ht="15.75" thickBot="1">
      <c r="B54" s="831" t="s">
        <v>953</v>
      </c>
      <c r="C54" s="832"/>
      <c r="D54" s="832"/>
      <c r="E54" s="832"/>
      <c r="F54" s="832"/>
      <c r="G54" s="832"/>
      <c r="H54" s="832"/>
      <c r="I54" s="832"/>
      <c r="J54" s="832"/>
      <c r="K54" s="832"/>
      <c r="L54" s="832"/>
      <c r="M54" s="833"/>
      <c r="N54" s="393">
        <f>SUM(N49:N53)</f>
        <v>448.77255177746861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310"/>
      <c r="I60" s="278"/>
      <c r="J60" s="285"/>
      <c r="K60" s="278"/>
      <c r="L60" s="918"/>
      <c r="M60" s="91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2:15" ht="15.75" thickBot="1">
      <c r="B65" s="920" t="s">
        <v>953</v>
      </c>
      <c r="C65" s="874"/>
      <c r="D65" s="874"/>
      <c r="E65" s="874"/>
      <c r="F65" s="874"/>
      <c r="G65" s="874"/>
      <c r="H65" s="874"/>
      <c r="I65" s="874"/>
      <c r="J65" s="874"/>
      <c r="K65" s="874"/>
      <c r="L65" s="874"/>
      <c r="M65" s="87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7"/>
      <c r="C75" s="908"/>
      <c r="D75" s="908"/>
      <c r="E75" s="908"/>
      <c r="F75" s="908"/>
      <c r="G75" s="908"/>
      <c r="H75" s="908"/>
      <c r="I75" s="126"/>
      <c r="J75" s="126"/>
      <c r="K75" s="126"/>
      <c r="L75" s="921"/>
      <c r="M75" s="921"/>
      <c r="N75" s="45"/>
    </row>
    <row r="76" spans="2:15" ht="15.75" thickBot="1">
      <c r="B76" s="920" t="s">
        <v>953</v>
      </c>
      <c r="C76" s="874"/>
      <c r="D76" s="874"/>
      <c r="E76" s="874"/>
      <c r="F76" s="874"/>
      <c r="G76" s="874"/>
      <c r="H76" s="874"/>
      <c r="I76" s="874"/>
      <c r="J76" s="874"/>
      <c r="K76" s="874"/>
      <c r="L76" s="874"/>
      <c r="M76" s="875"/>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N44+N54+N65+N76</f>
        <v>448.77255177746861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89.754510355493721</v>
      </c>
      <c r="M83" s="867"/>
      <c r="N83" s="51"/>
    </row>
    <row r="84" spans="1:14">
      <c r="B84" s="89" t="s">
        <v>973</v>
      </c>
      <c r="C84" s="90"/>
      <c r="D84" s="90"/>
      <c r="E84" s="90"/>
      <c r="F84" s="90"/>
      <c r="G84" s="90"/>
      <c r="H84" s="90"/>
      <c r="I84" s="87"/>
      <c r="J84" s="88"/>
      <c r="K84" s="303">
        <v>0.05</v>
      </c>
      <c r="L84" s="866">
        <f>N78*K84</f>
        <v>22.43862758887343</v>
      </c>
      <c r="M84" s="867"/>
      <c r="N84" s="51"/>
    </row>
    <row r="85" spans="1:14" ht="15.75" thickBot="1">
      <c r="B85" s="91" t="s">
        <v>974</v>
      </c>
      <c r="C85" s="92"/>
      <c r="D85" s="92"/>
      <c r="E85" s="92"/>
      <c r="F85" s="92"/>
      <c r="G85" s="92"/>
      <c r="H85" s="92"/>
      <c r="I85" s="93"/>
      <c r="J85" s="94"/>
      <c r="K85" s="304">
        <v>0.05</v>
      </c>
      <c r="L85" s="868">
        <f>N78*K85</f>
        <v>22.43862758887343</v>
      </c>
      <c r="M85" s="869"/>
      <c r="N85" s="51"/>
    </row>
    <row r="86" spans="1:14" ht="15.75" thickBot="1">
      <c r="B86" s="831" t="s">
        <v>953</v>
      </c>
      <c r="C86" s="832"/>
      <c r="D86" s="832"/>
      <c r="E86" s="832"/>
      <c r="F86" s="832"/>
      <c r="G86" s="832"/>
      <c r="H86" s="832"/>
      <c r="I86" s="832"/>
      <c r="J86" s="832"/>
      <c r="K86" s="832"/>
      <c r="L86" s="832"/>
      <c r="M86" s="833"/>
      <c r="N86" s="52">
        <f>L83+L84+L85</f>
        <v>134.63176553324058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583.40431731070919</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29.25"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80" t="s">
        <v>1628</v>
      </c>
      <c r="C31" s="81" t="s">
        <v>1629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112</v>
      </c>
      <c r="B36" s="880" t="str">
        <f>VLOOKUP(A36,EQUIPOS!A6:D154,3,FALSE)</f>
        <v xml:space="preserve">Aspersor manual
</v>
      </c>
      <c r="C36" s="881"/>
      <c r="D36" s="881"/>
      <c r="E36" s="881"/>
      <c r="F36" s="881"/>
      <c r="G36" s="881"/>
      <c r="H36" s="882"/>
      <c r="I36" s="266"/>
      <c r="J36" s="267"/>
      <c r="K36" s="268">
        <f>VLOOKUP(A36,EQUIPOS!A6:D163,4,FALSE)</f>
        <v>1912.8816817909972</v>
      </c>
      <c r="L36" s="269"/>
      <c r="M36" s="270">
        <v>30</v>
      </c>
      <c r="N36" s="271">
        <f>K36/M36</f>
        <v>63.762722726366569</v>
      </c>
    </row>
    <row r="37" spans="1:14">
      <c r="A37" t="s">
        <v>363</v>
      </c>
      <c r="B37" s="880" t="str">
        <f>VLOOKUP(A37,EQUIPOS!A7:D154,3,FALSE)</f>
        <v>Vibrador de concreto, Motor de 3 hp a 18.000 rpm Mangueras de 4 mt</v>
      </c>
      <c r="C37" s="881"/>
      <c r="D37" s="881"/>
      <c r="E37" s="881"/>
      <c r="F37" s="881"/>
      <c r="G37" s="881"/>
      <c r="H37" s="882"/>
      <c r="I37" s="266"/>
      <c r="J37" s="267"/>
      <c r="K37" s="268">
        <f>VLOOKUP(A37,EQUIPOS!A7:D164,4,FALSE)</f>
        <v>6522.0714233101253</v>
      </c>
      <c r="L37" s="269"/>
      <c r="M37" s="270">
        <v>30</v>
      </c>
      <c r="N37" s="271">
        <f>K37/M37</f>
        <v>217.40238077700417</v>
      </c>
    </row>
    <row r="38" spans="1:14">
      <c r="A38" t="s">
        <v>228</v>
      </c>
      <c r="B38" s="880" t="str">
        <f>VLOOKUP(A38,EQUIPOS!A8:D154,3,FALSE)</f>
        <v xml:space="preserve">Formaleta metálica (concreto hidráulico)
</v>
      </c>
      <c r="C38" s="881"/>
      <c r="D38" s="881"/>
      <c r="E38" s="881"/>
      <c r="F38" s="881"/>
      <c r="G38" s="881"/>
      <c r="H38" s="882"/>
      <c r="I38" s="883"/>
      <c r="J38" s="884"/>
      <c r="K38" s="268">
        <f>VLOOKUP(A38,EQUIPOS!A8:D165,4,FALSE)</f>
        <v>2834.046462438926</v>
      </c>
      <c r="L38" s="885">
        <v>0.33329999999999999</v>
      </c>
      <c r="M38" s="886"/>
      <c r="N38" s="271">
        <f>K38/L38</f>
        <v>8502.9896862854075</v>
      </c>
    </row>
    <row r="39" spans="1:14">
      <c r="B39" s="880"/>
      <c r="C39" s="881"/>
      <c r="D39" s="881"/>
      <c r="E39" s="881"/>
      <c r="F39" s="881"/>
      <c r="G39" s="881"/>
      <c r="H39" s="882"/>
      <c r="I39" s="36"/>
      <c r="J39" s="37"/>
      <c r="K39" s="268"/>
      <c r="L39" s="275"/>
      <c r="M39" s="276"/>
      <c r="N39" s="271"/>
    </row>
    <row r="40" spans="1:14">
      <c r="B40" s="319"/>
      <c r="C40" s="320"/>
      <c r="D40" s="320"/>
      <c r="E40" s="322"/>
      <c r="F40" s="322"/>
      <c r="G40" s="322"/>
      <c r="H40" s="125"/>
      <c r="I40" s="36"/>
      <c r="J40" s="37"/>
      <c r="K40" s="273"/>
      <c r="L40" s="275"/>
      <c r="M40" s="276"/>
      <c r="N40" s="277"/>
    </row>
    <row r="41" spans="1:14">
      <c r="B41" s="888" t="s">
        <v>952</v>
      </c>
      <c r="C41" s="889"/>
      <c r="D41" s="889"/>
      <c r="E41" s="38"/>
      <c r="F41" s="39"/>
      <c r="G41" s="39"/>
      <c r="H41" s="40"/>
      <c r="I41" s="36"/>
      <c r="J41" s="37"/>
      <c r="K41" s="278"/>
      <c r="L41" s="275"/>
      <c r="M41" s="400">
        <v>0.1</v>
      </c>
      <c r="N41" s="343">
        <f>N72*M41</f>
        <v>224.88926817266997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9009.0440579614478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t="s">
        <v>838</v>
      </c>
      <c r="B48" s="43" t="str">
        <f>VLOOKUP(A48,MATERIALES!A5:D373,3,FALSE)</f>
        <v>Concreto hidráulico para pavimento MR-43</v>
      </c>
      <c r="C48" s="280"/>
      <c r="D48" s="280"/>
      <c r="E48" s="280"/>
      <c r="F48" s="280"/>
      <c r="G48" s="280"/>
      <c r="H48" s="280"/>
      <c r="I48" s="267"/>
      <c r="J48" s="223" t="str">
        <f>VLOOKUP(A48,MATERIALES!A4:D640,2,FALSE)</f>
        <v>m3</v>
      </c>
      <c r="K48" s="281">
        <v>1.01</v>
      </c>
      <c r="L48" s="266"/>
      <c r="M48" s="401">
        <f>VLOOKUP(A48,MATERIALES!A5:D396,4,FALSE)</f>
        <v>533808.73937944788</v>
      </c>
      <c r="N48" s="271">
        <f>K48*M48</f>
        <v>539146.82677324233</v>
      </c>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ht="15.75" thickBot="1">
      <c r="B51" s="913"/>
      <c r="C51" s="914"/>
      <c r="D51" s="914"/>
      <c r="E51" s="914"/>
      <c r="F51" s="914"/>
      <c r="G51" s="914"/>
      <c r="H51" s="914"/>
      <c r="I51" s="884"/>
      <c r="J51" s="42"/>
      <c r="K51" s="44"/>
      <c r="L51" s="915"/>
      <c r="M51" s="916"/>
      <c r="N51" s="45"/>
    </row>
    <row r="52" spans="1:14" ht="15.75" thickBot="1">
      <c r="B52" s="831" t="s">
        <v>953</v>
      </c>
      <c r="C52" s="832"/>
      <c r="D52" s="832"/>
      <c r="E52" s="832"/>
      <c r="F52" s="832"/>
      <c r="G52" s="832"/>
      <c r="H52" s="832"/>
      <c r="I52" s="832"/>
      <c r="J52" s="832"/>
      <c r="K52" s="832"/>
      <c r="L52" s="832"/>
      <c r="M52" s="833"/>
      <c r="N52" s="393">
        <f>SUM(N48:N51)</f>
        <v>539146.82677324233</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2" t="s">
        <v>957</v>
      </c>
      <c r="C56" s="313"/>
      <c r="D56" s="313"/>
      <c r="E56" s="313"/>
      <c r="F56" s="313"/>
      <c r="G56" s="313"/>
      <c r="H56" s="73" t="s">
        <v>945</v>
      </c>
      <c r="I56" s="74" t="s">
        <v>958</v>
      </c>
      <c r="J56" s="75" t="s">
        <v>959</v>
      </c>
      <c r="K56" s="73" t="s">
        <v>960</v>
      </c>
      <c r="L56" s="917" t="s">
        <v>961</v>
      </c>
      <c r="M56" s="896"/>
      <c r="N56" s="76" t="s">
        <v>951</v>
      </c>
    </row>
    <row r="57" spans="1:14">
      <c r="A57" t="s">
        <v>1390</v>
      </c>
      <c r="B57" s="46" t="str">
        <f>VLOOKUP(A57,TRANSPORTE!A5:D117,3,FALSE)</f>
        <v xml:space="preserve">Transporte de Concreto </v>
      </c>
      <c r="C57" s="316"/>
      <c r="D57" s="316"/>
      <c r="E57" s="316"/>
      <c r="F57" s="316"/>
      <c r="G57" s="316"/>
      <c r="H57" s="310" t="s">
        <v>1468</v>
      </c>
      <c r="I57" s="278">
        <v>1.01</v>
      </c>
      <c r="J57" s="285">
        <v>1</v>
      </c>
      <c r="K57" s="278">
        <f>I57*J57</f>
        <v>1.01</v>
      </c>
      <c r="L57" s="918">
        <f>VLOOKUP(A57,TRANSPORTE!A5:D117,4,FALSE)</f>
        <v>1340.4286998159068</v>
      </c>
      <c r="M57" s="919"/>
      <c r="N57" s="286">
        <f>K57*L57</f>
        <v>1353.8329868140659</v>
      </c>
    </row>
    <row r="58" spans="1:14">
      <c r="B58" s="46"/>
      <c r="C58" s="47"/>
      <c r="D58" s="47"/>
      <c r="E58" s="47"/>
      <c r="F58" s="47"/>
      <c r="G58" s="47"/>
      <c r="H58" s="287"/>
      <c r="I58" s="278"/>
      <c r="J58" s="278"/>
      <c r="K58" s="278"/>
      <c r="L58" s="288"/>
      <c r="M58" s="289"/>
      <c r="N58" s="290"/>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909"/>
      <c r="M61" s="910"/>
      <c r="N61" s="127"/>
    </row>
    <row r="62" spans="1:14" ht="15.75" thickBot="1">
      <c r="B62" s="920" t="s">
        <v>953</v>
      </c>
      <c r="C62" s="874"/>
      <c r="D62" s="874"/>
      <c r="E62" s="874"/>
      <c r="F62" s="874"/>
      <c r="G62" s="874"/>
      <c r="H62" s="874"/>
      <c r="I62" s="874"/>
      <c r="J62" s="874"/>
      <c r="K62" s="874"/>
      <c r="L62" s="874"/>
      <c r="M62" s="875"/>
      <c r="N62" s="104">
        <f>SUM(N57:N61)</f>
        <v>1353.8329868140659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70" t="s">
        <v>963</v>
      </c>
      <c r="C66" s="871"/>
      <c r="D66" s="871"/>
      <c r="E66" s="871"/>
      <c r="F66" s="871"/>
      <c r="G66" s="871"/>
      <c r="H66" s="871"/>
      <c r="I66" s="73" t="s">
        <v>964</v>
      </c>
      <c r="J66" s="75" t="s">
        <v>1410</v>
      </c>
      <c r="K66" s="74" t="s">
        <v>966</v>
      </c>
      <c r="L66" s="872" t="s">
        <v>950</v>
      </c>
      <c r="M66" s="873"/>
      <c r="N66" s="98" t="s">
        <v>951</v>
      </c>
    </row>
    <row r="67" spans="1:15">
      <c r="A67" t="s">
        <v>19</v>
      </c>
      <c r="B67" s="49" t="str">
        <f>VLOOKUP(A67,'MANO DE OBRA'!A8:D68,3,FALSE)</f>
        <v>Obrero (8)</v>
      </c>
      <c r="C67" s="47"/>
      <c r="D67" s="47"/>
      <c r="E67" s="47"/>
      <c r="F67" s="47"/>
      <c r="G67" s="47"/>
      <c r="H67" s="47"/>
      <c r="I67" s="291">
        <f>K67/J67*100</f>
        <v>234080.00000000003</v>
      </c>
      <c r="J67" s="292">
        <v>185</v>
      </c>
      <c r="K67" s="293">
        <f>VLOOKUP(A67,'MANO DE OBRA'!A8:D99,4,FALSE)</f>
        <v>433048</v>
      </c>
      <c r="L67" s="50"/>
      <c r="M67" s="294">
        <v>240</v>
      </c>
      <c r="N67" s="394">
        <f>K67/M67</f>
        <v>1804.3666666666666</v>
      </c>
      <c r="O67" s="106"/>
    </row>
    <row r="68" spans="1:15">
      <c r="A68"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298">
        <v>240</v>
      </c>
      <c r="N68" s="394">
        <f>K68/M68</f>
        <v>444.52601506003327</v>
      </c>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907"/>
      <c r="C71" s="908"/>
      <c r="D71" s="908"/>
      <c r="E71" s="908"/>
      <c r="F71" s="908"/>
      <c r="G71" s="908"/>
      <c r="H71" s="908"/>
      <c r="I71" s="126"/>
      <c r="J71" s="126"/>
      <c r="K71" s="126"/>
      <c r="L71" s="921"/>
      <c r="M71" s="921"/>
      <c r="N71" s="45"/>
    </row>
    <row r="72" spans="1:15" ht="15.75" thickBot="1">
      <c r="B72" s="920" t="s">
        <v>953</v>
      </c>
      <c r="C72" s="874"/>
      <c r="D72" s="874"/>
      <c r="E72" s="874"/>
      <c r="F72" s="874"/>
      <c r="G72" s="874"/>
      <c r="H72" s="874"/>
      <c r="I72" s="874"/>
      <c r="J72" s="874"/>
      <c r="K72" s="874"/>
      <c r="L72" s="874"/>
      <c r="M72" s="875"/>
      <c r="N72" s="300">
        <f>SUM(N67:N71)</f>
        <v>2248.8926817266997</v>
      </c>
    </row>
    <row r="73" spans="1:15" ht="15.75" thickBot="1">
      <c r="B73" s="33"/>
      <c r="C73" s="34"/>
      <c r="D73" s="34"/>
      <c r="E73" s="34"/>
      <c r="F73" s="34"/>
      <c r="G73" s="34"/>
      <c r="H73" s="34"/>
      <c r="I73" s="34"/>
      <c r="J73" s="34"/>
      <c r="K73" s="34"/>
      <c r="L73" s="34"/>
      <c r="M73" s="34"/>
      <c r="N73" s="35"/>
    </row>
    <row r="74" spans="1:15" ht="15.75" thickBot="1">
      <c r="B74" s="831" t="s">
        <v>967</v>
      </c>
      <c r="C74" s="832"/>
      <c r="D74" s="832"/>
      <c r="E74" s="832"/>
      <c r="F74" s="832"/>
      <c r="G74" s="832"/>
      <c r="H74" s="832"/>
      <c r="I74" s="832"/>
      <c r="J74" s="832"/>
      <c r="K74" s="832"/>
      <c r="L74" s="832"/>
      <c r="M74" s="833"/>
      <c r="N74" s="99">
        <f>N43+N52+N62+N72</f>
        <v>551758.59649974457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6" t="s">
        <v>969</v>
      </c>
      <c r="C78" s="877"/>
      <c r="D78" s="877"/>
      <c r="E78" s="877"/>
      <c r="F78" s="877"/>
      <c r="G78" s="877"/>
      <c r="H78" s="877"/>
      <c r="I78" s="313"/>
      <c r="J78" s="333"/>
      <c r="K78" s="301" t="s">
        <v>970</v>
      </c>
      <c r="L78" s="878" t="s">
        <v>971</v>
      </c>
      <c r="M78" s="879"/>
      <c r="N78" s="302"/>
    </row>
    <row r="79" spans="1:15">
      <c r="B79" s="864" t="s">
        <v>972</v>
      </c>
      <c r="C79" s="865"/>
      <c r="D79" s="865"/>
      <c r="E79" s="865"/>
      <c r="F79" s="865"/>
      <c r="G79" s="865"/>
      <c r="H79" s="865"/>
      <c r="I79" s="87"/>
      <c r="J79" s="88"/>
      <c r="K79" s="303">
        <v>0.2</v>
      </c>
      <c r="L79" s="866">
        <f>N74*K79</f>
        <v>110351.71929994892</v>
      </c>
      <c r="M79" s="867"/>
      <c r="N79" s="51"/>
    </row>
    <row r="80" spans="1:15">
      <c r="B80" s="89" t="s">
        <v>973</v>
      </c>
      <c r="C80" s="90"/>
      <c r="D80" s="90"/>
      <c r="E80" s="90"/>
      <c r="F80" s="90"/>
      <c r="G80" s="90"/>
      <c r="H80" s="90"/>
      <c r="I80" s="87"/>
      <c r="J80" s="88"/>
      <c r="K80" s="303">
        <v>0.05</v>
      </c>
      <c r="L80" s="866">
        <f>N74*K80</f>
        <v>27587.92982498723</v>
      </c>
      <c r="M80" s="867"/>
      <c r="N80" s="51"/>
    </row>
    <row r="81" spans="1:14" ht="15.75" thickBot="1">
      <c r="B81" s="91" t="s">
        <v>974</v>
      </c>
      <c r="C81" s="92"/>
      <c r="D81" s="92"/>
      <c r="E81" s="92"/>
      <c r="F81" s="92"/>
      <c r="G81" s="92"/>
      <c r="H81" s="92"/>
      <c r="I81" s="93"/>
      <c r="J81" s="94"/>
      <c r="K81" s="304">
        <v>0.05</v>
      </c>
      <c r="L81" s="868">
        <f>N74*K81</f>
        <v>27587.92982498723</v>
      </c>
      <c r="M81" s="869"/>
      <c r="N81" s="51"/>
    </row>
    <row r="82" spans="1:14" ht="15.75" thickBot="1">
      <c r="B82" s="831" t="s">
        <v>953</v>
      </c>
      <c r="C82" s="832"/>
      <c r="D82" s="832"/>
      <c r="E82" s="832"/>
      <c r="F82" s="832"/>
      <c r="G82" s="832"/>
      <c r="H82" s="832"/>
      <c r="I82" s="832"/>
      <c r="J82" s="832"/>
      <c r="K82" s="832"/>
      <c r="L82" s="832"/>
      <c r="M82" s="833"/>
      <c r="N82" s="52">
        <f>L79+L80+L81</f>
        <v>165527.57894992337</v>
      </c>
    </row>
    <row r="83" spans="1:14" ht="15.75" thickBot="1">
      <c r="B83" s="33"/>
      <c r="C83" s="34"/>
      <c r="D83" s="34"/>
      <c r="E83" s="34"/>
      <c r="F83" s="34"/>
      <c r="G83" s="34"/>
      <c r="H83" s="34"/>
      <c r="I83" s="34"/>
      <c r="J83" s="34"/>
      <c r="K83" s="34"/>
      <c r="L83" s="34"/>
      <c r="M83" s="34"/>
      <c r="N83" s="35"/>
    </row>
    <row r="84" spans="1:14" ht="15.75" thickBot="1">
      <c r="A84" t="s">
        <v>2016</v>
      </c>
      <c r="B84" s="831" t="s">
        <v>975</v>
      </c>
      <c r="C84" s="832"/>
      <c r="D84" s="832"/>
      <c r="E84" s="832"/>
      <c r="F84" s="832"/>
      <c r="G84" s="832"/>
      <c r="H84" s="832"/>
      <c r="I84" s="832"/>
      <c r="J84" s="832"/>
      <c r="K84" s="832"/>
      <c r="L84" s="832"/>
      <c r="M84" s="833"/>
      <c r="N84" s="188">
        <f>N74+N82</f>
        <v>717286.17544966796</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75" t="s">
        <v>2218</v>
      </c>
      <c r="C101" s="976"/>
      <c r="D101" s="976"/>
      <c r="E101" s="976"/>
      <c r="F101" s="976"/>
      <c r="G101" s="976"/>
      <c r="H101" s="976"/>
      <c r="I101" s="976"/>
      <c r="J101" s="976"/>
      <c r="K101" s="976"/>
      <c r="L101" s="976"/>
      <c r="M101" s="976"/>
      <c r="N101" s="977"/>
    </row>
    <row r="102" spans="2:14" ht="15" customHeight="1">
      <c r="B102" s="975"/>
      <c r="C102" s="976"/>
      <c r="D102" s="976"/>
      <c r="E102" s="976"/>
      <c r="F102" s="976"/>
      <c r="G102" s="976"/>
      <c r="H102" s="976"/>
      <c r="I102" s="976"/>
      <c r="J102" s="976"/>
      <c r="K102" s="976"/>
      <c r="L102" s="976"/>
      <c r="M102" s="976"/>
      <c r="N102" s="977"/>
    </row>
    <row r="103" spans="2:14" ht="30" customHeight="1">
      <c r="B103" s="978" t="s">
        <v>2219</v>
      </c>
      <c r="C103" s="979"/>
      <c r="D103" s="979"/>
      <c r="E103" s="979"/>
      <c r="F103" s="979"/>
      <c r="G103" s="979"/>
      <c r="H103" s="979"/>
      <c r="I103" s="979"/>
      <c r="J103" s="979"/>
      <c r="K103" s="979"/>
      <c r="L103" s="979"/>
      <c r="M103" s="979"/>
      <c r="N103" s="980"/>
    </row>
    <row r="104" spans="2:14">
      <c r="B104" s="978"/>
      <c r="C104" s="979"/>
      <c r="D104" s="979"/>
      <c r="E104" s="979"/>
      <c r="F104" s="979"/>
      <c r="G104" s="979"/>
      <c r="H104" s="979"/>
      <c r="I104" s="979"/>
      <c r="J104" s="979"/>
      <c r="K104" s="979"/>
      <c r="L104" s="979"/>
      <c r="M104" s="979"/>
      <c r="N104" s="980"/>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81"/>
      <c r="K114" s="981"/>
      <c r="L114" s="981"/>
      <c r="M114" s="981"/>
      <c r="N114" s="982"/>
    </row>
    <row r="115" spans="2:14" ht="15.75" thickBot="1">
      <c r="B115" s="418" t="s">
        <v>2221</v>
      </c>
      <c r="C115" s="419"/>
      <c r="D115" s="419"/>
      <c r="E115" s="258"/>
      <c r="F115" s="258"/>
      <c r="G115" s="258"/>
      <c r="H115" s="258"/>
      <c r="I115" s="258"/>
      <c r="J115" s="983"/>
      <c r="K115" s="983"/>
      <c r="L115" s="983"/>
      <c r="M115" s="983"/>
      <c r="N115" s="984"/>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1094</v>
      </c>
      <c r="C31" s="81" t="s">
        <v>1630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160</v>
      </c>
      <c r="B36" s="880" t="str">
        <f>VLOOKUP(A36,EQUIPOS!A6:D154,3,FALSE)</f>
        <v>COMPACTADOR MANUAL VIBRATORIO (RANA) con motor de 6 HP</v>
      </c>
      <c r="C36" s="881"/>
      <c r="D36" s="881"/>
      <c r="E36" s="881"/>
      <c r="F36" s="881"/>
      <c r="G36" s="881"/>
      <c r="H36" s="882"/>
      <c r="I36" s="266"/>
      <c r="J36" s="267"/>
      <c r="K36" s="268">
        <f>VLOOKUP(A36,EQUIPOS!A6:D163,4,FALSE)</f>
        <v>6587.0711468122317</v>
      </c>
      <c r="L36" s="269"/>
      <c r="M36" s="270">
        <v>37.5</v>
      </c>
      <c r="N36" s="271">
        <f>K36/M36</f>
        <v>175.65523058165951</v>
      </c>
    </row>
    <row r="37" spans="1:14">
      <c r="B37" s="880"/>
      <c r="C37" s="881"/>
      <c r="D37" s="881"/>
      <c r="E37" s="887"/>
      <c r="F37" s="881"/>
      <c r="G37" s="881"/>
      <c r="H37" s="882"/>
      <c r="I37" s="36"/>
      <c r="J37" s="37"/>
      <c r="K37" s="273"/>
      <c r="L37" s="275"/>
      <c r="M37" s="276"/>
      <c r="N37" s="277"/>
    </row>
    <row r="38" spans="1:14">
      <c r="B38" s="888" t="s">
        <v>952</v>
      </c>
      <c r="C38" s="889"/>
      <c r="D38" s="889"/>
      <c r="E38" s="38"/>
      <c r="F38" s="39"/>
      <c r="G38" s="39"/>
      <c r="H38" s="40"/>
      <c r="I38" s="36"/>
      <c r="J38" s="37"/>
      <c r="K38" s="278"/>
      <c r="L38" s="275"/>
      <c r="M38" s="468">
        <v>0.1</v>
      </c>
      <c r="N38" s="343">
        <f>N72*M38</f>
        <v>1079.468487228816</v>
      </c>
    </row>
    <row r="39" spans="1:14" ht="15.75" thickBot="1">
      <c r="B39" s="880"/>
      <c r="C39" s="881"/>
      <c r="D39" s="881"/>
      <c r="E39" s="881"/>
      <c r="F39" s="881"/>
      <c r="G39" s="881"/>
      <c r="H39" s="882"/>
      <c r="I39" s="890"/>
      <c r="J39" s="891"/>
      <c r="K39" s="41"/>
      <c r="L39" s="892"/>
      <c r="M39" s="893"/>
      <c r="N39" s="105"/>
    </row>
    <row r="40" spans="1:14" ht="15.75" thickBot="1">
      <c r="B40" s="831" t="s">
        <v>953</v>
      </c>
      <c r="C40" s="832"/>
      <c r="D40" s="832"/>
      <c r="E40" s="832"/>
      <c r="F40" s="832"/>
      <c r="G40" s="832"/>
      <c r="H40" s="832"/>
      <c r="I40" s="832"/>
      <c r="J40" s="832"/>
      <c r="K40" s="832"/>
      <c r="L40" s="832"/>
      <c r="M40" s="833"/>
      <c r="N40" s="393">
        <f>SUM(N36:N39)</f>
        <v>1255.1237178104755</v>
      </c>
    </row>
    <row r="41" spans="1:14">
      <c r="B41" s="279"/>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76" t="s">
        <v>944</v>
      </c>
      <c r="C44" s="877"/>
      <c r="D44" s="877"/>
      <c r="E44" s="877"/>
      <c r="F44" s="877"/>
      <c r="G44" s="877"/>
      <c r="H44" s="877"/>
      <c r="I44" s="911"/>
      <c r="J44" s="314" t="s">
        <v>945</v>
      </c>
      <c r="K44" s="85" t="s">
        <v>946</v>
      </c>
      <c r="L44" s="912" t="s">
        <v>955</v>
      </c>
      <c r="M44" s="911"/>
      <c r="N44" s="86" t="s">
        <v>951</v>
      </c>
    </row>
    <row r="45" spans="1:14">
      <c r="A45" s="144" t="s">
        <v>755</v>
      </c>
      <c r="B45" s="43" t="str">
        <f>VLOOKUP(A45,MATERIALES!A5:D373,3,FALSE)</f>
        <v>Adoquín e=8cm</v>
      </c>
      <c r="C45" s="280"/>
      <c r="D45" s="280"/>
      <c r="E45" s="280"/>
      <c r="F45" s="280"/>
      <c r="G45" s="280"/>
      <c r="H45" s="280"/>
      <c r="I45" s="267"/>
      <c r="J45" s="223" t="str">
        <f>VLOOKUP(A45,MATERIALES!A1:D637,2,FALSE)</f>
        <v>m2</v>
      </c>
      <c r="K45" s="281">
        <v>1.03</v>
      </c>
      <c r="L45" s="266"/>
      <c r="M45" s="401">
        <f>VLOOKUP(A45,MATERIALES!A5:D396,4,FALSE)</f>
        <v>59352.824748160143</v>
      </c>
      <c r="N45" s="271">
        <f>K45*M45</f>
        <v>61133.40949060495</v>
      </c>
    </row>
    <row r="46" spans="1:14">
      <c r="A46" s="144" t="s">
        <v>797</v>
      </c>
      <c r="B46" s="43" t="str">
        <f>VLOOKUP(A46,MATERIALES!A6:D373,3,FALSE)</f>
        <v>Arena de sello (fina)</v>
      </c>
      <c r="C46" s="280"/>
      <c r="D46" s="280"/>
      <c r="E46" s="280"/>
      <c r="F46" s="280"/>
      <c r="G46" s="280"/>
      <c r="H46" s="280"/>
      <c r="I46" s="267"/>
      <c r="J46" s="223" t="str">
        <f>VLOOKUP(A46,MATERIALES!A2:D638,2,FALSE)</f>
        <v>m3</v>
      </c>
      <c r="K46" s="281">
        <v>0.01</v>
      </c>
      <c r="L46" s="266"/>
      <c r="M46" s="401">
        <f>VLOOKUP(A46,MATERIALES!A6:D397,4,FALSE)</f>
        <v>63577.023949836977</v>
      </c>
      <c r="N46" s="271">
        <f>K46*M46</f>
        <v>635.77023949836973</v>
      </c>
    </row>
    <row r="47" spans="1:14">
      <c r="A47" s="144" t="s">
        <v>800</v>
      </c>
      <c r="B47" s="43" t="str">
        <f>VLOOKUP(A47,MATERIALES!A6:D373,3,FALSE)</f>
        <v>Arena de soporte (media)</v>
      </c>
      <c r="C47" s="280"/>
      <c r="D47" s="280"/>
      <c r="E47" s="280"/>
      <c r="F47" s="280"/>
      <c r="G47" s="280"/>
      <c r="H47" s="280"/>
      <c r="I47" s="267"/>
      <c r="J47" s="223" t="str">
        <f>VLOOKUP(A47,MATERIALES!A3:D639,2,FALSE)</f>
        <v>m3</v>
      </c>
      <c r="K47" s="281">
        <v>0.05</v>
      </c>
      <c r="L47" s="266"/>
      <c r="M47" s="401">
        <f>VLOOKUP(A47,MATERIALES!A6:D398,4,FALSE)</f>
        <v>40291.352397244184</v>
      </c>
      <c r="N47" s="271">
        <f>K47*M47</f>
        <v>2014.5676198622093</v>
      </c>
    </row>
    <row r="48" spans="1:14">
      <c r="A48" t="s">
        <v>832</v>
      </c>
      <c r="B48" s="43" t="str">
        <f>VLOOKUP(A48,MATERIALES!A6:D373,3,FALSE)</f>
        <v>Concreto Resistencia  21 (Mpa)</v>
      </c>
      <c r="C48" s="316"/>
      <c r="D48" s="316"/>
      <c r="E48" s="316"/>
      <c r="F48" s="316"/>
      <c r="G48" s="316"/>
      <c r="H48" s="316"/>
      <c r="I48" s="316"/>
      <c r="J48" s="310" t="str">
        <f>VLOOKUP(A48,MATERIALES!A4:D640,2,FALSE)</f>
        <v>m3</v>
      </c>
      <c r="K48" s="44">
        <v>0.01</v>
      </c>
      <c r="L48" s="317"/>
      <c r="M48" s="401">
        <f>VLOOKUP(A48,MATERIALES!A6:D399,4,FALSE)</f>
        <v>453486.86865624913</v>
      </c>
      <c r="N48" s="271">
        <f>K48*M48</f>
        <v>4534.8686865624913</v>
      </c>
    </row>
    <row r="49" spans="1:14" ht="15.75" thickBot="1">
      <c r="B49" s="308"/>
      <c r="C49" s="309"/>
      <c r="D49" s="309"/>
      <c r="E49" s="309"/>
      <c r="F49" s="309"/>
      <c r="G49" s="309"/>
      <c r="H49" s="309"/>
      <c r="I49" s="309"/>
      <c r="J49" s="126"/>
      <c r="K49" s="126"/>
      <c r="L49" s="324"/>
      <c r="M49" s="323"/>
      <c r="N49" s="127"/>
    </row>
    <row r="50" spans="1:14" ht="15.75" thickBot="1">
      <c r="B50" s="831" t="s">
        <v>953</v>
      </c>
      <c r="C50" s="832"/>
      <c r="D50" s="832"/>
      <c r="E50" s="832"/>
      <c r="F50" s="832"/>
      <c r="G50" s="832"/>
      <c r="H50" s="832"/>
      <c r="I50" s="832"/>
      <c r="J50" s="832"/>
      <c r="K50" s="832"/>
      <c r="L50" s="832"/>
      <c r="M50" s="833"/>
      <c r="N50" s="393">
        <f>SUM(N45:N49)</f>
        <v>68318.616036528023</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2" t="s">
        <v>957</v>
      </c>
      <c r="C54" s="313"/>
      <c r="D54" s="313"/>
      <c r="E54" s="313"/>
      <c r="F54" s="313"/>
      <c r="G54" s="313"/>
      <c r="H54" s="73" t="s">
        <v>945</v>
      </c>
      <c r="I54" s="74" t="s">
        <v>958</v>
      </c>
      <c r="J54" s="75" t="s">
        <v>959</v>
      </c>
      <c r="K54" s="73" t="s">
        <v>960</v>
      </c>
      <c r="L54" s="917" t="s">
        <v>961</v>
      </c>
      <c r="M54" s="896"/>
      <c r="N54" s="76" t="s">
        <v>951</v>
      </c>
    </row>
    <row r="55" spans="1:14">
      <c r="A55" t="s">
        <v>1631</v>
      </c>
      <c r="B55" s="46" t="str">
        <f>VLOOKUP(A55,TRANSPORTE!A5:D117,3,FALSE)</f>
        <v>Transporte de Adoquín e=8cm</v>
      </c>
      <c r="C55" s="316"/>
      <c r="D55" s="316"/>
      <c r="E55" s="316"/>
      <c r="F55" s="316"/>
      <c r="G55" s="316"/>
      <c r="H55" s="310" t="s">
        <v>1468</v>
      </c>
      <c r="I55" s="278">
        <v>0.92</v>
      </c>
      <c r="J55" s="285">
        <v>1</v>
      </c>
      <c r="K55" s="278">
        <f>I55*J55</f>
        <v>0.92</v>
      </c>
      <c r="L55" s="918">
        <f>VLOOKUP(A55,TRANSPORTE!A5:D117,4,FALSE)</f>
        <v>1320.9386327777418</v>
      </c>
      <c r="M55" s="919"/>
      <c r="N55" s="286">
        <f>K55*L55</f>
        <v>1215.2635421555224</v>
      </c>
    </row>
    <row r="56" spans="1:14">
      <c r="A56" t="s">
        <v>1227</v>
      </c>
      <c r="B56" s="46" t="str">
        <f>VLOOKUP(A56,TRANSPORTE!A6:D117,3,FALSE)</f>
        <v>Transporte de Arena</v>
      </c>
      <c r="C56" s="47"/>
      <c r="D56" s="47"/>
      <c r="E56" s="47"/>
      <c r="F56" s="47"/>
      <c r="G56" s="47"/>
      <c r="H56" s="310" t="s">
        <v>1468</v>
      </c>
      <c r="I56" s="278">
        <v>0.01</v>
      </c>
      <c r="J56" s="285">
        <v>1</v>
      </c>
      <c r="K56" s="278">
        <f>I56*J56</f>
        <v>0.01</v>
      </c>
      <c r="L56" s="918">
        <f>VLOOKUP(A56,TRANSPORTE!A6:D117,4,FALSE)</f>
        <v>1340.4286998159068</v>
      </c>
      <c r="M56" s="919"/>
      <c r="N56" s="286">
        <f>K56*L56</f>
        <v>13.404286998159069</v>
      </c>
    </row>
    <row r="57" spans="1:14">
      <c r="A57" t="s">
        <v>1227</v>
      </c>
      <c r="B57" s="46" t="str">
        <f>VLOOKUP(A57,TRANSPORTE!A6:D117,3,FALSE)</f>
        <v>Transporte de Arena</v>
      </c>
      <c r="C57" s="47"/>
      <c r="D57" s="47"/>
      <c r="E57" s="47"/>
      <c r="F57" s="47"/>
      <c r="G57" s="47"/>
      <c r="H57" s="310" t="s">
        <v>1468</v>
      </c>
      <c r="I57" s="278">
        <v>0.05</v>
      </c>
      <c r="J57" s="285">
        <v>1</v>
      </c>
      <c r="K57" s="278">
        <f>I57*J57</f>
        <v>0.05</v>
      </c>
      <c r="L57" s="918">
        <f>VLOOKUP(A57,TRANSPORTE!A6:D118,4,FALSE)</f>
        <v>1340.4286998159068</v>
      </c>
      <c r="M57" s="919"/>
      <c r="N57" s="286">
        <f>K57*L57</f>
        <v>67.021434990795342</v>
      </c>
    </row>
    <row r="58" spans="1:14">
      <c r="B58" s="46"/>
      <c r="C58" s="47"/>
      <c r="D58" s="47"/>
      <c r="E58" s="47"/>
      <c r="F58" s="47"/>
      <c r="G58" s="47"/>
      <c r="H58" s="310"/>
      <c r="I58" s="278"/>
      <c r="J58" s="285"/>
      <c r="K58" s="278"/>
      <c r="L58" s="918"/>
      <c r="M58" s="919"/>
      <c r="N58" s="286"/>
    </row>
    <row r="59" spans="1:14">
      <c r="B59" s="46"/>
      <c r="C59" s="47"/>
      <c r="D59" s="47"/>
      <c r="E59" s="47"/>
      <c r="F59" s="47"/>
      <c r="G59" s="47"/>
      <c r="H59" s="287"/>
      <c r="I59" s="278"/>
      <c r="J59" s="278"/>
      <c r="K59" s="278"/>
      <c r="L59" s="288"/>
      <c r="M59" s="289"/>
      <c r="N59" s="290"/>
    </row>
    <row r="60" spans="1:14" ht="15.75" thickBot="1">
      <c r="B60" s="308"/>
      <c r="C60" s="309"/>
      <c r="D60" s="309"/>
      <c r="E60" s="309"/>
      <c r="F60" s="309"/>
      <c r="G60" s="309"/>
      <c r="H60" s="48"/>
      <c r="I60" s="126"/>
      <c r="J60" s="126"/>
      <c r="K60" s="126"/>
      <c r="L60" s="909"/>
      <c r="M60" s="910"/>
      <c r="N60" s="127"/>
    </row>
    <row r="61" spans="1:14" ht="15.75" thickBot="1">
      <c r="B61" s="920" t="s">
        <v>953</v>
      </c>
      <c r="C61" s="874"/>
      <c r="D61" s="874"/>
      <c r="E61" s="874"/>
      <c r="F61" s="874"/>
      <c r="G61" s="874"/>
      <c r="H61" s="874"/>
      <c r="I61" s="874"/>
      <c r="J61" s="874"/>
      <c r="K61" s="874"/>
      <c r="L61" s="874"/>
      <c r="M61" s="875"/>
      <c r="N61" s="104">
        <f>N55+N56+N57+N58+N59</f>
        <v>1295.6892641444767</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70" t="s">
        <v>963</v>
      </c>
      <c r="C65" s="871"/>
      <c r="D65" s="871"/>
      <c r="E65" s="871"/>
      <c r="F65" s="871"/>
      <c r="G65" s="871"/>
      <c r="H65" s="871"/>
      <c r="I65" s="73" t="s">
        <v>964</v>
      </c>
      <c r="J65" s="75" t="s">
        <v>1410</v>
      </c>
      <c r="K65" s="74" t="s">
        <v>966</v>
      </c>
      <c r="L65" s="872" t="s">
        <v>950</v>
      </c>
      <c r="M65" s="873"/>
      <c r="N65" s="98" t="s">
        <v>951</v>
      </c>
    </row>
    <row r="66" spans="1:15">
      <c r="A66" s="145" t="s">
        <v>19</v>
      </c>
      <c r="B66" s="49" t="str">
        <f>VLOOKUP(A66,'MANO DE OBRA'!A8:D68,3,FALSE)</f>
        <v>Obrero (8)</v>
      </c>
      <c r="C66" s="47"/>
      <c r="D66" s="47"/>
      <c r="E66" s="47"/>
      <c r="F66" s="47"/>
      <c r="G66" s="47"/>
      <c r="H66" s="47"/>
      <c r="I66" s="291">
        <f>K66/J66*100</f>
        <v>234080.00000000003</v>
      </c>
      <c r="J66" s="292">
        <v>185</v>
      </c>
      <c r="K66" s="293">
        <f>VLOOKUP(A66,'MANO DE OBRA'!A8:D99,4,FALSE)</f>
        <v>433048</v>
      </c>
      <c r="L66" s="50"/>
      <c r="M66" s="294">
        <v>50</v>
      </c>
      <c r="N66" s="394">
        <f>K66/M66</f>
        <v>8660.9599999999991</v>
      </c>
      <c r="O66" s="106"/>
    </row>
    <row r="67" spans="1:15">
      <c r="A67" s="145" t="s">
        <v>30</v>
      </c>
      <c r="B67" s="49" t="str">
        <f>VLOOKUP(A67,'MANO DE OBRA'!A8:D69,3,FALSE)</f>
        <v>Oficial</v>
      </c>
      <c r="C67" s="47"/>
      <c r="D67" s="47"/>
      <c r="E67" s="47"/>
      <c r="F67" s="47"/>
      <c r="G67" s="47"/>
      <c r="H67" s="47"/>
      <c r="I67" s="291">
        <f>K67/J67*100</f>
        <v>57668.23979157189</v>
      </c>
      <c r="J67" s="292">
        <v>185</v>
      </c>
      <c r="K67" s="293">
        <f>VLOOKUP(A67,'MANO DE OBRA'!A8:D100,4,FALSE)</f>
        <v>106686.24361440798</v>
      </c>
      <c r="L67" s="50"/>
      <c r="M67" s="298">
        <v>50</v>
      </c>
      <c r="N67" s="394">
        <f>K67/M67</f>
        <v>2133.7248722881595</v>
      </c>
    </row>
    <row r="68" spans="1:15">
      <c r="B68" s="49"/>
      <c r="C68" s="47"/>
      <c r="D68" s="47"/>
      <c r="E68" s="47"/>
      <c r="F68" s="47"/>
      <c r="G68" s="47"/>
      <c r="H68" s="47"/>
      <c r="I68" s="278"/>
      <c r="J68" s="296"/>
      <c r="K68" s="297"/>
      <c r="L68" s="50"/>
      <c r="M68" s="299"/>
      <c r="N68" s="295"/>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907"/>
      <c r="C71" s="908"/>
      <c r="D71" s="908"/>
      <c r="E71" s="908"/>
      <c r="F71" s="908"/>
      <c r="G71" s="908"/>
      <c r="H71" s="908"/>
      <c r="I71" s="126"/>
      <c r="J71" s="126"/>
      <c r="K71" s="126"/>
      <c r="L71" s="921"/>
      <c r="M71" s="921"/>
      <c r="N71" s="45"/>
    </row>
    <row r="72" spans="1:15" ht="15.75" thickBot="1">
      <c r="B72" s="920" t="s">
        <v>953</v>
      </c>
      <c r="C72" s="874"/>
      <c r="D72" s="874"/>
      <c r="E72" s="874"/>
      <c r="F72" s="874"/>
      <c r="G72" s="874"/>
      <c r="H72" s="874"/>
      <c r="I72" s="874"/>
      <c r="J72" s="874"/>
      <c r="K72" s="874"/>
      <c r="L72" s="874"/>
      <c r="M72" s="875"/>
      <c r="N72" s="300">
        <f>SUM(N66:N71)</f>
        <v>10794.684872288159</v>
      </c>
    </row>
    <row r="73" spans="1:15" ht="15.75" thickBot="1">
      <c r="B73" s="33"/>
      <c r="C73" s="34"/>
      <c r="D73" s="34"/>
      <c r="E73" s="34"/>
      <c r="F73" s="34"/>
      <c r="G73" s="34"/>
      <c r="H73" s="34"/>
      <c r="I73" s="34"/>
      <c r="J73" s="34"/>
      <c r="K73" s="34"/>
      <c r="L73" s="34"/>
      <c r="M73" s="34"/>
      <c r="N73" s="35"/>
    </row>
    <row r="74" spans="1:15" ht="15.75" thickBot="1">
      <c r="B74" s="831" t="s">
        <v>967</v>
      </c>
      <c r="C74" s="832"/>
      <c r="D74" s="832"/>
      <c r="E74" s="832"/>
      <c r="F74" s="832"/>
      <c r="G74" s="832"/>
      <c r="H74" s="832"/>
      <c r="I74" s="832"/>
      <c r="J74" s="832"/>
      <c r="K74" s="832"/>
      <c r="L74" s="832"/>
      <c r="M74" s="833"/>
      <c r="N74" s="99">
        <f>N40+N50+N61+N72</f>
        <v>81664.113890771128</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6" t="s">
        <v>969</v>
      </c>
      <c r="C78" s="877"/>
      <c r="D78" s="877"/>
      <c r="E78" s="877"/>
      <c r="F78" s="877"/>
      <c r="G78" s="877"/>
      <c r="H78" s="877"/>
      <c r="I78" s="313"/>
      <c r="J78" s="333"/>
      <c r="K78" s="301" t="s">
        <v>970</v>
      </c>
      <c r="L78" s="878" t="s">
        <v>971</v>
      </c>
      <c r="M78" s="879"/>
      <c r="N78" s="302"/>
    </row>
    <row r="79" spans="1:15">
      <c r="B79" s="864" t="s">
        <v>972</v>
      </c>
      <c r="C79" s="865"/>
      <c r="D79" s="865"/>
      <c r="E79" s="865"/>
      <c r="F79" s="865"/>
      <c r="G79" s="865"/>
      <c r="H79" s="865"/>
      <c r="I79" s="87"/>
      <c r="J79" s="88"/>
      <c r="K79" s="303">
        <v>0.2</v>
      </c>
      <c r="L79" s="866">
        <f>N74*K79</f>
        <v>16332.822778154226</v>
      </c>
      <c r="M79" s="867"/>
      <c r="N79" s="51"/>
    </row>
    <row r="80" spans="1:15">
      <c r="B80" s="89" t="s">
        <v>973</v>
      </c>
      <c r="C80" s="90"/>
      <c r="D80" s="90"/>
      <c r="E80" s="90"/>
      <c r="F80" s="90"/>
      <c r="G80" s="90"/>
      <c r="H80" s="90"/>
      <c r="I80" s="87"/>
      <c r="J80" s="88"/>
      <c r="K80" s="303">
        <v>0.05</v>
      </c>
      <c r="L80" s="866">
        <f>N74*K80</f>
        <v>4083.2056945385566</v>
      </c>
      <c r="M80" s="867"/>
      <c r="N80" s="51"/>
    </row>
    <row r="81" spans="1:14" ht="15.75" thickBot="1">
      <c r="B81" s="91" t="s">
        <v>974</v>
      </c>
      <c r="C81" s="92"/>
      <c r="D81" s="92"/>
      <c r="E81" s="92"/>
      <c r="F81" s="92"/>
      <c r="G81" s="92"/>
      <c r="H81" s="92"/>
      <c r="I81" s="93"/>
      <c r="J81" s="94"/>
      <c r="K81" s="304">
        <v>0.05</v>
      </c>
      <c r="L81" s="868">
        <f>N74*K81</f>
        <v>4083.2056945385566</v>
      </c>
      <c r="M81" s="869"/>
      <c r="N81" s="51"/>
    </row>
    <row r="82" spans="1:14" ht="15.75" thickBot="1">
      <c r="B82" s="831" t="s">
        <v>953</v>
      </c>
      <c r="C82" s="832"/>
      <c r="D82" s="832"/>
      <c r="E82" s="832"/>
      <c r="F82" s="832"/>
      <c r="G82" s="832"/>
      <c r="H82" s="832"/>
      <c r="I82" s="832"/>
      <c r="J82" s="832"/>
      <c r="K82" s="832"/>
      <c r="L82" s="832"/>
      <c r="M82" s="833"/>
      <c r="N82" s="52">
        <f>L79+L80+L81</f>
        <v>24499.234167231338</v>
      </c>
    </row>
    <row r="83" spans="1:14" ht="15.75" thickBot="1">
      <c r="B83" s="33"/>
      <c r="C83" s="34"/>
      <c r="D83" s="34"/>
      <c r="E83" s="34"/>
      <c r="F83" s="34"/>
      <c r="G83" s="34"/>
      <c r="H83" s="34"/>
      <c r="I83" s="34"/>
      <c r="J83" s="34"/>
      <c r="K83" s="34"/>
      <c r="L83" s="34"/>
      <c r="M83" s="34"/>
      <c r="N83" s="35"/>
    </row>
    <row r="84" spans="1:14" ht="15.75" thickBot="1">
      <c r="A84" t="s">
        <v>2016</v>
      </c>
      <c r="B84" s="831" t="s">
        <v>975</v>
      </c>
      <c r="C84" s="832"/>
      <c r="D84" s="832"/>
      <c r="E84" s="832"/>
      <c r="F84" s="832"/>
      <c r="G84" s="832"/>
      <c r="H84" s="832"/>
      <c r="I84" s="832"/>
      <c r="J84" s="832"/>
      <c r="K84" s="832"/>
      <c r="L84" s="832"/>
      <c r="M84" s="833"/>
      <c r="N84" s="188">
        <f>N74+N82</f>
        <v>106163.34805800246</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75" t="s">
        <v>2218</v>
      </c>
      <c r="C101" s="976"/>
      <c r="D101" s="976"/>
      <c r="E101" s="976"/>
      <c r="F101" s="976"/>
      <c r="G101" s="976"/>
      <c r="H101" s="976"/>
      <c r="I101" s="976"/>
      <c r="J101" s="976"/>
      <c r="K101" s="976"/>
      <c r="L101" s="976"/>
      <c r="M101" s="976"/>
      <c r="N101" s="977"/>
    </row>
    <row r="102" spans="2:14" ht="15" customHeight="1">
      <c r="B102" s="975"/>
      <c r="C102" s="976"/>
      <c r="D102" s="976"/>
      <c r="E102" s="976"/>
      <c r="F102" s="976"/>
      <c r="G102" s="976"/>
      <c r="H102" s="976"/>
      <c r="I102" s="976"/>
      <c r="J102" s="976"/>
      <c r="K102" s="976"/>
      <c r="L102" s="976"/>
      <c r="M102" s="976"/>
      <c r="N102" s="977"/>
    </row>
    <row r="103" spans="2:14" ht="30" customHeight="1">
      <c r="B103" s="978" t="s">
        <v>2219</v>
      </c>
      <c r="C103" s="979"/>
      <c r="D103" s="979"/>
      <c r="E103" s="979"/>
      <c r="F103" s="979"/>
      <c r="G103" s="979"/>
      <c r="H103" s="979"/>
      <c r="I103" s="979"/>
      <c r="J103" s="979"/>
      <c r="K103" s="979"/>
      <c r="L103" s="979"/>
      <c r="M103" s="979"/>
      <c r="N103" s="980"/>
    </row>
    <row r="104" spans="2:14">
      <c r="B104" s="978"/>
      <c r="C104" s="979"/>
      <c r="D104" s="979"/>
      <c r="E104" s="979"/>
      <c r="F104" s="979"/>
      <c r="G104" s="979"/>
      <c r="H104" s="979"/>
      <c r="I104" s="979"/>
      <c r="J104" s="979"/>
      <c r="K104" s="979"/>
      <c r="L104" s="979"/>
      <c r="M104" s="979"/>
      <c r="N104" s="980"/>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81"/>
      <c r="K114" s="981"/>
      <c r="L114" s="981"/>
      <c r="M114" s="981"/>
      <c r="N114" s="982"/>
    </row>
    <row r="115" spans="2:14" ht="15.75" thickBot="1">
      <c r="B115" s="418" t="s">
        <v>2221</v>
      </c>
      <c r="C115" s="419"/>
      <c r="D115" s="419"/>
      <c r="E115" s="258"/>
      <c r="F115" s="258"/>
      <c r="G115" s="258"/>
      <c r="H115" s="258"/>
      <c r="I115" s="258"/>
      <c r="J115" s="983"/>
      <c r="K115" s="983"/>
      <c r="L115" s="983"/>
      <c r="M115" s="983"/>
      <c r="N115" s="984"/>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1632</v>
      </c>
      <c r="C31" s="81" t="s">
        <v>2088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180</v>
      </c>
      <c r="B36" s="880" t="str">
        <f>VLOOKUP(A36,EQUIPOS!A6:D154,3,FALSE)</f>
        <v>Compresor 120 HP, con martillo.</v>
      </c>
      <c r="C36" s="881"/>
      <c r="D36" s="881"/>
      <c r="E36" s="881"/>
      <c r="F36" s="881"/>
      <c r="G36" s="881"/>
      <c r="H36" s="882"/>
      <c r="I36" s="266"/>
      <c r="J36" s="267"/>
      <c r="K36" s="268">
        <f>VLOOKUP(A36,EQUIPOS!A6:D163,4,FALSE)</f>
        <v>105416.33569090531</v>
      </c>
      <c r="L36" s="269"/>
      <c r="M36" s="270">
        <v>35</v>
      </c>
      <c r="N36" s="271">
        <f>K36/M36</f>
        <v>3011.8953054544377</v>
      </c>
    </row>
    <row r="37" spans="1:14">
      <c r="A37" s="113" t="s">
        <v>312</v>
      </c>
      <c r="B37" s="880" t="str">
        <f>VLOOKUP(A37,EQUIPOS!A7:D154,3,FALSE)</f>
        <v>Retroexcavadora sobre oruga, potencia 138 HP, balde de 1,5 m3.</v>
      </c>
      <c r="C37" s="881"/>
      <c r="D37" s="881"/>
      <c r="E37" s="881"/>
      <c r="F37" s="881"/>
      <c r="G37" s="881"/>
      <c r="H37" s="882"/>
      <c r="I37" s="420"/>
      <c r="J37" s="421"/>
      <c r="K37" s="268">
        <f>VLOOKUP(A37,EQUIPOS!A7:D164,4,FALSE)</f>
        <v>223710.21229769697</v>
      </c>
      <c r="L37" s="334"/>
      <c r="M37" s="335">
        <v>35</v>
      </c>
      <c r="N37" s="271">
        <f>K37/M37</f>
        <v>6391.720351362771</v>
      </c>
    </row>
    <row r="38" spans="1:14">
      <c r="A38" s="113"/>
      <c r="B38" s="319"/>
      <c r="C38" s="320"/>
      <c r="D38" s="320"/>
      <c r="E38" s="322"/>
      <c r="F38" s="320"/>
      <c r="G38" s="320"/>
      <c r="H38" s="321"/>
      <c r="I38" s="327"/>
      <c r="J38" s="329"/>
      <c r="K38" s="268"/>
      <c r="L38" s="422"/>
      <c r="M38" s="423"/>
      <c r="N38" s="271"/>
    </row>
    <row r="39" spans="1:14">
      <c r="B39" s="880"/>
      <c r="C39" s="881"/>
      <c r="D39" s="881"/>
      <c r="E39" s="887"/>
      <c r="F39" s="881"/>
      <c r="G39" s="881"/>
      <c r="H39" s="882"/>
      <c r="I39" s="36"/>
      <c r="J39" s="37"/>
      <c r="K39" s="273"/>
      <c r="L39" s="275"/>
      <c r="M39" s="276"/>
      <c r="N39" s="277"/>
    </row>
    <row r="40" spans="1:14">
      <c r="B40" s="888" t="s">
        <v>952</v>
      </c>
      <c r="C40" s="889"/>
      <c r="D40" s="889"/>
      <c r="E40" s="38"/>
      <c r="F40" s="39"/>
      <c r="G40" s="39"/>
      <c r="H40" s="40"/>
      <c r="I40" s="36"/>
      <c r="J40" s="37"/>
      <c r="K40" s="278"/>
      <c r="L40" s="275"/>
      <c r="M40" s="400">
        <v>0.01</v>
      </c>
      <c r="N40" s="343">
        <f>N73*M40</f>
        <v>7.6767229862288557</v>
      </c>
    </row>
    <row r="41" spans="1:14" ht="15.75" thickBot="1">
      <c r="B41" s="880"/>
      <c r="C41" s="881"/>
      <c r="D41" s="881"/>
      <c r="E41" s="881"/>
      <c r="F41" s="881"/>
      <c r="G41" s="881"/>
      <c r="H41" s="882"/>
      <c r="I41" s="890"/>
      <c r="J41" s="891"/>
      <c r="K41" s="41"/>
      <c r="L41" s="892"/>
      <c r="M41" s="893"/>
      <c r="N41" s="105"/>
    </row>
    <row r="42" spans="1:14" ht="15.75" thickBot="1">
      <c r="B42" s="831" t="s">
        <v>953</v>
      </c>
      <c r="C42" s="832"/>
      <c r="D42" s="832"/>
      <c r="E42" s="832"/>
      <c r="F42" s="832"/>
      <c r="G42" s="832"/>
      <c r="H42" s="832"/>
      <c r="I42" s="832"/>
      <c r="J42" s="832"/>
      <c r="K42" s="832"/>
      <c r="L42" s="832"/>
      <c r="M42" s="833"/>
      <c r="N42" s="393">
        <f>SUM(N36:N41)</f>
        <v>9411.2923798034371</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6" t="s">
        <v>944</v>
      </c>
      <c r="C46" s="877"/>
      <c r="D46" s="877"/>
      <c r="E46" s="877"/>
      <c r="F46" s="877"/>
      <c r="G46" s="877"/>
      <c r="H46" s="877"/>
      <c r="I46" s="911"/>
      <c r="J46" s="314" t="s">
        <v>945</v>
      </c>
      <c r="K46" s="85" t="s">
        <v>946</v>
      </c>
      <c r="L46" s="912" t="s">
        <v>955</v>
      </c>
      <c r="M46" s="911"/>
      <c r="N46" s="86" t="s">
        <v>951</v>
      </c>
    </row>
    <row r="47" spans="1:14">
      <c r="A47" s="144" t="s">
        <v>442</v>
      </c>
      <c r="B47" s="43" t="str">
        <f>VLOOKUP(A47,MATERIALES!A5:D373,3,FALSE)</f>
        <v>Derechos de explotación y/o disposición de materiales</v>
      </c>
      <c r="C47" s="280"/>
      <c r="D47" s="280"/>
      <c r="E47" s="280"/>
      <c r="F47" s="280"/>
      <c r="G47" s="280"/>
      <c r="H47" s="280"/>
      <c r="I47" s="267"/>
      <c r="J47" s="223" t="str">
        <f>VLOOKUP(A47,MATERIALES!A3:D639,2,FALSE)</f>
        <v>m3</v>
      </c>
      <c r="K47" s="281">
        <v>1.3</v>
      </c>
      <c r="L47" s="266"/>
      <c r="M47" s="401">
        <f>VLOOKUP(A47,MATERIALES!A5:D396,4,FALSE)</f>
        <v>5570.8912068711215</v>
      </c>
      <c r="N47" s="271">
        <f>K47*M47</f>
        <v>7242.1585689324584</v>
      </c>
    </row>
    <row r="48" spans="1:14">
      <c r="A48" s="204"/>
      <c r="B48" s="319"/>
      <c r="C48" s="424"/>
      <c r="D48" s="424"/>
      <c r="E48" s="424"/>
      <c r="F48" s="424"/>
      <c r="G48" s="424"/>
      <c r="H48" s="424"/>
      <c r="I48" s="421"/>
      <c r="J48" s="310"/>
      <c r="K48" s="396"/>
      <c r="L48" s="420"/>
      <c r="M48" s="425"/>
      <c r="N48" s="272"/>
    </row>
    <row r="49" spans="1:14">
      <c r="A49" s="204"/>
      <c r="B49" s="168"/>
      <c r="C49" s="328"/>
      <c r="D49" s="328"/>
      <c r="E49" s="328"/>
      <c r="F49" s="328"/>
      <c r="G49" s="328"/>
      <c r="H49" s="328"/>
      <c r="I49" s="421"/>
      <c r="J49" s="426"/>
      <c r="K49" s="427"/>
      <c r="L49" s="327"/>
      <c r="M49" s="428"/>
      <c r="N49" s="429"/>
    </row>
    <row r="50" spans="1:14" ht="15.75" thickBot="1">
      <c r="B50" s="308"/>
      <c r="C50" s="309"/>
      <c r="D50" s="309"/>
      <c r="E50" s="309"/>
      <c r="F50" s="309"/>
      <c r="G50" s="309"/>
      <c r="H50" s="309"/>
      <c r="I50" s="309"/>
      <c r="J50" s="126"/>
      <c r="K50" s="126"/>
      <c r="L50" s="324"/>
      <c r="M50" s="323"/>
      <c r="N50" s="127"/>
    </row>
    <row r="51" spans="1:14" ht="15.75" thickBot="1">
      <c r="B51" s="831" t="s">
        <v>953</v>
      </c>
      <c r="C51" s="832"/>
      <c r="D51" s="832"/>
      <c r="E51" s="832"/>
      <c r="F51" s="832"/>
      <c r="G51" s="832"/>
      <c r="H51" s="832"/>
      <c r="I51" s="832"/>
      <c r="J51" s="832"/>
      <c r="K51" s="832"/>
      <c r="L51" s="832"/>
      <c r="M51" s="833"/>
      <c r="N51" s="393">
        <f>SUM(N47:N50)</f>
        <v>7242.1585689324584</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2" t="s">
        <v>957</v>
      </c>
      <c r="C55" s="313"/>
      <c r="D55" s="313"/>
      <c r="E55" s="313"/>
      <c r="F55" s="313"/>
      <c r="G55" s="313"/>
      <c r="H55" s="73" t="s">
        <v>945</v>
      </c>
      <c r="I55" s="74" t="s">
        <v>958</v>
      </c>
      <c r="J55" s="75" t="s">
        <v>959</v>
      </c>
      <c r="K55" s="73" t="s">
        <v>960</v>
      </c>
      <c r="L55" s="917" t="s">
        <v>961</v>
      </c>
      <c r="M55" s="896"/>
      <c r="N55" s="76" t="s">
        <v>951</v>
      </c>
    </row>
    <row r="56" spans="1:14">
      <c r="A56" t="s">
        <v>1256</v>
      </c>
      <c r="B56" s="46" t="str">
        <f>VLOOKUP(A56,TRANSPORTE!A5:D117,3,FALSE)</f>
        <v>Transporte de material de excavación</v>
      </c>
      <c r="C56" s="316"/>
      <c r="D56" s="316"/>
      <c r="E56" s="316"/>
      <c r="F56" s="316"/>
      <c r="G56" s="316"/>
      <c r="H56" s="310" t="s">
        <v>1468</v>
      </c>
      <c r="I56" s="278">
        <v>1.3</v>
      </c>
      <c r="J56" s="285">
        <v>1</v>
      </c>
      <c r="K56" s="278">
        <f>I56*J56</f>
        <v>1.3</v>
      </c>
      <c r="L56" s="918">
        <f>VLOOKUP(A56,TRANSPORTE!A5:D117,4,FALSE)</f>
        <v>1340.4286998159068</v>
      </c>
      <c r="M56" s="919"/>
      <c r="N56" s="286">
        <f>K56*L56</f>
        <v>1742.5573097606789</v>
      </c>
    </row>
    <row r="57" spans="1:14">
      <c r="B57" s="46"/>
      <c r="C57" s="47"/>
      <c r="D57" s="47"/>
      <c r="E57" s="47"/>
      <c r="F57" s="47"/>
      <c r="G57" s="47"/>
      <c r="H57" s="310"/>
      <c r="I57" s="278"/>
      <c r="J57" s="285"/>
      <c r="K57" s="278"/>
      <c r="L57" s="918"/>
      <c r="M57" s="919"/>
      <c r="N57" s="286"/>
    </row>
    <row r="58" spans="1:14">
      <c r="B58" s="46"/>
      <c r="C58" s="47"/>
      <c r="D58" s="47"/>
      <c r="E58" s="47"/>
      <c r="F58" s="47"/>
      <c r="G58" s="47"/>
      <c r="H58" s="310"/>
      <c r="I58" s="278"/>
      <c r="J58" s="285"/>
      <c r="K58" s="278"/>
      <c r="L58" s="918"/>
      <c r="M58" s="919"/>
      <c r="N58" s="286"/>
    </row>
    <row r="59" spans="1:14">
      <c r="B59" s="46"/>
      <c r="C59" s="47"/>
      <c r="D59" s="47"/>
      <c r="E59" s="47"/>
      <c r="F59" s="47"/>
      <c r="G59" s="47"/>
      <c r="H59" s="310"/>
      <c r="I59" s="278"/>
      <c r="J59" s="285"/>
      <c r="K59" s="278"/>
      <c r="L59" s="918"/>
      <c r="M59" s="919"/>
      <c r="N59" s="286"/>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909"/>
      <c r="M61" s="910"/>
      <c r="N61" s="127"/>
    </row>
    <row r="62" spans="1:14" ht="15.75" thickBot="1">
      <c r="B62" s="920" t="s">
        <v>953</v>
      </c>
      <c r="C62" s="874"/>
      <c r="D62" s="874"/>
      <c r="E62" s="874"/>
      <c r="F62" s="874"/>
      <c r="G62" s="874"/>
      <c r="H62" s="874"/>
      <c r="I62" s="874"/>
      <c r="J62" s="874"/>
      <c r="K62" s="874"/>
      <c r="L62" s="874"/>
      <c r="M62" s="875"/>
      <c r="N62" s="104">
        <f>N56+N57+N58+N59+N60</f>
        <v>1742.5573097606789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70" t="s">
        <v>963</v>
      </c>
      <c r="C66" s="871"/>
      <c r="D66" s="871"/>
      <c r="E66" s="871"/>
      <c r="F66" s="871"/>
      <c r="G66" s="871"/>
      <c r="H66" s="871"/>
      <c r="I66" s="73" t="s">
        <v>964</v>
      </c>
      <c r="J66" s="75" t="s">
        <v>1410</v>
      </c>
      <c r="K66" s="74" t="s">
        <v>966</v>
      </c>
      <c r="L66" s="872" t="s">
        <v>950</v>
      </c>
      <c r="M66" s="873"/>
      <c r="N66" s="98" t="s">
        <v>951</v>
      </c>
    </row>
    <row r="67" spans="1:15">
      <c r="A67" s="145" t="s">
        <v>7</v>
      </c>
      <c r="B67" s="49" t="str">
        <f>VLOOKUP(A67,'MANO DE OBRA'!A8:D68,3,FALSE)</f>
        <v>Obrero (2)</v>
      </c>
      <c r="C67" s="47"/>
      <c r="D67" s="47"/>
      <c r="E67" s="47"/>
      <c r="F67" s="47"/>
      <c r="G67" s="47"/>
      <c r="H67" s="47"/>
      <c r="I67" s="291">
        <f>K67/J67*100</f>
        <v>58520.000000000007</v>
      </c>
      <c r="J67" s="292">
        <v>185</v>
      </c>
      <c r="K67" s="293">
        <f>VLOOKUP(A67,'MANO DE OBRA'!A8:D99,4,FALSE)</f>
        <v>108262</v>
      </c>
      <c r="L67" s="50"/>
      <c r="M67" s="430">
        <v>280</v>
      </c>
      <c r="N67" s="394">
        <f>K67/M67</f>
        <v>386.65</v>
      </c>
      <c r="O67" s="106"/>
    </row>
    <row r="68" spans="1:15">
      <c r="A68" s="145"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431">
        <v>280</v>
      </c>
      <c r="N68" s="394">
        <f>K68/M68</f>
        <v>381.02229862288567</v>
      </c>
    </row>
    <row r="69" spans="1:15">
      <c r="B69" s="49"/>
      <c r="C69" s="47"/>
      <c r="D69" s="47"/>
      <c r="E69" s="47"/>
      <c r="F69" s="47"/>
      <c r="G69" s="47"/>
      <c r="H69" s="47"/>
      <c r="I69" s="278"/>
      <c r="J69" s="296"/>
      <c r="K69" s="297"/>
      <c r="L69" s="50"/>
      <c r="M69" s="299"/>
      <c r="N69" s="295"/>
    </row>
    <row r="70" spans="1:15">
      <c r="B70" s="49"/>
      <c r="C70" s="47"/>
      <c r="D70" s="47"/>
      <c r="E70" s="47"/>
      <c r="F70" s="47"/>
      <c r="G70" s="47"/>
      <c r="H70" s="47"/>
      <c r="I70" s="278"/>
      <c r="J70" s="296"/>
      <c r="K70" s="297"/>
      <c r="L70" s="317"/>
      <c r="M70" s="299"/>
      <c r="N70" s="295"/>
    </row>
    <row r="71" spans="1:15">
      <c r="B71" s="49"/>
      <c r="C71" s="47"/>
      <c r="D71" s="47"/>
      <c r="E71" s="47"/>
      <c r="F71" s="47"/>
      <c r="G71" s="47"/>
      <c r="H71" s="47"/>
      <c r="I71" s="278"/>
      <c r="J71" s="296"/>
      <c r="K71" s="297"/>
      <c r="L71" s="317"/>
      <c r="M71" s="299"/>
      <c r="N71" s="295"/>
    </row>
    <row r="72" spans="1:15" ht="15.75" thickBot="1">
      <c r="B72" s="907"/>
      <c r="C72" s="908"/>
      <c r="D72" s="908"/>
      <c r="E72" s="908"/>
      <c r="F72" s="908"/>
      <c r="G72" s="908"/>
      <c r="H72" s="908"/>
      <c r="I72" s="126"/>
      <c r="J72" s="126"/>
      <c r="K72" s="126"/>
      <c r="L72" s="921"/>
      <c r="M72" s="921"/>
      <c r="N72" s="45"/>
    </row>
    <row r="73" spans="1:15" ht="15.75" thickBot="1">
      <c r="B73" s="920" t="s">
        <v>953</v>
      </c>
      <c r="C73" s="874"/>
      <c r="D73" s="874"/>
      <c r="E73" s="874"/>
      <c r="F73" s="874"/>
      <c r="G73" s="874"/>
      <c r="H73" s="874"/>
      <c r="I73" s="874"/>
      <c r="J73" s="874"/>
      <c r="K73" s="874"/>
      <c r="L73" s="874"/>
      <c r="M73" s="875"/>
      <c r="N73" s="300">
        <f>SUM(N67:N72)</f>
        <v>767.67229862288559</v>
      </c>
    </row>
    <row r="74" spans="1:15" ht="15.75" thickBot="1">
      <c r="B74" s="33"/>
      <c r="C74" s="34"/>
      <c r="D74" s="34"/>
      <c r="E74" s="34"/>
      <c r="F74" s="34"/>
      <c r="G74" s="34"/>
      <c r="H74" s="34"/>
      <c r="I74" s="34"/>
      <c r="J74" s="34"/>
      <c r="K74" s="34"/>
      <c r="L74" s="34"/>
      <c r="M74" s="34"/>
      <c r="N74" s="35"/>
    </row>
    <row r="75" spans="1:15" ht="15.75" thickBot="1">
      <c r="B75" s="831" t="s">
        <v>967</v>
      </c>
      <c r="C75" s="832"/>
      <c r="D75" s="832"/>
      <c r="E75" s="832"/>
      <c r="F75" s="832"/>
      <c r="G75" s="832"/>
      <c r="H75" s="832"/>
      <c r="I75" s="832"/>
      <c r="J75" s="832"/>
      <c r="K75" s="832"/>
      <c r="L75" s="832"/>
      <c r="M75" s="833"/>
      <c r="N75" s="99">
        <f>N42+N51+N62+N73</f>
        <v>19163.68055711946</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76" t="s">
        <v>969</v>
      </c>
      <c r="C79" s="877"/>
      <c r="D79" s="877"/>
      <c r="E79" s="877"/>
      <c r="F79" s="877"/>
      <c r="G79" s="877"/>
      <c r="H79" s="877"/>
      <c r="I79" s="313"/>
      <c r="J79" s="333"/>
      <c r="K79" s="301" t="s">
        <v>970</v>
      </c>
      <c r="L79" s="878" t="s">
        <v>971</v>
      </c>
      <c r="M79" s="879"/>
      <c r="N79" s="302"/>
    </row>
    <row r="80" spans="1:15">
      <c r="B80" s="864" t="s">
        <v>972</v>
      </c>
      <c r="C80" s="865"/>
      <c r="D80" s="865"/>
      <c r="E80" s="865"/>
      <c r="F80" s="865"/>
      <c r="G80" s="865"/>
      <c r="H80" s="865"/>
      <c r="I80" s="87"/>
      <c r="J80" s="88"/>
      <c r="K80" s="303">
        <v>0.2</v>
      </c>
      <c r="L80" s="866">
        <f>N75*K80</f>
        <v>3832.736111423892</v>
      </c>
      <c r="M80" s="867"/>
      <c r="N80" s="51"/>
    </row>
    <row r="81" spans="1:14">
      <c r="B81" s="89" t="s">
        <v>973</v>
      </c>
      <c r="C81" s="90"/>
      <c r="D81" s="90"/>
      <c r="E81" s="90"/>
      <c r="F81" s="90"/>
      <c r="G81" s="90"/>
      <c r="H81" s="90"/>
      <c r="I81" s="87"/>
      <c r="J81" s="88"/>
      <c r="K81" s="303">
        <v>0.05</v>
      </c>
      <c r="L81" s="866">
        <f>N75*K81</f>
        <v>958.184027855973</v>
      </c>
      <c r="M81" s="867"/>
      <c r="N81" s="51"/>
    </row>
    <row r="82" spans="1:14" ht="15.75" thickBot="1">
      <c r="B82" s="91" t="s">
        <v>974</v>
      </c>
      <c r="C82" s="92"/>
      <c r="D82" s="92"/>
      <c r="E82" s="92"/>
      <c r="F82" s="92"/>
      <c r="G82" s="92"/>
      <c r="H82" s="92"/>
      <c r="I82" s="93"/>
      <c r="J82" s="94"/>
      <c r="K82" s="304">
        <v>0.05</v>
      </c>
      <c r="L82" s="868">
        <f>N75*K82</f>
        <v>958.184027855973</v>
      </c>
      <c r="M82" s="869"/>
      <c r="N82" s="51"/>
    </row>
    <row r="83" spans="1:14" ht="15.75" thickBot="1">
      <c r="B83" s="831" t="s">
        <v>953</v>
      </c>
      <c r="C83" s="832"/>
      <c r="D83" s="832"/>
      <c r="E83" s="832"/>
      <c r="F83" s="832"/>
      <c r="G83" s="832"/>
      <c r="H83" s="832"/>
      <c r="I83" s="832"/>
      <c r="J83" s="832"/>
      <c r="K83" s="832"/>
      <c r="L83" s="832"/>
      <c r="M83" s="833"/>
      <c r="N83" s="52">
        <f>L80+L81+L82</f>
        <v>5749.104167135838</v>
      </c>
    </row>
    <row r="84" spans="1:14" ht="15.75" thickBot="1">
      <c r="B84" s="33"/>
      <c r="C84" s="34"/>
      <c r="D84" s="34"/>
      <c r="E84" s="34"/>
      <c r="F84" s="34"/>
      <c r="G84" s="34"/>
      <c r="H84" s="34"/>
      <c r="I84" s="34"/>
      <c r="J84" s="34"/>
      <c r="K84" s="34"/>
      <c r="L84" s="34"/>
      <c r="M84" s="34"/>
      <c r="N84" s="35"/>
    </row>
    <row r="85" spans="1:14" ht="15.75" thickBot="1">
      <c r="A85" t="s">
        <v>2016</v>
      </c>
      <c r="B85" s="831" t="s">
        <v>975</v>
      </c>
      <c r="C85" s="832"/>
      <c r="D85" s="832"/>
      <c r="E85" s="832"/>
      <c r="F85" s="832"/>
      <c r="G85" s="832"/>
      <c r="H85" s="832"/>
      <c r="I85" s="832"/>
      <c r="J85" s="832"/>
      <c r="K85" s="832"/>
      <c r="L85" s="832"/>
      <c r="M85" s="833"/>
      <c r="N85" s="188">
        <f>N75+N83</f>
        <v>24912.784724255296</v>
      </c>
    </row>
    <row r="86" spans="1:14">
      <c r="B86" s="238"/>
      <c r="C86" s="239"/>
      <c r="D86" s="239"/>
      <c r="E86" s="239"/>
      <c r="F86" s="239"/>
      <c r="G86" s="239"/>
      <c r="H86" s="239"/>
      <c r="I86" s="239"/>
      <c r="J86" s="239"/>
      <c r="K86" s="239"/>
      <c r="L86" s="239"/>
      <c r="M86" s="239"/>
      <c r="N86" s="240"/>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242"/>
      <c r="F89" s="242"/>
      <c r="G89" s="242"/>
      <c r="H89" s="242"/>
      <c r="I89" s="242"/>
      <c r="J89" s="242"/>
      <c r="K89" s="242"/>
      <c r="L89" s="242"/>
      <c r="M89" s="242"/>
      <c r="N89" s="243"/>
    </row>
    <row r="90" spans="1:14">
      <c r="B90" s="241"/>
      <c r="C90" s="242"/>
      <c r="D90" s="242"/>
      <c r="E90" s="416" t="s">
        <v>976</v>
      </c>
      <c r="F90" s="416"/>
      <c r="G90" s="416"/>
      <c r="H90" s="416"/>
      <c r="I90" s="416"/>
      <c r="J90" s="416"/>
      <c r="K90" s="242"/>
      <c r="L90" s="242"/>
      <c r="M90" s="242"/>
      <c r="N90" s="243"/>
    </row>
    <row r="91" spans="1:14">
      <c r="B91" s="241"/>
      <c r="C91" s="242"/>
      <c r="D91" s="242"/>
      <c r="E91" s="242" t="s">
        <v>977</v>
      </c>
      <c r="F91" s="242"/>
      <c r="G91" s="242"/>
      <c r="H91" s="242"/>
      <c r="I91" s="242"/>
      <c r="J91" s="242"/>
      <c r="K91" s="242"/>
      <c r="L91" s="242"/>
      <c r="M91" s="242"/>
      <c r="N91" s="243"/>
    </row>
    <row r="92" spans="1:14">
      <c r="B92" s="241"/>
      <c r="C92" s="242"/>
      <c r="D92" s="242"/>
      <c r="E92" s="242" t="s">
        <v>978</v>
      </c>
      <c r="F92" s="242"/>
      <c r="G92" s="242"/>
      <c r="H92" s="242"/>
      <c r="I92" s="242"/>
      <c r="J92" s="242"/>
      <c r="K92" s="242"/>
      <c r="L92" s="242"/>
      <c r="M92" s="242"/>
      <c r="N92" s="243"/>
    </row>
    <row r="93" spans="1:14">
      <c r="B93" s="241"/>
      <c r="C93" s="242"/>
      <c r="D93" s="242"/>
      <c r="E93" s="242" t="s">
        <v>979</v>
      </c>
      <c r="F93" s="242"/>
      <c r="G93" s="242"/>
      <c r="H93" s="242"/>
      <c r="I93" s="242"/>
      <c r="J93" s="242"/>
      <c r="K93" s="242"/>
      <c r="L93" s="242"/>
      <c r="M93" s="242"/>
      <c r="N93" s="243"/>
    </row>
    <row r="94" spans="1:14" ht="15.75" thickBot="1">
      <c r="B94" s="241"/>
      <c r="C94" s="242"/>
      <c r="D94" s="242"/>
      <c r="E94" s="242"/>
      <c r="F94" s="242" t="s">
        <v>980</v>
      </c>
      <c r="G94" s="242"/>
      <c r="H94" s="242"/>
      <c r="I94" s="242"/>
      <c r="J94" s="242"/>
      <c r="K94" s="242"/>
      <c r="L94" s="242"/>
      <c r="M94" s="242"/>
      <c r="N94" s="243"/>
    </row>
    <row r="95" spans="1:14">
      <c r="B95" s="226" t="s">
        <v>2216</v>
      </c>
      <c r="C95" s="227"/>
      <c r="D95" s="227"/>
      <c r="E95" s="227"/>
      <c r="F95" s="227"/>
      <c r="G95" s="227"/>
      <c r="H95" s="227"/>
      <c r="I95" s="227"/>
      <c r="J95" s="227"/>
      <c r="K95" s="227"/>
      <c r="L95" s="227"/>
      <c r="M95" s="227"/>
      <c r="N95" s="228"/>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c r="B98" s="244"/>
      <c r="C98" s="245"/>
      <c r="D98" s="245"/>
      <c r="E98" s="245"/>
      <c r="F98" s="245"/>
      <c r="G98" s="245"/>
      <c r="H98" s="245"/>
      <c r="I98" s="245"/>
      <c r="J98" s="245"/>
      <c r="K98" s="245"/>
      <c r="L98" s="245"/>
      <c r="M98" s="245"/>
      <c r="N98" s="246"/>
    </row>
    <row r="99" spans="2:14" ht="15.75" thickBot="1">
      <c r="B99" s="247"/>
      <c r="C99" s="248"/>
      <c r="D99" s="248"/>
      <c r="E99" s="248"/>
      <c r="F99" s="248"/>
      <c r="G99" s="248"/>
      <c r="H99" s="248"/>
      <c r="I99" s="248"/>
      <c r="J99" s="248"/>
      <c r="K99" s="248"/>
      <c r="L99" s="248"/>
      <c r="M99" s="248"/>
      <c r="N99" s="249"/>
    </row>
    <row r="100" spans="2:14">
      <c r="B100" s="250"/>
      <c r="C100" s="251"/>
      <c r="D100" s="251"/>
      <c r="E100" s="251"/>
      <c r="F100" s="251"/>
      <c r="G100" s="251"/>
      <c r="H100" s="251"/>
      <c r="I100" s="251"/>
      <c r="J100" s="251"/>
      <c r="K100" s="251"/>
      <c r="L100" s="251"/>
      <c r="M100" s="251"/>
      <c r="N100" s="252"/>
    </row>
    <row r="101" spans="2:14">
      <c r="B101" s="253" t="s">
        <v>2217</v>
      </c>
      <c r="C101" s="254"/>
      <c r="D101" s="254"/>
      <c r="E101" s="254"/>
      <c r="F101" s="254"/>
      <c r="G101" s="254"/>
      <c r="H101" s="254"/>
      <c r="I101" s="254"/>
      <c r="J101" s="254"/>
      <c r="K101" s="254"/>
      <c r="L101" s="254"/>
      <c r="M101" s="254"/>
      <c r="N101" s="255"/>
    </row>
    <row r="102" spans="2:14" ht="15" customHeight="1">
      <c r="B102" s="975" t="s">
        <v>2218</v>
      </c>
      <c r="C102" s="976"/>
      <c r="D102" s="976"/>
      <c r="E102" s="976"/>
      <c r="F102" s="976"/>
      <c r="G102" s="976"/>
      <c r="H102" s="976"/>
      <c r="I102" s="976"/>
      <c r="J102" s="976"/>
      <c r="K102" s="976"/>
      <c r="L102" s="976"/>
      <c r="M102" s="976"/>
      <c r="N102" s="977"/>
    </row>
    <row r="103" spans="2:14" ht="15" customHeight="1">
      <c r="B103" s="975"/>
      <c r="C103" s="976"/>
      <c r="D103" s="976"/>
      <c r="E103" s="976"/>
      <c r="F103" s="976"/>
      <c r="G103" s="976"/>
      <c r="H103" s="976"/>
      <c r="I103" s="976"/>
      <c r="J103" s="976"/>
      <c r="K103" s="976"/>
      <c r="L103" s="976"/>
      <c r="M103" s="976"/>
      <c r="N103" s="977"/>
    </row>
    <row r="104" spans="2:14" ht="30" customHeight="1">
      <c r="B104" s="978" t="s">
        <v>2219</v>
      </c>
      <c r="C104" s="979"/>
      <c r="D104" s="979"/>
      <c r="E104" s="979"/>
      <c r="F104" s="979"/>
      <c r="G104" s="979"/>
      <c r="H104" s="979"/>
      <c r="I104" s="979"/>
      <c r="J104" s="979"/>
      <c r="K104" s="979"/>
      <c r="L104" s="979"/>
      <c r="M104" s="979"/>
      <c r="N104" s="980"/>
    </row>
    <row r="105" spans="2:14">
      <c r="B105" s="978"/>
      <c r="C105" s="979"/>
      <c r="D105" s="979"/>
      <c r="E105" s="979"/>
      <c r="F105" s="979"/>
      <c r="G105" s="979"/>
      <c r="H105" s="979"/>
      <c r="I105" s="979"/>
      <c r="J105" s="979"/>
      <c r="K105" s="979"/>
      <c r="L105" s="979"/>
      <c r="M105" s="979"/>
      <c r="N105" s="98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338"/>
      <c r="C108" s="339"/>
      <c r="D108" s="339"/>
      <c r="E108" s="339"/>
      <c r="F108" s="339"/>
      <c r="G108" s="339"/>
      <c r="H108" s="339"/>
      <c r="I108" s="339"/>
      <c r="J108" s="339"/>
      <c r="K108" s="339"/>
      <c r="L108" s="339"/>
      <c r="M108" s="339"/>
      <c r="N108" s="340"/>
    </row>
    <row r="109" spans="2:14">
      <c r="B109" s="253"/>
      <c r="C109" s="254"/>
      <c r="D109" s="254"/>
      <c r="E109" s="254"/>
      <c r="F109" s="254"/>
      <c r="G109" s="254"/>
      <c r="H109" s="254"/>
      <c r="I109" s="254"/>
      <c r="J109" s="254"/>
      <c r="K109" s="254"/>
      <c r="L109" s="254"/>
      <c r="M109" s="254"/>
      <c r="N109" s="255"/>
    </row>
    <row r="110" spans="2:14">
      <c r="B110" s="241"/>
      <c r="C110" s="242"/>
      <c r="D110" s="242"/>
      <c r="E110" s="242" t="s">
        <v>976</v>
      </c>
      <c r="F110" s="416"/>
      <c r="G110" s="416"/>
      <c r="H110" s="242"/>
      <c r="I110" s="242"/>
      <c r="J110" s="242"/>
      <c r="K110" s="242"/>
      <c r="L110" s="242"/>
      <c r="M110" s="242"/>
      <c r="N110" s="243"/>
    </row>
    <row r="111" spans="2:14">
      <c r="B111" s="241"/>
      <c r="C111" s="242"/>
      <c r="D111" s="242"/>
      <c r="E111" s="417" t="s">
        <v>977</v>
      </c>
      <c r="F111" s="242"/>
      <c r="G111" s="242"/>
      <c r="H111" s="417"/>
      <c r="I111" s="417"/>
      <c r="J111" s="417"/>
      <c r="K111" s="242"/>
      <c r="L111" s="242"/>
      <c r="M111" s="242"/>
      <c r="N111" s="243"/>
    </row>
    <row r="112" spans="2:14">
      <c r="B112" s="241"/>
      <c r="C112" s="242"/>
      <c r="D112" s="242"/>
      <c r="E112" s="256" t="s">
        <v>981</v>
      </c>
      <c r="F112" s="242"/>
      <c r="G112" s="242"/>
      <c r="H112" s="256"/>
      <c r="I112" s="256"/>
      <c r="J112" s="256"/>
      <c r="K112" s="242"/>
      <c r="L112" s="242"/>
      <c r="M112" s="242"/>
      <c r="N112" s="243"/>
    </row>
    <row r="113" spans="2:14">
      <c r="B113" s="257"/>
      <c r="C113" s="254"/>
      <c r="D113" s="254"/>
      <c r="E113" s="242" t="s">
        <v>979</v>
      </c>
      <c r="F113" s="242"/>
      <c r="G113" s="242"/>
      <c r="H113" s="242"/>
      <c r="I113" s="242"/>
      <c r="J113" s="242"/>
      <c r="K113" s="254"/>
      <c r="L113" s="254"/>
      <c r="M113" s="254"/>
      <c r="N113" s="255"/>
    </row>
    <row r="114" spans="2:14">
      <c r="B114" s="257"/>
      <c r="C114" s="254"/>
      <c r="D114" s="254"/>
      <c r="E114" s="254"/>
      <c r="F114" s="242"/>
      <c r="G114" s="242"/>
      <c r="H114" s="242"/>
      <c r="I114" s="242"/>
      <c r="J114" s="242"/>
      <c r="K114" s="254"/>
      <c r="L114" s="254"/>
      <c r="M114" s="254"/>
      <c r="N114" s="255"/>
    </row>
    <row r="115" spans="2:14">
      <c r="B115" s="257" t="s">
        <v>2220</v>
      </c>
      <c r="C115" s="256"/>
      <c r="D115" s="256"/>
      <c r="E115" s="242"/>
      <c r="F115" s="242"/>
      <c r="G115" s="242"/>
      <c r="H115" s="242"/>
      <c r="I115" s="242"/>
      <c r="J115" s="981"/>
      <c r="K115" s="981"/>
      <c r="L115" s="981"/>
      <c r="M115" s="981"/>
      <c r="N115" s="982"/>
    </row>
    <row r="116" spans="2:14" ht="15.75" thickBot="1">
      <c r="B116" s="418" t="s">
        <v>2221</v>
      </c>
      <c r="C116" s="419"/>
      <c r="D116" s="419"/>
      <c r="E116" s="258"/>
      <c r="F116" s="258"/>
      <c r="G116" s="258"/>
      <c r="H116" s="258"/>
      <c r="I116" s="258"/>
      <c r="J116" s="983"/>
      <c r="K116" s="983"/>
      <c r="L116" s="983"/>
      <c r="M116" s="983"/>
      <c r="N116" s="984"/>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1633</v>
      </c>
      <c r="C31" s="81" t="s">
        <v>2089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180</v>
      </c>
      <c r="B36" s="880" t="str">
        <f>VLOOKUP(A36,EQUIPOS!A6:D154,3,FALSE)</f>
        <v>Compresor 120 HP, con martillo.</v>
      </c>
      <c r="C36" s="881"/>
      <c r="D36" s="881"/>
      <c r="E36" s="881"/>
      <c r="F36" s="881"/>
      <c r="G36" s="881"/>
      <c r="H36" s="882"/>
      <c r="I36" s="266"/>
      <c r="J36" s="267"/>
      <c r="K36" s="268">
        <f>VLOOKUP(A36,EQUIPOS!A6:D163,4,FALSE)</f>
        <v>105416.33569090531</v>
      </c>
      <c r="L36" s="269"/>
      <c r="M36" s="270">
        <v>2.5</v>
      </c>
      <c r="N36" s="271">
        <f>K36/M36</f>
        <v>42166.534276362123</v>
      </c>
    </row>
    <row r="37" spans="1:14">
      <c r="A37" s="113" t="s">
        <v>129</v>
      </c>
      <c r="B37" s="880" t="str">
        <f>VLOOKUP(A37,EQUIPOS!A7:D154,3,FALSE)</f>
        <v xml:space="preserve">Buldozer, Potencia al volante de 140 HP, motor de 2200 RPM, longitud de hoja 4,80m. </v>
      </c>
      <c r="C37" s="881"/>
      <c r="D37" s="881"/>
      <c r="E37" s="881"/>
      <c r="F37" s="881"/>
      <c r="G37" s="881"/>
      <c r="H37" s="882"/>
      <c r="I37" s="420"/>
      <c r="J37" s="421"/>
      <c r="K37" s="268">
        <f>VLOOKUP(A37,EQUIPOS!A7:D164,4,FALSE)</f>
        <v>214698.92064588409</v>
      </c>
      <c r="L37" s="334"/>
      <c r="M37" s="335">
        <v>100</v>
      </c>
      <c r="N37" s="271">
        <f>K37/M37</f>
        <v>2146.9892064588407</v>
      </c>
    </row>
    <row r="38" spans="1:14">
      <c r="A38" s="113" t="s">
        <v>312</v>
      </c>
      <c r="B38" s="880" t="str">
        <f>VLOOKUP(A38,EQUIPOS!A8:D154,3,FALSE)</f>
        <v>Retroexcavadora sobre oruga, potencia 138 HP, balde de 1,5 m3.</v>
      </c>
      <c r="C38" s="881"/>
      <c r="D38" s="881"/>
      <c r="E38" s="881"/>
      <c r="F38" s="881"/>
      <c r="G38" s="881"/>
      <c r="H38" s="882"/>
      <c r="I38" s="327"/>
      <c r="J38" s="329"/>
      <c r="K38" s="268">
        <f>VLOOKUP(A38,EQUIPOS!A8:D165,4,FALSE)</f>
        <v>223710.21229769697</v>
      </c>
      <c r="L38" s="422"/>
      <c r="M38" s="423">
        <v>16</v>
      </c>
      <c r="N38" s="271">
        <f>K38/M38</f>
        <v>13981.888268606061</v>
      </c>
    </row>
    <row r="39" spans="1:14">
      <c r="B39" s="880"/>
      <c r="C39" s="881"/>
      <c r="D39" s="881"/>
      <c r="E39" s="887"/>
      <c r="F39" s="881"/>
      <c r="G39" s="881"/>
      <c r="H39" s="882"/>
      <c r="I39" s="36"/>
      <c r="J39" s="37"/>
      <c r="K39" s="273"/>
      <c r="L39" s="275"/>
      <c r="M39" s="276"/>
      <c r="N39" s="277"/>
    </row>
    <row r="40" spans="1:14">
      <c r="B40" s="888" t="s">
        <v>952</v>
      </c>
      <c r="C40" s="889"/>
      <c r="D40" s="889"/>
      <c r="E40" s="38"/>
      <c r="F40" s="39"/>
      <c r="G40" s="39"/>
      <c r="H40" s="40"/>
      <c r="I40" s="36"/>
      <c r="J40" s="37"/>
      <c r="K40" s="278"/>
      <c r="L40" s="275"/>
      <c r="M40" s="400">
        <v>0.01</v>
      </c>
      <c r="N40" s="343">
        <f>N76*M40</f>
        <v>25.250800282375621</v>
      </c>
    </row>
    <row r="41" spans="1:14" ht="15.75" thickBot="1">
      <c r="B41" s="880"/>
      <c r="C41" s="881"/>
      <c r="D41" s="881"/>
      <c r="E41" s="881"/>
      <c r="F41" s="881"/>
      <c r="G41" s="881"/>
      <c r="H41" s="882"/>
      <c r="I41" s="890"/>
      <c r="J41" s="891"/>
      <c r="K41" s="41"/>
      <c r="L41" s="892"/>
      <c r="M41" s="893"/>
      <c r="N41" s="105"/>
    </row>
    <row r="42" spans="1:14" ht="15.75" thickBot="1">
      <c r="B42" s="831" t="s">
        <v>953</v>
      </c>
      <c r="C42" s="832"/>
      <c r="D42" s="832"/>
      <c r="E42" s="832"/>
      <c r="F42" s="832"/>
      <c r="G42" s="832"/>
      <c r="H42" s="832"/>
      <c r="I42" s="832"/>
      <c r="J42" s="832"/>
      <c r="K42" s="832"/>
      <c r="L42" s="832"/>
      <c r="M42" s="833"/>
      <c r="N42" s="393">
        <f>SUM(N36:N41)</f>
        <v>58320.6625517094</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6" t="s">
        <v>944</v>
      </c>
      <c r="C46" s="877"/>
      <c r="D46" s="877"/>
      <c r="E46" s="877"/>
      <c r="F46" s="877"/>
      <c r="G46" s="877"/>
      <c r="H46" s="877"/>
      <c r="I46" s="911"/>
      <c r="J46" s="314" t="s">
        <v>945</v>
      </c>
      <c r="K46" s="85" t="s">
        <v>946</v>
      </c>
      <c r="L46" s="912" t="s">
        <v>955</v>
      </c>
      <c r="M46" s="911"/>
      <c r="N46" s="86" t="s">
        <v>951</v>
      </c>
    </row>
    <row r="47" spans="1:14">
      <c r="A47" s="146" t="s">
        <v>376</v>
      </c>
      <c r="B47" s="43" t="str">
        <f>VLOOKUP(A47,MATERIALES!A5:D373,3,FALSE)</f>
        <v>Anfo</v>
      </c>
      <c r="C47" s="280"/>
      <c r="D47" s="280"/>
      <c r="E47" s="280"/>
      <c r="F47" s="280"/>
      <c r="G47" s="280"/>
      <c r="H47" s="280"/>
      <c r="I47" s="267"/>
      <c r="J47" s="223" t="str">
        <f>VLOOKUP(A47,MATERIALES!A3:D639,2,FALSE)</f>
        <v>kg</v>
      </c>
      <c r="K47" s="281">
        <v>0.3</v>
      </c>
      <c r="L47" s="266"/>
      <c r="M47" s="401">
        <f>VLOOKUP(A47,MATERIALES!A5:D396,4,FALSE)</f>
        <v>6308.1607645700897</v>
      </c>
      <c r="N47" s="271">
        <f>K47*M47</f>
        <v>1892.4482293710269</v>
      </c>
    </row>
    <row r="48" spans="1:14">
      <c r="A48" s="146" t="s">
        <v>424</v>
      </c>
      <c r="B48" s="43" t="str">
        <f>VLOOKUP(A48,MATERIALES!A6:D373,3,FALSE)</f>
        <v>Cordón detonante</v>
      </c>
      <c r="C48" s="424"/>
      <c r="D48" s="424"/>
      <c r="E48" s="424"/>
      <c r="F48" s="424"/>
      <c r="G48" s="424"/>
      <c r="H48" s="424"/>
      <c r="I48" s="424"/>
      <c r="J48" s="310" t="str">
        <f>VLOOKUP(A48,MATERIALES!A4:D640,2,FALSE)</f>
        <v>m</v>
      </c>
      <c r="K48" s="396">
        <v>3</v>
      </c>
      <c r="L48" s="420"/>
      <c r="M48" s="401">
        <f>VLOOKUP(A48,MATERIALES!A6:D397,4,FALSE)</f>
        <v>1763.9501538970608</v>
      </c>
      <c r="N48" s="271">
        <f t="shared" ref="N48:N53" si="0">K48*M48</f>
        <v>5291.8504616911823</v>
      </c>
    </row>
    <row r="49" spans="1:14">
      <c r="A49" s="146" t="s">
        <v>453</v>
      </c>
      <c r="B49" s="43" t="str">
        <f>VLOOKUP(A49,MATERIALES!A6:D373,3,FALSE)</f>
        <v>Explosivos  75% (INDUGEL)</v>
      </c>
      <c r="C49" s="424"/>
      <c r="D49" s="424"/>
      <c r="E49" s="424"/>
      <c r="F49" s="424"/>
      <c r="G49" s="424"/>
      <c r="H49" s="424"/>
      <c r="I49" s="424"/>
      <c r="J49" s="311" t="str">
        <f>VLOOKUP(A49,MATERIALES!A5:D641,2,FALSE)</f>
        <v>lb</v>
      </c>
      <c r="K49" s="396">
        <v>0.25</v>
      </c>
      <c r="L49" s="420"/>
      <c r="M49" s="401">
        <f>VLOOKUP(A49,MATERIALES!A6:D398,4,FALSE)</f>
        <v>14734.292172243726</v>
      </c>
      <c r="N49" s="271">
        <f t="shared" si="0"/>
        <v>3683.5730430609315</v>
      </c>
    </row>
    <row r="50" spans="1:14">
      <c r="A50" s="146" t="s">
        <v>458</v>
      </c>
      <c r="B50" s="43" t="str">
        <f>VLOOKUP(A50,MATERIALES!A6:D373,3,FALSE)</f>
        <v>Fulminantes</v>
      </c>
      <c r="C50" s="424"/>
      <c r="D50" s="424"/>
      <c r="E50" s="424"/>
      <c r="F50" s="424"/>
      <c r="G50" s="424"/>
      <c r="H50" s="424"/>
      <c r="I50" s="424"/>
      <c r="J50" s="311" t="str">
        <f>VLOOKUP(A50,MATERIALES!A6:D642,2,FALSE)</f>
        <v>u</v>
      </c>
      <c r="K50" s="396">
        <v>1</v>
      </c>
      <c r="L50" s="420"/>
      <c r="M50" s="401">
        <f>VLOOKUP(A50,MATERIALES!A6:D399,4,FALSE)</f>
        <v>1139.7616084203933</v>
      </c>
      <c r="N50" s="271">
        <f t="shared" si="0"/>
        <v>1139.7616084203933</v>
      </c>
    </row>
    <row r="51" spans="1:14">
      <c r="A51" s="146" t="s">
        <v>552</v>
      </c>
      <c r="B51" s="43" t="str">
        <f>VLOOKUP(A51,MATERIALES!A7:D373,3,FALSE)</f>
        <v>Mecha Lenta</v>
      </c>
      <c r="C51" s="424"/>
      <c r="D51" s="424"/>
      <c r="E51" s="424"/>
      <c r="F51" s="424"/>
      <c r="G51" s="424"/>
      <c r="H51" s="424"/>
      <c r="I51" s="424"/>
      <c r="J51" s="311" t="str">
        <f>VLOOKUP(A51,MATERIALES!A6:D643,2,FALSE)</f>
        <v>m</v>
      </c>
      <c r="K51" s="396">
        <v>1</v>
      </c>
      <c r="L51" s="420"/>
      <c r="M51" s="401">
        <f>VLOOKUP(A51,MATERIALES!A7:D400,4,FALSE)</f>
        <v>1074.0504402673853</v>
      </c>
      <c r="N51" s="271">
        <f t="shared" si="0"/>
        <v>1074.0504402673853</v>
      </c>
    </row>
    <row r="52" spans="1:14">
      <c r="A52" s="146" t="s">
        <v>845</v>
      </c>
      <c r="B52" s="43" t="str">
        <f>VLOOKUP(A52,MATERIALES!A8:D373,3,FALSE)</f>
        <v>Escolta y transporte (una tarifa por cada m3 escoltado y transportado)</v>
      </c>
      <c r="C52" s="424"/>
      <c r="D52" s="424"/>
      <c r="E52" s="424"/>
      <c r="F52" s="424"/>
      <c r="G52" s="424"/>
      <c r="H52" s="424"/>
      <c r="I52" s="424"/>
      <c r="J52" s="311" t="str">
        <f>VLOOKUP(A52,MATERIALES!A6:D644,2,FALSE)</f>
        <v>kg</v>
      </c>
      <c r="K52" s="396">
        <v>0.45800000000000002</v>
      </c>
      <c r="L52" s="420"/>
      <c r="M52" s="401">
        <f>VLOOKUP(A52,MATERIALES!A8:D401,4,FALSE)</f>
        <v>6509.0609071935323</v>
      </c>
      <c r="N52" s="271">
        <f t="shared" si="0"/>
        <v>2981.1498954946378</v>
      </c>
    </row>
    <row r="53" spans="1:14" ht="15.75" thickBot="1">
      <c r="A53" t="s">
        <v>442</v>
      </c>
      <c r="B53" s="43" t="str">
        <f>VLOOKUP(A53,MATERIALES!A9:D373,3,FALSE)</f>
        <v>Derechos de explotación y/o disposición de materiales</v>
      </c>
      <c r="C53" s="309"/>
      <c r="D53" s="309"/>
      <c r="E53" s="309"/>
      <c r="F53" s="309"/>
      <c r="G53" s="309"/>
      <c r="H53" s="309"/>
      <c r="I53" s="309"/>
      <c r="J53" s="432" t="str">
        <f>VLOOKUP(A53,MATERIALES!A7:D645,2,FALSE)</f>
        <v>m3</v>
      </c>
      <c r="K53" s="126">
        <v>1.3</v>
      </c>
      <c r="L53" s="324"/>
      <c r="M53" s="401">
        <f>VLOOKUP(A53,MATERIALES!A9:D402,4,FALSE)</f>
        <v>5570.8912068711215</v>
      </c>
      <c r="N53" s="271">
        <f t="shared" si="0"/>
        <v>7242.1585689324584</v>
      </c>
    </row>
    <row r="54" spans="1:14" ht="15.75" thickBot="1">
      <c r="B54" s="831" t="s">
        <v>953</v>
      </c>
      <c r="C54" s="832"/>
      <c r="D54" s="832"/>
      <c r="E54" s="832"/>
      <c r="F54" s="832"/>
      <c r="G54" s="832"/>
      <c r="H54" s="832"/>
      <c r="I54" s="832"/>
      <c r="J54" s="832"/>
      <c r="K54" s="832"/>
      <c r="L54" s="832"/>
      <c r="M54" s="833"/>
      <c r="N54" s="393">
        <f>SUM(N47:N53)</f>
        <v>23304.992247238013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918">
        <f>VLOOKUP(A59,TRANSPORTE!A5:D117,4,FALSE)</f>
        <v>1340.4286998159068</v>
      </c>
      <c r="M59" s="919"/>
      <c r="N59" s="286">
        <f>K59*L59</f>
        <v>1742.5573097606789</v>
      </c>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s="147"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433">
        <v>128</v>
      </c>
      <c r="N70" s="394">
        <f>K70/M70</f>
        <v>1691.59375</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128</v>
      </c>
      <c r="N71" s="394">
        <f>K71/M71</f>
        <v>833.48627823756237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831" t="s">
        <v>953</v>
      </c>
      <c r="C76" s="832"/>
      <c r="D76" s="832"/>
      <c r="E76" s="832"/>
      <c r="F76" s="832"/>
      <c r="G76" s="832"/>
      <c r="H76" s="832"/>
      <c r="I76" s="874"/>
      <c r="J76" s="874"/>
      <c r="K76" s="874"/>
      <c r="L76" s="874"/>
      <c r="M76" s="875"/>
      <c r="N76" s="300">
        <f>SUM(N70:N75)</f>
        <v>2525.0800282375621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N42+N54+N65+N76</f>
        <v>85893.29213694566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17178.658427389131</v>
      </c>
      <c r="M83" s="867"/>
      <c r="N83" s="51"/>
    </row>
    <row r="84" spans="1:14">
      <c r="B84" s="89" t="s">
        <v>973</v>
      </c>
      <c r="C84" s="90"/>
      <c r="D84" s="90"/>
      <c r="E84" s="90"/>
      <c r="F84" s="90"/>
      <c r="G84" s="90"/>
      <c r="H84" s="90"/>
      <c r="I84" s="87"/>
      <c r="J84" s="88"/>
      <c r="K84" s="303">
        <v>0.05</v>
      </c>
      <c r="L84" s="866">
        <f>N78*K84</f>
        <v>4294.6646068472828</v>
      </c>
      <c r="M84" s="867"/>
      <c r="N84" s="51"/>
    </row>
    <row r="85" spans="1:14" ht="15.75" thickBot="1">
      <c r="B85" s="91" t="s">
        <v>974</v>
      </c>
      <c r="C85" s="92"/>
      <c r="D85" s="92"/>
      <c r="E85" s="92"/>
      <c r="F85" s="92"/>
      <c r="G85" s="92"/>
      <c r="H85" s="92"/>
      <c r="I85" s="93"/>
      <c r="J85" s="94"/>
      <c r="K85" s="304">
        <v>0.05</v>
      </c>
      <c r="L85" s="868">
        <f>N78*K85</f>
        <v>4294.6646068472828</v>
      </c>
      <c r="M85" s="869"/>
      <c r="N85" s="51"/>
    </row>
    <row r="86" spans="1:14" ht="15.75" thickBot="1">
      <c r="B86" s="831" t="s">
        <v>953</v>
      </c>
      <c r="C86" s="832"/>
      <c r="D86" s="832"/>
      <c r="E86" s="832"/>
      <c r="F86" s="832"/>
      <c r="G86" s="832"/>
      <c r="H86" s="832"/>
      <c r="I86" s="832"/>
      <c r="J86" s="832"/>
      <c r="K86" s="832"/>
      <c r="L86" s="832"/>
      <c r="M86" s="833"/>
      <c r="N86" s="52">
        <f>L83+L84+L85</f>
        <v>25767.987641083699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111661.27977802936</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1634</v>
      </c>
      <c r="C31" s="81" t="s">
        <v>2090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180</v>
      </c>
      <c r="B36" s="880" t="str">
        <f>VLOOKUP(A36,EQUIPOS!A6:D154,3,FALSE)</f>
        <v>Compresor 120 HP, con martillo.</v>
      </c>
      <c r="C36" s="881"/>
      <c r="D36" s="881"/>
      <c r="E36" s="881"/>
      <c r="F36" s="881"/>
      <c r="G36" s="881"/>
      <c r="H36" s="882"/>
      <c r="I36" s="266"/>
      <c r="J36" s="267"/>
      <c r="K36" s="268">
        <f>VLOOKUP(A36,EQUIPOS!A6:D163,4,FALSE)</f>
        <v>105416.33569090531</v>
      </c>
      <c r="L36" s="269"/>
      <c r="M36" s="335">
        <v>2.5</v>
      </c>
      <c r="N36" s="271">
        <f>K36/M36</f>
        <v>42166.534276362123</v>
      </c>
    </row>
    <row r="37" spans="1:14">
      <c r="A37" s="113" t="s">
        <v>129</v>
      </c>
      <c r="B37" s="880" t="str">
        <f>VLOOKUP(A37,EQUIPOS!A7:D154,3,FALSE)</f>
        <v xml:space="preserve">Buldozer, Potencia al volante de 140 HP, motor de 2200 RPM, longitud de hoja 4,80m. </v>
      </c>
      <c r="C37" s="881"/>
      <c r="D37" s="881"/>
      <c r="E37" s="881"/>
      <c r="F37" s="881"/>
      <c r="G37" s="881"/>
      <c r="H37" s="882"/>
      <c r="I37" s="420"/>
      <c r="J37" s="421"/>
      <c r="K37" s="268">
        <f>VLOOKUP(A37,EQUIPOS!A7:D164,4,FALSE)</f>
        <v>214698.92064588409</v>
      </c>
      <c r="L37" s="334"/>
      <c r="M37" s="335">
        <v>100</v>
      </c>
      <c r="N37" s="271">
        <f>K37/M37</f>
        <v>2146.9892064588407</v>
      </c>
    </row>
    <row r="38" spans="1:14">
      <c r="A38" s="113" t="s">
        <v>261</v>
      </c>
      <c r="B38" s="880" t="str">
        <f>VLOOKUP(A38,EQUIPOS!A8:D154,3,FALSE)</f>
        <v xml:space="preserve">Motobomba 3 PULGADAS (incluye operario)
</v>
      </c>
      <c r="C38" s="881"/>
      <c r="D38" s="881"/>
      <c r="E38" s="881"/>
      <c r="F38" s="881"/>
      <c r="G38" s="881"/>
      <c r="H38" s="882"/>
      <c r="I38" s="327"/>
      <c r="J38" s="329"/>
      <c r="K38" s="268">
        <f>VLOOKUP(A38,EQUIPOS!A8:D165,4,FALSE)</f>
        <v>10284.388520920131</v>
      </c>
      <c r="L38" s="422"/>
      <c r="M38" s="423">
        <v>8</v>
      </c>
      <c r="N38" s="271">
        <f>K38/M38</f>
        <v>1285.5485651150163</v>
      </c>
    </row>
    <row r="39" spans="1:14">
      <c r="A39" t="s">
        <v>312</v>
      </c>
      <c r="B39" s="880" t="str">
        <f>VLOOKUP(A39,EQUIPOS!A9:D154,3,FALSE)</f>
        <v>Retroexcavadora sobre oruga, potencia 138 HP, balde de 1,5 m3.</v>
      </c>
      <c r="C39" s="881"/>
      <c r="D39" s="881"/>
      <c r="E39" s="881"/>
      <c r="F39" s="881"/>
      <c r="G39" s="881"/>
      <c r="H39" s="882"/>
      <c r="I39" s="36"/>
      <c r="J39" s="37"/>
      <c r="K39" s="268">
        <f>VLOOKUP(A39,EQUIPOS!A9:D166,4,FALSE)</f>
        <v>223710.21229769697</v>
      </c>
      <c r="L39" s="275"/>
      <c r="M39" s="335">
        <v>8</v>
      </c>
      <c r="N39" s="271">
        <f>K39/M39</f>
        <v>27963.776537212121</v>
      </c>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N78*M41</f>
        <v>215.73612180720397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73778.584706955313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46" t="s">
        <v>376</v>
      </c>
      <c r="B48" s="43" t="str">
        <f>VLOOKUP(A48,MATERIALES!A5:D373,3,FALSE)</f>
        <v>Anfo</v>
      </c>
      <c r="C48" s="280"/>
      <c r="D48" s="280"/>
      <c r="E48" s="280"/>
      <c r="F48" s="280"/>
      <c r="G48" s="280"/>
      <c r="H48" s="280"/>
      <c r="I48" s="267"/>
      <c r="J48" s="223" t="str">
        <f>VLOOKUP(A48,MATERIALES!A4:D640,2,FALSE)</f>
        <v>kg</v>
      </c>
      <c r="K48" s="281">
        <v>0.3</v>
      </c>
      <c r="L48" s="266"/>
      <c r="M48" s="401">
        <f>VLOOKUP(A48,MATERIALES!A5:D396,4,FALSE)</f>
        <v>6308.1607645700897</v>
      </c>
      <c r="N48" s="271">
        <f>K48*M48</f>
        <v>1892.4482293710269</v>
      </c>
    </row>
    <row r="49" spans="1:14">
      <c r="A49" s="146" t="s">
        <v>424</v>
      </c>
      <c r="B49" s="43" t="str">
        <f>VLOOKUP(A49,MATERIALES!A6:D373,3,FALSE)</f>
        <v>Cordón detonante</v>
      </c>
      <c r="C49" s="424"/>
      <c r="D49" s="424"/>
      <c r="E49" s="424"/>
      <c r="F49" s="424"/>
      <c r="G49" s="424"/>
      <c r="H49" s="424"/>
      <c r="I49" s="424"/>
      <c r="J49" s="310" t="str">
        <f>VLOOKUP(A49,MATERIALES!A5:D641,2,FALSE)</f>
        <v>m</v>
      </c>
      <c r="K49" s="396">
        <v>3</v>
      </c>
      <c r="L49" s="420"/>
      <c r="M49" s="401">
        <f>VLOOKUP(A49,MATERIALES!A6:D397,4,FALSE)</f>
        <v>1763.9501538970608</v>
      </c>
      <c r="N49" s="271">
        <f t="shared" ref="N49:N54" si="0">K49*M49</f>
        <v>5291.8504616911823</v>
      </c>
    </row>
    <row r="50" spans="1:14">
      <c r="A50" s="146" t="s">
        <v>453</v>
      </c>
      <c r="B50" s="43" t="str">
        <f>VLOOKUP(A50,MATERIALES!A6:D373,3,FALSE)</f>
        <v>Explosivos  75% (INDUGEL)</v>
      </c>
      <c r="C50" s="424"/>
      <c r="D50" s="424"/>
      <c r="E50" s="424"/>
      <c r="F50" s="424"/>
      <c r="G50" s="424"/>
      <c r="H50" s="424"/>
      <c r="I50" s="424"/>
      <c r="J50" s="311" t="str">
        <f>VLOOKUP(A50,MATERIALES!A6:D642,2,FALSE)</f>
        <v>lb</v>
      </c>
      <c r="K50" s="396">
        <v>0.25</v>
      </c>
      <c r="L50" s="420"/>
      <c r="M50" s="401">
        <f>VLOOKUP(A50,MATERIALES!A6:D398,4,FALSE)</f>
        <v>14734.292172243726</v>
      </c>
      <c r="N50" s="271">
        <f t="shared" si="0"/>
        <v>3683.5730430609315</v>
      </c>
    </row>
    <row r="51" spans="1:14">
      <c r="A51" s="146"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VLOOKUP(A51,MATERIALES!A6:D399,4,FALSE)</f>
        <v>1139.7616084203933</v>
      </c>
      <c r="N51" s="271">
        <f t="shared" si="0"/>
        <v>1139.7616084203933</v>
      </c>
    </row>
    <row r="52" spans="1:14">
      <c r="A52" s="146" t="s">
        <v>552</v>
      </c>
      <c r="B52" s="43" t="str">
        <f>VLOOKUP(A52,MATERIALES!A7:D373,3,FALSE)</f>
        <v>Mecha Lenta</v>
      </c>
      <c r="C52" s="424"/>
      <c r="D52" s="424"/>
      <c r="E52" s="424"/>
      <c r="F52" s="424"/>
      <c r="G52" s="424"/>
      <c r="H52" s="424"/>
      <c r="I52" s="424"/>
      <c r="J52" s="311" t="str">
        <f>VLOOKUP(A52,MATERIALES!A6:D644,2,FALSE)</f>
        <v>m</v>
      </c>
      <c r="K52" s="396">
        <v>1</v>
      </c>
      <c r="L52" s="420"/>
      <c r="M52" s="401">
        <f>VLOOKUP(A52,MATERIALES!A7:D400,4,FALSE)</f>
        <v>1074.0504402673853</v>
      </c>
      <c r="N52" s="271">
        <f t="shared" si="0"/>
        <v>1074.0504402673853</v>
      </c>
    </row>
    <row r="53" spans="1:14">
      <c r="A53" s="204" t="s">
        <v>845</v>
      </c>
      <c r="B53" s="43" t="str">
        <f>VLOOKUP(A53,MATERIALES!A7:D373,3,FALSE)</f>
        <v>Escolta y transporte (una tarifa por cada m3 escoltado y transportado)</v>
      </c>
      <c r="C53" s="424"/>
      <c r="D53" s="424"/>
      <c r="E53" s="424"/>
      <c r="F53" s="424"/>
      <c r="G53" s="424"/>
      <c r="H53" s="424"/>
      <c r="I53" s="424"/>
      <c r="J53" s="311" t="str">
        <f>VLOOKUP(A53,MATERIALES!A6:D644,2,FALSE)</f>
        <v>kg</v>
      </c>
      <c r="K53" s="396">
        <v>0.45800000000000002</v>
      </c>
      <c r="L53" s="420"/>
      <c r="M53" s="401">
        <f>VLOOKUP(A53,MATERIALES!A7:D400,4,FALSE)</f>
        <v>6509.0609071935323</v>
      </c>
      <c r="N53" s="271">
        <f>K53*M53</f>
        <v>2981.1498954946378</v>
      </c>
    </row>
    <row r="54" spans="1:14">
      <c r="A54" s="146" t="s">
        <v>442</v>
      </c>
      <c r="B54" s="43" t="str">
        <f>VLOOKUP(A54,MATERIALES!A8:D373,3,FALSE)</f>
        <v>Derechos de explotación y/o disposición de materiales</v>
      </c>
      <c r="C54" s="424"/>
      <c r="D54" s="424"/>
      <c r="E54" s="424"/>
      <c r="F54" s="424"/>
      <c r="G54" s="424"/>
      <c r="H54" s="424"/>
      <c r="I54" s="424"/>
      <c r="J54" s="311" t="str">
        <f>VLOOKUP(A54,MATERIALES!A7:D645,2,FALSE)</f>
        <v>m3</v>
      </c>
      <c r="K54" s="396">
        <v>1.3</v>
      </c>
      <c r="L54" s="420"/>
      <c r="M54" s="401">
        <f>VLOOKUP(A54,MATERIALES!A8:D401,4,FALSE)</f>
        <v>5570.8912068711215</v>
      </c>
      <c r="N54" s="271">
        <f t="shared" si="0"/>
        <v>7242.1585689324584</v>
      </c>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23304.992247238013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7" t="s">
        <v>961</v>
      </c>
      <c r="M60" s="896"/>
      <c r="N60" s="76" t="s">
        <v>951</v>
      </c>
    </row>
    <row r="61" spans="1:14">
      <c r="A61" t="s">
        <v>1256</v>
      </c>
      <c r="B61" s="46" t="str">
        <f>VLOOKUP(A61,TRANSPORTE!A5:D117,3,FALSE)</f>
        <v>Transporte de material de excavación</v>
      </c>
      <c r="C61" s="316"/>
      <c r="D61" s="316"/>
      <c r="E61" s="316"/>
      <c r="F61" s="316"/>
      <c r="G61" s="316"/>
      <c r="H61" s="310" t="s">
        <v>1468</v>
      </c>
      <c r="I61" s="278">
        <v>1.3</v>
      </c>
      <c r="J61" s="285">
        <v>1</v>
      </c>
      <c r="K61" s="278">
        <f>I61*J61</f>
        <v>1.3</v>
      </c>
      <c r="L61" s="918">
        <f>VLOOKUP(A61,TRANSPORTE!A5:D117,4,FALSE)</f>
        <v>1340.4286998159068</v>
      </c>
      <c r="M61" s="919"/>
      <c r="N61" s="286">
        <f>K61*L61</f>
        <v>1742.5573097606789</v>
      </c>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310"/>
      <c r="I64" s="278"/>
      <c r="J64" s="285"/>
      <c r="K64" s="278"/>
      <c r="L64" s="918"/>
      <c r="M64" s="91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9"/>
      <c r="M66" s="910"/>
      <c r="N66" s="127"/>
    </row>
    <row r="67" spans="1:15" ht="15.75" thickBot="1">
      <c r="B67" s="920" t="s">
        <v>953</v>
      </c>
      <c r="C67" s="874"/>
      <c r="D67" s="874"/>
      <c r="E67" s="874"/>
      <c r="F67" s="874"/>
      <c r="G67" s="874"/>
      <c r="H67" s="874"/>
      <c r="I67" s="874"/>
      <c r="J67" s="874"/>
      <c r="K67" s="874"/>
      <c r="L67" s="874"/>
      <c r="M67" s="875"/>
      <c r="N67" s="104">
        <f>N61+N62+N63+N64+N65</f>
        <v>1742.5573097606789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70" t="s">
        <v>963</v>
      </c>
      <c r="C71" s="871"/>
      <c r="D71" s="871"/>
      <c r="E71" s="871"/>
      <c r="F71" s="871"/>
      <c r="G71" s="871"/>
      <c r="H71" s="871"/>
      <c r="I71" s="73" t="s">
        <v>964</v>
      </c>
      <c r="J71" s="75" t="s">
        <v>1410</v>
      </c>
      <c r="K71" s="74" t="s">
        <v>966</v>
      </c>
      <c r="L71" s="872" t="s">
        <v>950</v>
      </c>
      <c r="M71" s="873"/>
      <c r="N71" s="98" t="s">
        <v>951</v>
      </c>
    </row>
    <row r="72" spans="1:15">
      <c r="A72" s="147" t="s">
        <v>15</v>
      </c>
      <c r="B72" s="49" t="str">
        <f>VLOOKUP(A72,'MANO DE OBRA'!A8:D68,3,FALSE)</f>
        <v>Obrero (6)</v>
      </c>
      <c r="C72" s="47"/>
      <c r="D72" s="47"/>
      <c r="E72" s="47"/>
      <c r="F72" s="47"/>
      <c r="G72" s="47"/>
      <c r="H72" s="47"/>
      <c r="I72" s="291">
        <f>K72/J72*100</f>
        <v>175560</v>
      </c>
      <c r="J72" s="292">
        <v>185</v>
      </c>
      <c r="K72" s="293">
        <f>VLOOKUP(A72,'MANO DE OBRA'!A8:D99,4,FALSE)</f>
        <v>324786</v>
      </c>
      <c r="L72" s="50"/>
      <c r="M72" s="433">
        <v>20</v>
      </c>
      <c r="N72" s="394">
        <f>K72/M72</f>
        <v>16239.3</v>
      </c>
      <c r="O72" s="106"/>
    </row>
    <row r="73" spans="1:15">
      <c r="A73" s="147"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1">
        <v>20</v>
      </c>
      <c r="N73" s="394">
        <f>K73/M73</f>
        <v>5334.3121807203988</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7"/>
      <c r="C77" s="908"/>
      <c r="D77" s="908"/>
      <c r="E77" s="908"/>
      <c r="F77" s="908"/>
      <c r="G77" s="908"/>
      <c r="H77" s="908"/>
      <c r="I77" s="126"/>
      <c r="J77" s="126"/>
      <c r="K77" s="126"/>
      <c r="L77" s="921"/>
      <c r="M77" s="921"/>
      <c r="N77" s="45"/>
    </row>
    <row r="78" spans="1:15" ht="15.75" thickBot="1">
      <c r="B78" s="920" t="s">
        <v>953</v>
      </c>
      <c r="C78" s="874"/>
      <c r="D78" s="874"/>
      <c r="E78" s="874"/>
      <c r="F78" s="874"/>
      <c r="G78" s="874"/>
      <c r="H78" s="874"/>
      <c r="I78" s="874"/>
      <c r="J78" s="874"/>
      <c r="K78" s="874"/>
      <c r="L78" s="874"/>
      <c r="M78" s="875"/>
      <c r="N78" s="300">
        <f>SUM(N72:N77)</f>
        <v>21573.612180720396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120399.74644467441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6" t="s">
        <v>969</v>
      </c>
      <c r="C84" s="877"/>
      <c r="D84" s="877"/>
      <c r="E84" s="877"/>
      <c r="F84" s="877"/>
      <c r="G84" s="877"/>
      <c r="H84" s="877"/>
      <c r="I84" s="313"/>
      <c r="J84" s="333"/>
      <c r="K84" s="301" t="s">
        <v>970</v>
      </c>
      <c r="L84" s="878" t="s">
        <v>971</v>
      </c>
      <c r="M84" s="879"/>
      <c r="N84" s="302"/>
    </row>
    <row r="85" spans="1:14">
      <c r="B85" s="864" t="s">
        <v>972</v>
      </c>
      <c r="C85" s="865"/>
      <c r="D85" s="865"/>
      <c r="E85" s="865"/>
      <c r="F85" s="865"/>
      <c r="G85" s="865"/>
      <c r="H85" s="865"/>
      <c r="I85" s="87"/>
      <c r="J85" s="88"/>
      <c r="K85" s="303">
        <v>0.2</v>
      </c>
      <c r="L85" s="866">
        <f>N80*K85</f>
        <v>24079.949288934884</v>
      </c>
      <c r="M85" s="867"/>
      <c r="N85" s="51"/>
    </row>
    <row r="86" spans="1:14">
      <c r="B86" s="89" t="s">
        <v>973</v>
      </c>
      <c r="C86" s="90"/>
      <c r="D86" s="90"/>
      <c r="E86" s="90"/>
      <c r="F86" s="90"/>
      <c r="G86" s="90"/>
      <c r="H86" s="90"/>
      <c r="I86" s="87"/>
      <c r="J86" s="88"/>
      <c r="K86" s="303">
        <v>0.05</v>
      </c>
      <c r="L86" s="866">
        <f>N80*K86</f>
        <v>6019.987322233721</v>
      </c>
      <c r="M86" s="867"/>
      <c r="N86" s="51"/>
    </row>
    <row r="87" spans="1:14" ht="15.75" thickBot="1">
      <c r="B87" s="91" t="s">
        <v>974</v>
      </c>
      <c r="C87" s="92"/>
      <c r="D87" s="92"/>
      <c r="E87" s="92"/>
      <c r="F87" s="92"/>
      <c r="G87" s="92"/>
      <c r="H87" s="92"/>
      <c r="I87" s="93"/>
      <c r="J87" s="94"/>
      <c r="K87" s="304">
        <v>0.05</v>
      </c>
      <c r="L87" s="868">
        <f>N80*K87</f>
        <v>6019.987322233721</v>
      </c>
      <c r="M87" s="869"/>
      <c r="N87" s="51"/>
    </row>
    <row r="88" spans="1:14" ht="15.75" thickBot="1">
      <c r="B88" s="831" t="s">
        <v>953</v>
      </c>
      <c r="C88" s="832"/>
      <c r="D88" s="832"/>
      <c r="E88" s="832"/>
      <c r="F88" s="832"/>
      <c r="G88" s="832"/>
      <c r="H88" s="832"/>
      <c r="I88" s="832"/>
      <c r="J88" s="832"/>
      <c r="K88" s="832"/>
      <c r="L88" s="832"/>
      <c r="M88" s="833"/>
      <c r="N88" s="52">
        <f>L85+L86+L87</f>
        <v>36119.923933402322</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8">
        <f>N80+N88</f>
        <v>156519.67037807673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2.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1635</v>
      </c>
      <c r="C31" s="81" t="s">
        <v>2091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129</v>
      </c>
      <c r="B36" s="880" t="str">
        <f>VLOOKUP(A36,EQUIPOS!A6:D154,3,FALSE)</f>
        <v xml:space="preserve">Buldozer, Potencia al volante de 140 HP, motor de 2200 RPM, longitud de hoja 4,80m. </v>
      </c>
      <c r="C36" s="881"/>
      <c r="D36" s="881"/>
      <c r="E36" s="881"/>
      <c r="F36" s="881"/>
      <c r="G36" s="881"/>
      <c r="H36" s="882"/>
      <c r="I36" s="266"/>
      <c r="J36" s="267"/>
      <c r="K36" s="268">
        <f>VLOOKUP(A36,EQUIPOS!A6:D163,4,FALSE)</f>
        <v>214698.92064588409</v>
      </c>
      <c r="L36" s="269"/>
      <c r="M36" s="335">
        <v>100</v>
      </c>
      <c r="N36" s="271">
        <f>K36/M36</f>
        <v>2146.9892064588407</v>
      </c>
    </row>
    <row r="37" spans="1:14">
      <c r="A37" s="113" t="s">
        <v>312</v>
      </c>
      <c r="B37" s="880" t="str">
        <f>VLOOKUP(A37,EQUIPOS!A7:D154,3,FALSE)</f>
        <v>Retroexcavadora sobre oruga, potencia 138 HP, balde de 1,5 m3.</v>
      </c>
      <c r="C37" s="881"/>
      <c r="D37" s="881"/>
      <c r="E37" s="881"/>
      <c r="F37" s="881"/>
      <c r="G37" s="881"/>
      <c r="H37" s="882"/>
      <c r="I37" s="420"/>
      <c r="J37" s="421"/>
      <c r="K37" s="268">
        <f>VLOOKUP(A37,EQUIPOS!A7:D164,4,FALSE)</f>
        <v>223710.21229769697</v>
      </c>
      <c r="L37" s="334"/>
      <c r="M37" s="335">
        <v>35</v>
      </c>
      <c r="N37" s="271">
        <f>K37/M37</f>
        <v>6391.720351362771</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7.6767229862288557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8546.3862808078411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46" t="s">
        <v>442</v>
      </c>
      <c r="B48" s="43" t="str">
        <f>VLOOKUP(A48,MATERIALES!A5:D373,3,FALSE)</f>
        <v>Derechos de explotación y/o disposición de materiales</v>
      </c>
      <c r="C48" s="280"/>
      <c r="D48" s="280"/>
      <c r="E48" s="280"/>
      <c r="F48" s="280"/>
      <c r="G48" s="280"/>
      <c r="H48" s="280"/>
      <c r="I48" s="267"/>
      <c r="J48" s="223" t="str">
        <f>VLOOKUP(A48,MATERIALES!A4:D640,2,FALSE)</f>
        <v>m3</v>
      </c>
      <c r="K48" s="281">
        <v>1.3</v>
      </c>
      <c r="L48" s="266"/>
      <c r="M48" s="401">
        <f>VLOOKUP(A48,MATERIALES!A5:D396,4,FALSE)</f>
        <v>5570.8912068711215</v>
      </c>
      <c r="N48" s="271">
        <f>K48*M48</f>
        <v>7242.1585689324584</v>
      </c>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c r="A53" s="146"/>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f>K54*M54</f>
        <v>0</v>
      </c>
    </row>
    <row r="55" spans="1:14" ht="15.75" thickBot="1">
      <c r="B55" s="831" t="s">
        <v>953</v>
      </c>
      <c r="C55" s="832"/>
      <c r="D55" s="832"/>
      <c r="E55" s="832"/>
      <c r="F55" s="832"/>
      <c r="G55" s="832"/>
      <c r="H55" s="832"/>
      <c r="I55" s="832"/>
      <c r="J55" s="832"/>
      <c r="K55" s="832"/>
      <c r="L55" s="832"/>
      <c r="M55" s="833"/>
      <c r="N55" s="393">
        <f>SUM(N48:N54)</f>
        <v>7242.1585689324584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1256</v>
      </c>
      <c r="B60" s="46" t="str">
        <f>VLOOKUP(A60,TRANSPORTE!A5:D117,3,FALSE)</f>
        <v>Transporte de material de excavación</v>
      </c>
      <c r="C60" s="316"/>
      <c r="D60" s="316"/>
      <c r="E60" s="316"/>
      <c r="F60" s="316"/>
      <c r="G60" s="316"/>
      <c r="H60" s="310" t="s">
        <v>1468</v>
      </c>
      <c r="I60" s="278">
        <v>1.3</v>
      </c>
      <c r="J60" s="285">
        <v>1</v>
      </c>
      <c r="K60" s="278">
        <f>I60*J60</f>
        <v>1.3</v>
      </c>
      <c r="L60" s="918">
        <f>VLOOKUP(A60,TRANSPORTE!A5:D117,4,FALSE)</f>
        <v>1340.4286998159068</v>
      </c>
      <c r="M60" s="919"/>
      <c r="N60" s="286">
        <f>K60*L60</f>
        <v>1742.5573097606789</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1742.5573097606789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4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280</v>
      </c>
      <c r="N71" s="394">
        <f>K71/M71</f>
        <v>381.02229862288567</v>
      </c>
      <c r="O71" s="106"/>
    </row>
    <row r="72" spans="1:15">
      <c r="A72" s="14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1">
        <v>280</v>
      </c>
      <c r="N72" s="394">
        <f>K72/M72</f>
        <v>386.65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f>SUM(N71:N76)</f>
        <v>767.67229862288559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18298.774458123862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3659.7548916247724</v>
      </c>
      <c r="M84" s="867"/>
      <c r="N84" s="51"/>
    </row>
    <row r="85" spans="1:14">
      <c r="B85" s="89" t="s">
        <v>973</v>
      </c>
      <c r="C85" s="90"/>
      <c r="D85" s="90"/>
      <c r="E85" s="90"/>
      <c r="F85" s="90"/>
      <c r="G85" s="90"/>
      <c r="H85" s="90"/>
      <c r="I85" s="87"/>
      <c r="J85" s="88"/>
      <c r="K85" s="303">
        <v>0.05</v>
      </c>
      <c r="L85" s="866">
        <f>N79*K85</f>
        <v>914.93872290619311</v>
      </c>
      <c r="M85" s="867"/>
      <c r="N85" s="51"/>
    </row>
    <row r="86" spans="1:14" ht="15.75" thickBot="1">
      <c r="B86" s="91" t="s">
        <v>974</v>
      </c>
      <c r="C86" s="92"/>
      <c r="D86" s="92"/>
      <c r="E86" s="92"/>
      <c r="F86" s="92"/>
      <c r="G86" s="92"/>
      <c r="H86" s="92"/>
      <c r="I86" s="93"/>
      <c r="J86" s="94"/>
      <c r="K86" s="304">
        <v>0.05</v>
      </c>
      <c r="L86" s="868">
        <f>N79*K86</f>
        <v>914.93872290619311</v>
      </c>
      <c r="M86" s="869"/>
      <c r="N86" s="51"/>
    </row>
    <row r="87" spans="1:14" ht="15.75" thickBot="1">
      <c r="B87" s="831" t="s">
        <v>953</v>
      </c>
      <c r="C87" s="832"/>
      <c r="D87" s="832"/>
      <c r="E87" s="832"/>
      <c r="F87" s="832"/>
      <c r="G87" s="832"/>
      <c r="H87" s="832"/>
      <c r="I87" s="832"/>
      <c r="J87" s="832"/>
      <c r="K87" s="832"/>
      <c r="L87" s="832"/>
      <c r="M87" s="833"/>
      <c r="N87" s="52">
        <f>L84+L85+L86</f>
        <v>5489.6323374371586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23788.406795561023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7.75" customHeight="1" thickBot="1">
      <c r="B29" s="71" t="s">
        <v>943</v>
      </c>
      <c r="C29" s="810" t="s">
        <v>944</v>
      </c>
      <c r="D29" s="811"/>
      <c r="E29" s="811"/>
      <c r="F29" s="811"/>
      <c r="G29" s="811"/>
      <c r="H29" s="811"/>
      <c r="I29" s="811"/>
      <c r="J29" s="72"/>
      <c r="K29" s="341" t="s">
        <v>2215</v>
      </c>
      <c r="L29" s="807" t="s">
        <v>945</v>
      </c>
      <c r="M29" s="808"/>
      <c r="N29" s="71" t="s">
        <v>946</v>
      </c>
    </row>
    <row r="30" spans="1:14" ht="15.75" customHeight="1" thickBot="1">
      <c r="A30" t="s">
        <v>1845</v>
      </c>
      <c r="B30" s="80" t="s">
        <v>1636</v>
      </c>
      <c r="C30" s="81" t="s">
        <v>2092</v>
      </c>
      <c r="D30" s="82"/>
      <c r="E30" s="82"/>
      <c r="F30" s="82"/>
      <c r="G30" s="82"/>
      <c r="H30" s="82"/>
      <c r="I30" s="82"/>
      <c r="J30" s="82"/>
      <c r="K30" s="452"/>
      <c r="L30" s="305" t="s">
        <v>387</v>
      </c>
      <c r="M30" s="202"/>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5"/>
      <c r="C33" s="61"/>
      <c r="D33" s="61"/>
      <c r="E33" s="61"/>
      <c r="F33" s="61"/>
      <c r="G33" s="61"/>
      <c r="H33" s="61"/>
      <c r="I33" s="62"/>
      <c r="J33" s="62"/>
      <c r="K33" s="61"/>
      <c r="L33" s="61"/>
      <c r="M33" s="61"/>
      <c r="N33" s="63"/>
    </row>
    <row r="34" spans="1:14">
      <c r="B34" s="901" t="s">
        <v>944</v>
      </c>
      <c r="C34" s="902"/>
      <c r="D34" s="902"/>
      <c r="E34" s="902"/>
      <c r="F34" s="902"/>
      <c r="G34" s="902"/>
      <c r="H34" s="903"/>
      <c r="I34" s="904" t="s">
        <v>948</v>
      </c>
      <c r="J34" s="905"/>
      <c r="K34" s="69" t="s">
        <v>949</v>
      </c>
      <c r="L34" s="906" t="s">
        <v>950</v>
      </c>
      <c r="M34" s="903"/>
      <c r="N34" s="70" t="s">
        <v>951</v>
      </c>
    </row>
    <row r="35" spans="1:14">
      <c r="A35" s="113" t="s">
        <v>263</v>
      </c>
      <c r="B35" s="880" t="str">
        <f>VLOOKUP(A35,EQUIPOS!A6:D154,3,FALSE)</f>
        <v xml:space="preserve">Motobomba 4 pulgadas
</v>
      </c>
      <c r="C35" s="881"/>
      <c r="D35" s="881"/>
      <c r="E35" s="881"/>
      <c r="F35" s="881"/>
      <c r="G35" s="881"/>
      <c r="H35" s="882"/>
      <c r="I35" s="266"/>
      <c r="J35" s="267"/>
      <c r="K35" s="268">
        <f>VLOOKUP(A35,EQUIPOS!A6:D163,4,FALSE)</f>
        <v>7530.0476011158562</v>
      </c>
      <c r="L35" s="269"/>
      <c r="M35" s="335">
        <v>21</v>
      </c>
      <c r="N35" s="271">
        <f>K35/M35</f>
        <v>358.57369529123127</v>
      </c>
    </row>
    <row r="36" spans="1:14">
      <c r="A36" s="113" t="s">
        <v>129</v>
      </c>
      <c r="B36" s="880" t="str">
        <f>VLOOKUP(A36,EQUIPOS!A7:D154,3,FALSE)</f>
        <v xml:space="preserve">Buldozer, Potencia al volante de 140 HP, motor de 2200 RPM, longitud de hoja 4,80m. </v>
      </c>
      <c r="C36" s="881"/>
      <c r="D36" s="881"/>
      <c r="E36" s="881"/>
      <c r="F36" s="881"/>
      <c r="G36" s="881"/>
      <c r="H36" s="882"/>
      <c r="I36" s="420"/>
      <c r="J36" s="421"/>
      <c r="K36" s="268">
        <f>VLOOKUP(A36,EQUIPOS!A7:D164,4,FALSE)</f>
        <v>214698.92064588409</v>
      </c>
      <c r="L36" s="334"/>
      <c r="M36" s="335">
        <v>100</v>
      </c>
      <c r="N36" s="271">
        <f>K36/M36</f>
        <v>2146.9892064588407</v>
      </c>
    </row>
    <row r="37" spans="1:14">
      <c r="A37" s="113" t="s">
        <v>312</v>
      </c>
      <c r="B37" s="880" t="str">
        <f>VLOOKUP(A37,EQUIPOS!A8:D154,3,FALSE)</f>
        <v>Retroexcavadora sobre oruga, potencia 138 HP, balde de 1,5 m3.</v>
      </c>
      <c r="C37" s="881"/>
      <c r="D37" s="881"/>
      <c r="E37" s="881"/>
      <c r="F37" s="881"/>
      <c r="G37" s="881"/>
      <c r="H37" s="882"/>
      <c r="I37" s="327"/>
      <c r="J37" s="329"/>
      <c r="K37" s="268">
        <f>VLOOKUP(A37,EQUIPOS!A8:D165,4,FALSE)</f>
        <v>223710.21229769697</v>
      </c>
      <c r="L37" s="422"/>
      <c r="M37" s="423">
        <v>21</v>
      </c>
      <c r="N37" s="271">
        <f>K37/M37</f>
        <v>10652.867252271284</v>
      </c>
    </row>
    <row r="38" spans="1:14">
      <c r="B38" s="880"/>
      <c r="C38" s="881"/>
      <c r="D38" s="881"/>
      <c r="E38" s="881"/>
      <c r="F38" s="881"/>
      <c r="G38" s="881"/>
      <c r="H38" s="882"/>
      <c r="I38" s="36"/>
      <c r="J38" s="37"/>
      <c r="K38" s="268"/>
      <c r="L38" s="275"/>
      <c r="M38" s="335"/>
      <c r="N38" s="271"/>
    </row>
    <row r="39" spans="1:14">
      <c r="B39" s="319"/>
      <c r="C39" s="320"/>
      <c r="D39" s="320"/>
      <c r="E39" s="320"/>
      <c r="F39" s="322"/>
      <c r="G39" s="322"/>
      <c r="H39" s="125"/>
      <c r="I39" s="36"/>
      <c r="J39" s="37"/>
      <c r="K39" s="268"/>
      <c r="L39" s="275"/>
      <c r="M39" s="276"/>
      <c r="N39" s="272"/>
    </row>
    <row r="40" spans="1:14">
      <c r="B40" s="888" t="s">
        <v>952</v>
      </c>
      <c r="C40" s="889"/>
      <c r="D40" s="889"/>
      <c r="E40" s="38"/>
      <c r="F40" s="39"/>
      <c r="G40" s="39"/>
      <c r="H40" s="40"/>
      <c r="I40" s="36"/>
      <c r="J40" s="37"/>
      <c r="K40" s="278"/>
      <c r="L40" s="275"/>
      <c r="M40" s="400">
        <v>0.01</v>
      </c>
      <c r="N40" s="343">
        <f>N76*M40</f>
        <v>12.794538310381427</v>
      </c>
    </row>
    <row r="41" spans="1:14" ht="15.75" thickBot="1">
      <c r="B41" s="880"/>
      <c r="C41" s="881"/>
      <c r="D41" s="881"/>
      <c r="E41" s="881"/>
      <c r="F41" s="881"/>
      <c r="G41" s="881"/>
      <c r="H41" s="882"/>
      <c r="I41" s="890"/>
      <c r="J41" s="891"/>
      <c r="K41" s="41"/>
      <c r="L41" s="892"/>
      <c r="M41" s="893"/>
      <c r="N41" s="105"/>
    </row>
    <row r="42" spans="1:14" ht="15.75" thickBot="1">
      <c r="B42" s="831" t="s">
        <v>953</v>
      </c>
      <c r="C42" s="832"/>
      <c r="D42" s="832"/>
      <c r="E42" s="832"/>
      <c r="F42" s="832"/>
      <c r="G42" s="832"/>
      <c r="H42" s="832"/>
      <c r="I42" s="832"/>
      <c r="J42" s="832"/>
      <c r="K42" s="832"/>
      <c r="L42" s="832"/>
      <c r="M42" s="833"/>
      <c r="N42" s="393">
        <f>SUM(N35:N41)</f>
        <v>13171.224692331738</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6" t="s">
        <v>944</v>
      </c>
      <c r="C46" s="877"/>
      <c r="D46" s="877"/>
      <c r="E46" s="877"/>
      <c r="F46" s="877"/>
      <c r="G46" s="877"/>
      <c r="H46" s="877"/>
      <c r="I46" s="911"/>
      <c r="J46" s="314" t="s">
        <v>945</v>
      </c>
      <c r="K46" s="85" t="s">
        <v>946</v>
      </c>
      <c r="L46" s="912" t="s">
        <v>955</v>
      </c>
      <c r="M46" s="911"/>
      <c r="N46" s="86" t="s">
        <v>951</v>
      </c>
    </row>
    <row r="47" spans="1:14">
      <c r="A47" s="146" t="s">
        <v>442</v>
      </c>
      <c r="B47" s="43" t="str">
        <f>VLOOKUP(A47,MATERIALES!A5:D373,3,FALSE)</f>
        <v>Derechos de explotación y/o disposición de materiales</v>
      </c>
      <c r="C47" s="280"/>
      <c r="D47" s="280"/>
      <c r="E47" s="280"/>
      <c r="F47" s="280"/>
      <c r="G47" s="280"/>
      <c r="H47" s="280"/>
      <c r="I47" s="267"/>
      <c r="J47" s="223" t="str">
        <f>VLOOKUP(A47,MATERIALES!A4:D640,2,FALSE)</f>
        <v>m3</v>
      </c>
      <c r="K47" s="281">
        <v>1.3</v>
      </c>
      <c r="L47" s="266"/>
      <c r="M47" s="401">
        <f>VLOOKUP(A47,MATERIALES!A5:D396,4,FALSE)</f>
        <v>5570.8912068711215</v>
      </c>
      <c r="N47" s="271">
        <f>K47*M47</f>
        <v>7242.1585689324584</v>
      </c>
    </row>
    <row r="48" spans="1:14">
      <c r="A48" s="146"/>
      <c r="B48" s="43"/>
      <c r="C48" s="424"/>
      <c r="D48" s="424"/>
      <c r="E48" s="424"/>
      <c r="F48" s="424"/>
      <c r="G48" s="424"/>
      <c r="H48" s="424"/>
      <c r="I48" s="424"/>
      <c r="J48" s="310"/>
      <c r="K48" s="396"/>
      <c r="L48" s="420"/>
      <c r="M48" s="401"/>
      <c r="N48" s="271"/>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31" t="s">
        <v>953</v>
      </c>
      <c r="C54" s="832"/>
      <c r="D54" s="832"/>
      <c r="E54" s="832"/>
      <c r="F54" s="832"/>
      <c r="G54" s="832"/>
      <c r="H54" s="832"/>
      <c r="I54" s="832"/>
      <c r="J54" s="832"/>
      <c r="K54" s="832"/>
      <c r="L54" s="832"/>
      <c r="M54" s="833"/>
      <c r="N54" s="393">
        <f>SUM(N47:N53)</f>
        <v>7242.1585689324584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918">
        <f>VLOOKUP(A59,TRANSPORTE!A5:D117,4,FALSE)</f>
        <v>1340.4286998159068</v>
      </c>
      <c r="M59" s="919"/>
      <c r="N59" s="286">
        <f>K59*L59</f>
        <v>1742.5573097606789</v>
      </c>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1742.5573097606789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s="147"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168</v>
      </c>
      <c r="N70" s="394">
        <f>K70/M70</f>
        <v>644.41666666666663</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168</v>
      </c>
      <c r="N71" s="394">
        <f>K71/M71</f>
        <v>635.03716437147614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127"/>
    </row>
    <row r="76" spans="1:15" ht="15.75" thickBot="1">
      <c r="B76" s="920" t="s">
        <v>953</v>
      </c>
      <c r="C76" s="874"/>
      <c r="D76" s="874"/>
      <c r="E76" s="874"/>
      <c r="F76" s="874"/>
      <c r="G76" s="874"/>
      <c r="H76" s="874"/>
      <c r="I76" s="874"/>
      <c r="J76" s="874"/>
      <c r="K76" s="874"/>
      <c r="L76" s="874"/>
      <c r="M76" s="875"/>
      <c r="N76" s="459">
        <f>SUM(N70:N75)</f>
        <v>1279.4538310381427</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N42+N54+N65+N76</f>
        <v>23435.394402063019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4687.0788804126041</v>
      </c>
      <c r="M83" s="867"/>
      <c r="N83" s="51"/>
    </row>
    <row r="84" spans="1:14">
      <c r="B84" s="89" t="s">
        <v>973</v>
      </c>
      <c r="C84" s="90"/>
      <c r="D84" s="90"/>
      <c r="E84" s="90"/>
      <c r="F84" s="90"/>
      <c r="G84" s="90"/>
      <c r="H84" s="90"/>
      <c r="I84" s="87"/>
      <c r="J84" s="88"/>
      <c r="K84" s="303">
        <v>0.05</v>
      </c>
      <c r="L84" s="866">
        <f>N78*K84</f>
        <v>1171.769720103151</v>
      </c>
      <c r="M84" s="867"/>
      <c r="N84" s="51"/>
    </row>
    <row r="85" spans="1:14" ht="15.75" thickBot="1">
      <c r="B85" s="91" t="s">
        <v>974</v>
      </c>
      <c r="C85" s="92"/>
      <c r="D85" s="92"/>
      <c r="E85" s="92"/>
      <c r="F85" s="92"/>
      <c r="G85" s="92"/>
      <c r="H85" s="92"/>
      <c r="I85" s="93"/>
      <c r="J85" s="94"/>
      <c r="K85" s="304">
        <v>0.05</v>
      </c>
      <c r="L85" s="868">
        <f>N78*K85</f>
        <v>1171.769720103151</v>
      </c>
      <c r="M85" s="869"/>
      <c r="N85" s="51"/>
    </row>
    <row r="86" spans="1:14" ht="15.75" thickBot="1">
      <c r="B86" s="831" t="s">
        <v>953</v>
      </c>
      <c r="C86" s="832"/>
      <c r="D86" s="832"/>
      <c r="E86" s="832"/>
      <c r="F86" s="832"/>
      <c r="G86" s="832"/>
      <c r="H86" s="832"/>
      <c r="I86" s="832"/>
      <c r="J86" s="832"/>
      <c r="K86" s="832"/>
      <c r="L86" s="832"/>
      <c r="M86" s="833"/>
      <c r="N86" s="52">
        <f>L83+L84+L85</f>
        <v>7030.6183206189071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30466.012722681924</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29.25"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1095</v>
      </c>
      <c r="C31" s="81" t="s">
        <v>2093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162</v>
      </c>
      <c r="B36" s="880" t="str">
        <f>VLOOKUP(A36,EQUIPOS!A6:D154,3,FALSE)</f>
        <v>Compactador manual (SALTARIN) Peso de operación (Kg.) 52, Fuerza de impacto por golpe (KN) 12.</v>
      </c>
      <c r="C36" s="881"/>
      <c r="D36" s="881"/>
      <c r="E36" s="881"/>
      <c r="F36" s="881"/>
      <c r="G36" s="881"/>
      <c r="H36" s="882"/>
      <c r="I36" s="266"/>
      <c r="J36" s="267"/>
      <c r="K36" s="268">
        <f>VLOOKUP(A36,EQUIPOS!A6:D163,4,FALSE)</f>
        <v>6718.4753800319677</v>
      </c>
      <c r="L36" s="269"/>
      <c r="M36" s="335">
        <v>2.5</v>
      </c>
      <c r="N36" s="271">
        <f>K36/M36</f>
        <v>2687.390152012787</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405.98250000000002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3093.3726520127871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58"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20384.730279750151</v>
      </c>
      <c r="N48" s="271">
        <f>K48*M48</f>
        <v>26500.149363675198</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53.065218459743974</v>
      </c>
      <c r="N49" s="271">
        <f>K49*M49</f>
        <v>1591.9565537923193</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28092.105917467517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8">
        <f>VLOOKUP(A60,TRANSPORTE!A5:D117,4,FALSE)</f>
        <v>1340.4286998159068</v>
      </c>
      <c r="M60" s="919"/>
      <c r="N60" s="286">
        <f>K60*L60</f>
        <v>1742.5573097606789</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1742.5573097606789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41047.685879240984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8209.5371758481979</v>
      </c>
      <c r="M84" s="867"/>
      <c r="N84" s="51"/>
    </row>
    <row r="85" spans="1:14">
      <c r="B85" s="89" t="s">
        <v>973</v>
      </c>
      <c r="C85" s="90"/>
      <c r="D85" s="90"/>
      <c r="E85" s="90"/>
      <c r="F85" s="90"/>
      <c r="G85" s="90"/>
      <c r="H85" s="90"/>
      <c r="I85" s="87"/>
      <c r="J85" s="88"/>
      <c r="K85" s="303">
        <v>0.05</v>
      </c>
      <c r="L85" s="866">
        <f>N79*K85</f>
        <v>2052.3842939620495</v>
      </c>
      <c r="M85" s="867"/>
      <c r="N85" s="51"/>
    </row>
    <row r="86" spans="1:14" ht="15.75" thickBot="1">
      <c r="B86" s="91" t="s">
        <v>974</v>
      </c>
      <c r="C86" s="92"/>
      <c r="D86" s="92"/>
      <c r="E86" s="92"/>
      <c r="F86" s="92"/>
      <c r="G86" s="92"/>
      <c r="H86" s="92"/>
      <c r="I86" s="93"/>
      <c r="J86" s="94"/>
      <c r="K86" s="304">
        <v>0.05</v>
      </c>
      <c r="L86" s="868">
        <f>N79*K86</f>
        <v>2052.3842939620495</v>
      </c>
      <c r="M86" s="869"/>
      <c r="N86" s="51"/>
    </row>
    <row r="87" spans="1:14" ht="15.75" thickBot="1">
      <c r="B87" s="831" t="s">
        <v>953</v>
      </c>
      <c r="C87" s="832"/>
      <c r="D87" s="832"/>
      <c r="E87" s="832"/>
      <c r="F87" s="832"/>
      <c r="G87" s="832"/>
      <c r="H87" s="832"/>
      <c r="I87" s="832"/>
      <c r="J87" s="832"/>
      <c r="K87" s="832"/>
      <c r="L87" s="832"/>
      <c r="M87" s="833"/>
      <c r="N87" s="52">
        <f>L84+L85+L86</f>
        <v>12314.305763772298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53361.99164301328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1096</v>
      </c>
      <c r="C31" s="81" t="s">
        <v>1637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162</v>
      </c>
      <c r="B36" s="880" t="str">
        <f>VLOOKUP(A36,EQUIPOS!A6:D154,3,FALSE)</f>
        <v>Compactador manual (SALTARIN) Peso de operación (Kg.) 52, Fuerza de impacto por golpe (KN) 12.</v>
      </c>
      <c r="C36" s="881"/>
      <c r="D36" s="881"/>
      <c r="E36" s="881"/>
      <c r="F36" s="881"/>
      <c r="G36" s="881"/>
      <c r="H36" s="882"/>
      <c r="I36" s="266"/>
      <c r="J36" s="267"/>
      <c r="K36" s="268">
        <f>VLOOKUP(A36,EQUIPOS!A6:D163,4,FALSE)</f>
        <v>6718.4753800319677</v>
      </c>
      <c r="L36" s="269"/>
      <c r="M36" s="335">
        <v>2.5</v>
      </c>
      <c r="N36" s="271">
        <f>K36/M36</f>
        <v>2687.390152012787</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405.98250000000002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3093.3726520127871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58" t="s">
        <v>540</v>
      </c>
      <c r="B48" s="43" t="str">
        <f>VLOOKUP(A48,MATERIALES!A5:D373,3,FALSE)</f>
        <v>Material de Recebo Para Relleno</v>
      </c>
      <c r="C48" s="280"/>
      <c r="D48" s="280"/>
      <c r="E48" s="280"/>
      <c r="F48" s="280"/>
      <c r="G48" s="280"/>
      <c r="H48" s="280"/>
      <c r="I48" s="267"/>
      <c r="J48" s="223" t="str">
        <f>VLOOKUP(A48,MATERIALES!A4:D640,2,FALSE)</f>
        <v>m3</v>
      </c>
      <c r="K48" s="281">
        <v>1.3</v>
      </c>
      <c r="L48" s="266"/>
      <c r="M48" s="401">
        <f>VLOOKUP(A48,MATERIALES!A5:D396,4,FALSE)</f>
        <v>17206.59913978371</v>
      </c>
      <c r="N48" s="271">
        <f>K48*M48</f>
        <v>22368.578881718822</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53.065218459743974</v>
      </c>
      <c r="N49" s="271">
        <f>K49*M49</f>
        <v>1591.9565537923193</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23960.535435511141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8">
        <f>VLOOKUP(A60,TRANSPORTE!A5:D117,4,FALSE)</f>
        <v>1340.4286998159068</v>
      </c>
      <c r="M60" s="919"/>
      <c r="N60" s="286">
        <f>K60*L60</f>
        <v>1742.5573097606789</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45"/>
    </row>
    <row r="66" spans="1:15" ht="15.75" thickBot="1">
      <c r="B66" s="920" t="s">
        <v>953</v>
      </c>
      <c r="C66" s="874"/>
      <c r="D66" s="874"/>
      <c r="E66" s="874"/>
      <c r="F66" s="874"/>
      <c r="G66" s="874"/>
      <c r="H66" s="874"/>
      <c r="I66" s="874"/>
      <c r="J66" s="874"/>
      <c r="K66" s="874"/>
      <c r="L66" s="874"/>
      <c r="M66" s="875"/>
      <c r="N66" s="104">
        <f>N60+N61+N62+N63+N64</f>
        <v>1742.5573097606789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36916.115397284608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7383.2230794569223</v>
      </c>
      <c r="M84" s="867"/>
      <c r="N84" s="51"/>
    </row>
    <row r="85" spans="1:14">
      <c r="B85" s="89" t="s">
        <v>973</v>
      </c>
      <c r="C85" s="90"/>
      <c r="D85" s="90"/>
      <c r="E85" s="90"/>
      <c r="F85" s="90"/>
      <c r="G85" s="90"/>
      <c r="H85" s="90"/>
      <c r="I85" s="87"/>
      <c r="J85" s="88"/>
      <c r="K85" s="303">
        <v>0.05</v>
      </c>
      <c r="L85" s="866">
        <f>N79*K85</f>
        <v>1845.8057698642306</v>
      </c>
      <c r="M85" s="867"/>
      <c r="N85" s="51"/>
    </row>
    <row r="86" spans="1:14" ht="15.75" thickBot="1">
      <c r="B86" s="91" t="s">
        <v>974</v>
      </c>
      <c r="C86" s="92"/>
      <c r="D86" s="92"/>
      <c r="E86" s="92"/>
      <c r="F86" s="92"/>
      <c r="G86" s="92"/>
      <c r="H86" s="92"/>
      <c r="I86" s="93"/>
      <c r="J86" s="94"/>
      <c r="K86" s="304">
        <v>0.05</v>
      </c>
      <c r="L86" s="868">
        <f>N79*K86</f>
        <v>1845.8057698642306</v>
      </c>
      <c r="M86" s="869"/>
      <c r="N86" s="51"/>
    </row>
    <row r="87" spans="1:14" ht="15.75" thickBot="1">
      <c r="B87" s="831" t="s">
        <v>953</v>
      </c>
      <c r="C87" s="832"/>
      <c r="D87" s="832"/>
      <c r="E87" s="832"/>
      <c r="F87" s="832"/>
      <c r="G87" s="832"/>
      <c r="H87" s="832"/>
      <c r="I87" s="832"/>
      <c r="J87" s="832"/>
      <c r="K87" s="832"/>
      <c r="L87" s="832"/>
      <c r="M87" s="833"/>
      <c r="N87" s="52">
        <f>L84+L85+L86</f>
        <v>11074.834619185382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47990.950016469986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1638</v>
      </c>
      <c r="C31" s="81" t="s">
        <v>1639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162</v>
      </c>
      <c r="B36" s="880" t="str">
        <f>VLOOKUP(A36,EQUIPOS!A6:D154,3,FALSE)</f>
        <v>Compactador manual (SALTARIN) Peso de operación (Kg.) 52, Fuerza de impacto por golpe (KN) 12.</v>
      </c>
      <c r="C36" s="881"/>
      <c r="D36" s="881"/>
      <c r="E36" s="881"/>
      <c r="F36" s="881"/>
      <c r="G36" s="881"/>
      <c r="H36" s="882"/>
      <c r="I36" s="266"/>
      <c r="J36" s="267"/>
      <c r="K36" s="268">
        <f>VLOOKUP(A36,EQUIPOS!A6:D163,4,FALSE)</f>
        <v>6718.4753800319677</v>
      </c>
      <c r="L36" s="269"/>
      <c r="M36" s="335">
        <v>2.5</v>
      </c>
      <c r="N36" s="271">
        <f>K36/M36</f>
        <v>2687.390152012787</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405.98250000000002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3093.3726520127871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58" t="s">
        <v>515</v>
      </c>
      <c r="B48" s="43" t="str">
        <f>VLOOKUP(A48,MATERIALES!A5:D373,3,FALSE)</f>
        <v>Material  Granular Tipo SBG</v>
      </c>
      <c r="C48" s="280"/>
      <c r="D48" s="280"/>
      <c r="E48" s="280"/>
      <c r="F48" s="280"/>
      <c r="G48" s="280"/>
      <c r="H48" s="280"/>
      <c r="I48" s="267"/>
      <c r="J48" s="223" t="str">
        <f>VLOOKUP(A48,MATERIALES!A4:D640,2,FALSE)</f>
        <v>m3</v>
      </c>
      <c r="K48" s="281">
        <v>1.3</v>
      </c>
      <c r="L48" s="266"/>
      <c r="M48" s="401">
        <f>VLOOKUP(A48,MATERIALES!A5:D396,4,FALSE)</f>
        <v>41627.813300488495</v>
      </c>
      <c r="N48" s="271">
        <f>K48*M48</f>
        <v>54116.157290635048</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53.065218459743974</v>
      </c>
      <c r="N49" s="271">
        <f>K49*M49</f>
        <v>1591.9565537923193</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55708.113844427367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8">
        <f>VLOOKUP(A60,TRANSPORTE!A5:D117,4,FALSE)</f>
        <v>1340.4286998159068</v>
      </c>
      <c r="M60" s="919"/>
      <c r="N60" s="286">
        <f>K60*L60</f>
        <v>1742.5573097606789</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1742.5573097606789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68663.693806200827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13732.738761240165</v>
      </c>
      <c r="M84" s="867"/>
      <c r="N84" s="51"/>
    </row>
    <row r="85" spans="1:14">
      <c r="B85" s="89" t="s">
        <v>973</v>
      </c>
      <c r="C85" s="90"/>
      <c r="D85" s="90"/>
      <c r="E85" s="90"/>
      <c r="F85" s="90"/>
      <c r="G85" s="90"/>
      <c r="H85" s="90"/>
      <c r="I85" s="87"/>
      <c r="J85" s="88"/>
      <c r="K85" s="303">
        <v>0.05</v>
      </c>
      <c r="L85" s="866">
        <f>N79*K85</f>
        <v>3433.1846903100413</v>
      </c>
      <c r="M85" s="867"/>
      <c r="N85" s="51"/>
    </row>
    <row r="86" spans="1:14" ht="15.75" thickBot="1">
      <c r="B86" s="91" t="s">
        <v>974</v>
      </c>
      <c r="C86" s="92"/>
      <c r="D86" s="92"/>
      <c r="E86" s="92"/>
      <c r="F86" s="92"/>
      <c r="G86" s="92"/>
      <c r="H86" s="92"/>
      <c r="I86" s="93"/>
      <c r="J86" s="94"/>
      <c r="K86" s="304">
        <v>0.05</v>
      </c>
      <c r="L86" s="868">
        <f>N79*K86</f>
        <v>3433.1846903100413</v>
      </c>
      <c r="M86" s="869"/>
      <c r="N86" s="51"/>
    </row>
    <row r="87" spans="1:14" ht="15.75" thickBot="1">
      <c r="B87" s="831" t="s">
        <v>953</v>
      </c>
      <c r="C87" s="832"/>
      <c r="D87" s="832"/>
      <c r="E87" s="832"/>
      <c r="F87" s="832"/>
      <c r="G87" s="832"/>
      <c r="H87" s="832"/>
      <c r="I87" s="832"/>
      <c r="J87" s="832"/>
      <c r="K87" s="832"/>
      <c r="L87" s="832"/>
      <c r="M87" s="833"/>
      <c r="N87" s="52">
        <f>L84+L85+L86</f>
        <v>20599.108141860248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89262.801948061067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8.75" customHeight="1" thickBot="1">
      <c r="A31" t="s">
        <v>1845</v>
      </c>
      <c r="B31" s="80" t="s">
        <v>1640</v>
      </c>
      <c r="C31" s="81" t="s">
        <v>1641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162</v>
      </c>
      <c r="B36" s="880" t="str">
        <f>VLOOKUP(A36,EQUIPOS!A6:D154,3,FALSE)</f>
        <v>Compactador manual (SALTARIN) Peso de operación (Kg.) 52, Fuerza de impacto por golpe (KN) 12.</v>
      </c>
      <c r="C36" s="881"/>
      <c r="D36" s="881"/>
      <c r="E36" s="881"/>
      <c r="F36" s="881"/>
      <c r="G36" s="881"/>
      <c r="H36" s="882"/>
      <c r="I36" s="266"/>
      <c r="J36" s="267"/>
      <c r="K36" s="268">
        <f>VLOOKUP(A36,EQUIPOS!A6:D163,4,FALSE)</f>
        <v>6718.4753800319677</v>
      </c>
      <c r="L36" s="269"/>
      <c r="M36" s="335">
        <v>2.5</v>
      </c>
      <c r="N36" s="271">
        <f>K36/M36</f>
        <v>2687.390152012787</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405.98250000000002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3093.3726520127871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58" t="s">
        <v>517</v>
      </c>
      <c r="B48" s="43" t="str">
        <f>VLOOKUP(A48,MATERIALES!A5:D373,3,FALSE)</f>
        <v>Material Granular Tipo  BG</v>
      </c>
      <c r="C48" s="280"/>
      <c r="D48" s="280"/>
      <c r="E48" s="280"/>
      <c r="F48" s="280"/>
      <c r="G48" s="280"/>
      <c r="H48" s="280"/>
      <c r="I48" s="267"/>
      <c r="J48" s="223" t="str">
        <f>VLOOKUP(A48,MATERIALES!A4:D640,2,FALSE)</f>
        <v>m3</v>
      </c>
      <c r="K48" s="281">
        <v>1.3</v>
      </c>
      <c r="L48" s="266"/>
      <c r="M48" s="401">
        <f>VLOOKUP(A48,MATERIALES!A5:D396,4,FALSE)</f>
        <v>54845.483075856704</v>
      </c>
      <c r="N48" s="271">
        <f>K48*M48</f>
        <v>71299.127998613723</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53.065218459743974</v>
      </c>
      <c r="N49" s="271">
        <f>K49*M49</f>
        <v>1591.9565537923193</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72891.084552406042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8">
        <f>VLOOKUP(A60,TRANSPORTE!A5:D117,4,FALSE)</f>
        <v>1340.4286998159068</v>
      </c>
      <c r="M60" s="919"/>
      <c r="N60" s="286">
        <f>K60*L60</f>
        <v>1742.5573097606789</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1742.5573097606789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85846.664514179502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17169.3329028359</v>
      </c>
      <c r="M84" s="867"/>
      <c r="N84" s="51"/>
    </row>
    <row r="85" spans="1:14">
      <c r="B85" s="89" t="s">
        <v>973</v>
      </c>
      <c r="C85" s="90"/>
      <c r="D85" s="90"/>
      <c r="E85" s="90"/>
      <c r="F85" s="90"/>
      <c r="G85" s="90"/>
      <c r="H85" s="90"/>
      <c r="I85" s="87"/>
      <c r="J85" s="88"/>
      <c r="K85" s="303">
        <v>0.05</v>
      </c>
      <c r="L85" s="866">
        <f>N79*K85</f>
        <v>4292.3332257089751</v>
      </c>
      <c r="M85" s="867"/>
      <c r="N85" s="51"/>
    </row>
    <row r="86" spans="1:14" ht="15.75" thickBot="1">
      <c r="B86" s="91" t="s">
        <v>974</v>
      </c>
      <c r="C86" s="92"/>
      <c r="D86" s="92"/>
      <c r="E86" s="92"/>
      <c r="F86" s="92"/>
      <c r="G86" s="92"/>
      <c r="H86" s="92"/>
      <c r="I86" s="93"/>
      <c r="J86" s="94"/>
      <c r="K86" s="304">
        <v>0.05</v>
      </c>
      <c r="L86" s="868">
        <f>N79*K86</f>
        <v>4292.3332257089751</v>
      </c>
      <c r="M86" s="869"/>
      <c r="N86" s="51"/>
    </row>
    <row r="87" spans="1:14" ht="15.75" thickBot="1">
      <c r="B87" s="831" t="s">
        <v>953</v>
      </c>
      <c r="C87" s="832"/>
      <c r="D87" s="832"/>
      <c r="E87" s="832"/>
      <c r="F87" s="832"/>
      <c r="G87" s="832"/>
      <c r="H87" s="832"/>
      <c r="I87" s="832"/>
      <c r="J87" s="832"/>
      <c r="K87" s="832"/>
      <c r="L87" s="832"/>
      <c r="M87" s="833"/>
      <c r="N87" s="52">
        <f>L84+L85+L86</f>
        <v>25753.99935425385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111600.66386843336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8.75" customHeight="1" thickBot="1">
      <c r="A31" t="s">
        <v>1845</v>
      </c>
      <c r="B31" s="80" t="s">
        <v>1642</v>
      </c>
      <c r="C31" s="81" t="s">
        <v>1643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901" t="s">
        <v>944</v>
      </c>
      <c r="C35" s="902"/>
      <c r="D35" s="902"/>
      <c r="E35" s="902"/>
      <c r="F35" s="902"/>
      <c r="G35" s="902"/>
      <c r="H35" s="903"/>
      <c r="I35" s="904" t="s">
        <v>948</v>
      </c>
      <c r="J35" s="905"/>
      <c r="K35" s="69" t="s">
        <v>949</v>
      </c>
      <c r="L35" s="906" t="s">
        <v>950</v>
      </c>
      <c r="M35" s="903"/>
      <c r="N35" s="70" t="s">
        <v>951</v>
      </c>
    </row>
    <row r="36" spans="1:16">
      <c r="A36" s="113"/>
      <c r="B36" s="880"/>
      <c r="C36" s="881"/>
      <c r="D36" s="881"/>
      <c r="E36" s="881"/>
      <c r="F36" s="881"/>
      <c r="G36" s="881"/>
      <c r="H36" s="882"/>
      <c r="I36" s="266"/>
      <c r="J36" s="267"/>
      <c r="K36" s="268"/>
      <c r="L36" s="269"/>
      <c r="M36" s="335"/>
      <c r="N36" s="271"/>
      <c r="P36" s="106"/>
    </row>
    <row r="37" spans="1:16">
      <c r="A37" s="113"/>
      <c r="B37" s="880"/>
      <c r="C37" s="881"/>
      <c r="D37" s="881"/>
      <c r="E37" s="881"/>
      <c r="F37" s="881"/>
      <c r="G37" s="881"/>
      <c r="H37" s="882"/>
      <c r="I37" s="420"/>
      <c r="J37" s="421"/>
      <c r="K37" s="268"/>
      <c r="L37" s="334"/>
      <c r="M37" s="335"/>
      <c r="N37" s="271"/>
      <c r="P37" s="103"/>
    </row>
    <row r="38" spans="1:16">
      <c r="A38" s="113"/>
      <c r="B38" s="880"/>
      <c r="C38" s="881"/>
      <c r="D38" s="881"/>
      <c r="E38" s="881"/>
      <c r="F38" s="881"/>
      <c r="G38" s="881"/>
      <c r="H38" s="882"/>
      <c r="I38" s="327"/>
      <c r="J38" s="329"/>
      <c r="K38" s="268"/>
      <c r="L38" s="422"/>
      <c r="M38" s="423"/>
      <c r="N38" s="271"/>
      <c r="P38" s="106"/>
    </row>
    <row r="39" spans="1:16">
      <c r="B39" s="880"/>
      <c r="C39" s="881"/>
      <c r="D39" s="881"/>
      <c r="E39" s="881"/>
      <c r="F39" s="881"/>
      <c r="G39" s="881"/>
      <c r="H39" s="882"/>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88" t="s">
        <v>952</v>
      </c>
      <c r="C41" s="889"/>
      <c r="D41" s="889"/>
      <c r="E41" s="38"/>
      <c r="F41" s="39"/>
      <c r="G41" s="39"/>
      <c r="H41" s="40"/>
      <c r="I41" s="36"/>
      <c r="J41" s="37"/>
      <c r="K41" s="278"/>
      <c r="L41" s="275"/>
      <c r="M41" s="400">
        <v>0.05</v>
      </c>
      <c r="N41" s="343">
        <f>N77*M41</f>
        <v>405.98250000000002</v>
      </c>
      <c r="P41" s="106"/>
    </row>
    <row r="42" spans="1:16" ht="15.75" thickBot="1">
      <c r="B42" s="880"/>
      <c r="C42" s="881"/>
      <c r="D42" s="881"/>
      <c r="E42" s="881"/>
      <c r="F42" s="881"/>
      <c r="G42" s="881"/>
      <c r="H42" s="882"/>
      <c r="I42" s="890"/>
      <c r="J42" s="891"/>
      <c r="K42" s="41"/>
      <c r="L42" s="892"/>
      <c r="M42" s="893"/>
      <c r="N42" s="105"/>
    </row>
    <row r="43" spans="1:16" ht="15.75" thickBot="1">
      <c r="B43" s="831" t="s">
        <v>953</v>
      </c>
      <c r="C43" s="832"/>
      <c r="D43" s="832"/>
      <c r="E43" s="832"/>
      <c r="F43" s="832"/>
      <c r="G43" s="832"/>
      <c r="H43" s="832"/>
      <c r="I43" s="832"/>
      <c r="J43" s="832"/>
      <c r="K43" s="832"/>
      <c r="L43" s="832"/>
      <c r="M43" s="833"/>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6" t="s">
        <v>944</v>
      </c>
      <c r="C47" s="877"/>
      <c r="D47" s="877"/>
      <c r="E47" s="877"/>
      <c r="F47" s="877"/>
      <c r="G47" s="877"/>
      <c r="H47" s="877"/>
      <c r="I47" s="911"/>
      <c r="J47" s="314" t="s">
        <v>945</v>
      </c>
      <c r="K47" s="85" t="s">
        <v>946</v>
      </c>
      <c r="L47" s="912" t="s">
        <v>955</v>
      </c>
      <c r="M47" s="911"/>
      <c r="N47" s="86" t="s">
        <v>951</v>
      </c>
    </row>
    <row r="48" spans="1:16">
      <c r="A48" s="158" t="s">
        <v>544</v>
      </c>
      <c r="B48" s="43" t="str">
        <f>VLOOKUP(A48,MATERIALES!A5:D373,3,FALSE)</f>
        <v>Material filtrante (6´´)</v>
      </c>
      <c r="C48" s="280"/>
      <c r="D48" s="280"/>
      <c r="E48" s="280"/>
      <c r="F48" s="280"/>
      <c r="G48" s="280"/>
      <c r="H48" s="280"/>
      <c r="I48" s="267"/>
      <c r="J48" s="223" t="str">
        <f>VLOOKUP(A48,MATERIALES!A4:D640,2,FALSE)</f>
        <v>m3</v>
      </c>
      <c r="K48" s="281">
        <v>1.3</v>
      </c>
      <c r="L48" s="266"/>
      <c r="M48" s="401">
        <f>VLOOKUP(A48,MATERIALES!A5:D396,4,FALSE)</f>
        <v>51854.079839528538</v>
      </c>
      <c r="N48" s="271">
        <f>K48*M48</f>
        <v>67410.303791387109</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67410.303791387109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8">
        <f>VLOOKUP(A60,TRANSPORTE!A5:D117,4,FALSE)</f>
        <v>1340.4286998159068</v>
      </c>
      <c r="M60" s="919"/>
      <c r="N60" s="286">
        <f>K60*L60</f>
        <v>1742.5573097606789</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1742.5573097606789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77678.493601147784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15535.698720229557</v>
      </c>
      <c r="M84" s="867"/>
      <c r="N84" s="51"/>
    </row>
    <row r="85" spans="1:14">
      <c r="B85" s="89" t="s">
        <v>973</v>
      </c>
      <c r="C85" s="90"/>
      <c r="D85" s="90"/>
      <c r="E85" s="90"/>
      <c r="F85" s="90"/>
      <c r="G85" s="90"/>
      <c r="H85" s="90"/>
      <c r="I85" s="87"/>
      <c r="J85" s="88"/>
      <c r="K85" s="303">
        <v>0.05</v>
      </c>
      <c r="L85" s="866">
        <f>N79*K85</f>
        <v>3883.9246800573892</v>
      </c>
      <c r="M85" s="867"/>
      <c r="N85" s="51"/>
    </row>
    <row r="86" spans="1:14" ht="15.75" thickBot="1">
      <c r="B86" s="91" t="s">
        <v>974</v>
      </c>
      <c r="C86" s="92"/>
      <c r="D86" s="92"/>
      <c r="E86" s="92"/>
      <c r="F86" s="92"/>
      <c r="G86" s="92"/>
      <c r="H86" s="92"/>
      <c r="I86" s="93"/>
      <c r="J86" s="94"/>
      <c r="K86" s="304">
        <v>0.05</v>
      </c>
      <c r="L86" s="868">
        <f>N79*K86</f>
        <v>3883.9246800573892</v>
      </c>
      <c r="M86" s="869"/>
      <c r="N86" s="51"/>
    </row>
    <row r="87" spans="1:14" ht="15.75" thickBot="1">
      <c r="B87" s="831" t="s">
        <v>953</v>
      </c>
      <c r="C87" s="832"/>
      <c r="D87" s="832"/>
      <c r="E87" s="832"/>
      <c r="F87" s="832"/>
      <c r="G87" s="832"/>
      <c r="H87" s="832"/>
      <c r="I87" s="832"/>
      <c r="J87" s="832"/>
      <c r="K87" s="832"/>
      <c r="L87" s="832"/>
      <c r="M87" s="833"/>
      <c r="N87" s="52">
        <f>L84+L85+L86</f>
        <v>23303.548080344335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100982.04168149212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1644</v>
      </c>
      <c r="C31" s="81" t="s">
        <v>1645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901" t="s">
        <v>944</v>
      </c>
      <c r="C35" s="902"/>
      <c r="D35" s="902"/>
      <c r="E35" s="902"/>
      <c r="F35" s="902"/>
      <c r="G35" s="902"/>
      <c r="H35" s="903"/>
      <c r="I35" s="904" t="s">
        <v>948</v>
      </c>
      <c r="J35" s="905"/>
      <c r="K35" s="69" t="s">
        <v>949</v>
      </c>
      <c r="L35" s="906" t="s">
        <v>950</v>
      </c>
      <c r="M35" s="903"/>
      <c r="N35" s="70" t="s">
        <v>951</v>
      </c>
    </row>
    <row r="36" spans="1:16">
      <c r="A36" s="113"/>
      <c r="B36" s="880"/>
      <c r="C36" s="881"/>
      <c r="D36" s="881"/>
      <c r="E36" s="881"/>
      <c r="F36" s="881"/>
      <c r="G36" s="881"/>
      <c r="H36" s="882"/>
      <c r="I36" s="266"/>
      <c r="J36" s="267"/>
      <c r="K36" s="268"/>
      <c r="L36" s="269"/>
      <c r="M36" s="335"/>
      <c r="N36" s="271"/>
      <c r="P36" s="106"/>
    </row>
    <row r="37" spans="1:16">
      <c r="A37" s="113"/>
      <c r="B37" s="880"/>
      <c r="C37" s="881"/>
      <c r="D37" s="881"/>
      <c r="E37" s="881"/>
      <c r="F37" s="881"/>
      <c r="G37" s="881"/>
      <c r="H37" s="882"/>
      <c r="I37" s="420"/>
      <c r="J37" s="421"/>
      <c r="K37" s="268"/>
      <c r="L37" s="334"/>
      <c r="M37" s="335"/>
      <c r="N37" s="271"/>
      <c r="P37" s="103"/>
    </row>
    <row r="38" spans="1:16">
      <c r="A38" s="113"/>
      <c r="B38" s="880"/>
      <c r="C38" s="881"/>
      <c r="D38" s="881"/>
      <c r="E38" s="881"/>
      <c r="F38" s="881"/>
      <c r="G38" s="881"/>
      <c r="H38" s="882"/>
      <c r="I38" s="327"/>
      <c r="J38" s="329"/>
      <c r="K38" s="268"/>
      <c r="L38" s="422"/>
      <c r="M38" s="423"/>
      <c r="N38" s="271"/>
      <c r="P38" s="106"/>
    </row>
    <row r="39" spans="1:16">
      <c r="B39" s="880"/>
      <c r="C39" s="881"/>
      <c r="D39" s="881"/>
      <c r="E39" s="881"/>
      <c r="F39" s="881"/>
      <c r="G39" s="881"/>
      <c r="H39" s="882"/>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88" t="s">
        <v>952</v>
      </c>
      <c r="C41" s="889"/>
      <c r="D41" s="889"/>
      <c r="E41" s="38"/>
      <c r="F41" s="39"/>
      <c r="G41" s="39"/>
      <c r="H41" s="40"/>
      <c r="I41" s="36"/>
      <c r="J41" s="37"/>
      <c r="K41" s="278"/>
      <c r="L41" s="275"/>
      <c r="M41" s="400">
        <v>0.05</v>
      </c>
      <c r="N41" s="343">
        <f>N77*M41</f>
        <v>405.98250000000002</v>
      </c>
      <c r="P41" s="106"/>
    </row>
    <row r="42" spans="1:16" ht="15.75" thickBot="1">
      <c r="B42" s="880"/>
      <c r="C42" s="881"/>
      <c r="D42" s="881"/>
      <c r="E42" s="881"/>
      <c r="F42" s="881"/>
      <c r="G42" s="881"/>
      <c r="H42" s="882"/>
      <c r="I42" s="890"/>
      <c r="J42" s="891"/>
      <c r="K42" s="41"/>
      <c r="L42" s="892"/>
      <c r="M42" s="893"/>
      <c r="N42" s="105"/>
    </row>
    <row r="43" spans="1:16" ht="15.75" thickBot="1">
      <c r="B43" s="831" t="s">
        <v>953</v>
      </c>
      <c r="C43" s="832"/>
      <c r="D43" s="832"/>
      <c r="E43" s="832"/>
      <c r="F43" s="832"/>
      <c r="G43" s="832"/>
      <c r="H43" s="832"/>
      <c r="I43" s="832"/>
      <c r="J43" s="832"/>
      <c r="K43" s="832"/>
      <c r="L43" s="832"/>
      <c r="M43" s="833"/>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6" t="s">
        <v>944</v>
      </c>
      <c r="C47" s="877"/>
      <c r="D47" s="877"/>
      <c r="E47" s="877"/>
      <c r="F47" s="877"/>
      <c r="G47" s="877"/>
      <c r="H47" s="877"/>
      <c r="I47" s="911"/>
      <c r="J47" s="314" t="s">
        <v>945</v>
      </c>
      <c r="K47" s="85" t="s">
        <v>946</v>
      </c>
      <c r="L47" s="912" t="s">
        <v>955</v>
      </c>
      <c r="M47" s="911"/>
      <c r="N47" s="86" t="s">
        <v>951</v>
      </c>
    </row>
    <row r="48" spans="1:16">
      <c r="A48" s="158" t="s">
        <v>474</v>
      </c>
      <c r="B48" s="43" t="str">
        <f>VLOOKUP(A48,MATERIALES!A5:D373,3,FALSE)</f>
        <v>Gravilla</v>
      </c>
      <c r="C48" s="280"/>
      <c r="D48" s="280"/>
      <c r="E48" s="280"/>
      <c r="F48" s="280"/>
      <c r="G48" s="280"/>
      <c r="H48" s="280"/>
      <c r="I48" s="267"/>
      <c r="J48" s="223" t="str">
        <f>VLOOKUP(A48,MATERIALES!A4:D640,2,FALSE)</f>
        <v>m3</v>
      </c>
      <c r="K48" s="281">
        <v>1.3</v>
      </c>
      <c r="L48" s="266"/>
      <c r="M48" s="401">
        <f>VLOOKUP(A48,MATERIALES!A5:D396,4,FALSE)</f>
        <v>46880.507795741229</v>
      </c>
      <c r="N48" s="271">
        <f>K48*M48</f>
        <v>60944.6601344636</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60944.6601344636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8">
        <f>VLOOKUP(A60,TRANSPORTE!A5:D117,4,FALSE)</f>
        <v>1340.4286998159068</v>
      </c>
      <c r="M60" s="919"/>
      <c r="N60" s="286">
        <f>K60*L60</f>
        <v>1742.5573097606789</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1742.5573097606789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71212.849944224276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14242.569988844856</v>
      </c>
      <c r="M84" s="867"/>
      <c r="N84" s="51"/>
    </row>
    <row r="85" spans="1:14">
      <c r="B85" s="89" t="s">
        <v>973</v>
      </c>
      <c r="C85" s="90"/>
      <c r="D85" s="90"/>
      <c r="E85" s="90"/>
      <c r="F85" s="90"/>
      <c r="G85" s="90"/>
      <c r="H85" s="90"/>
      <c r="I85" s="87"/>
      <c r="J85" s="88"/>
      <c r="K85" s="303">
        <v>0.05</v>
      </c>
      <c r="L85" s="866">
        <f>N79*K85</f>
        <v>3560.642497211214</v>
      </c>
      <c r="M85" s="867"/>
      <c r="N85" s="51"/>
    </row>
    <row r="86" spans="1:14" ht="15.75" thickBot="1">
      <c r="B86" s="91" t="s">
        <v>974</v>
      </c>
      <c r="C86" s="92"/>
      <c r="D86" s="92"/>
      <c r="E86" s="92"/>
      <c r="F86" s="92"/>
      <c r="G86" s="92"/>
      <c r="H86" s="92"/>
      <c r="I86" s="93"/>
      <c r="J86" s="94"/>
      <c r="K86" s="304">
        <v>0.05</v>
      </c>
      <c r="L86" s="868">
        <f>N79*K86</f>
        <v>3560.642497211214</v>
      </c>
      <c r="M86" s="869"/>
      <c r="N86" s="51"/>
    </row>
    <row r="87" spans="1:14" ht="15.75" thickBot="1">
      <c r="B87" s="831" t="s">
        <v>953</v>
      </c>
      <c r="C87" s="832"/>
      <c r="D87" s="832"/>
      <c r="E87" s="832"/>
      <c r="F87" s="832"/>
      <c r="G87" s="832"/>
      <c r="H87" s="832"/>
      <c r="I87" s="832"/>
      <c r="J87" s="832"/>
      <c r="K87" s="832"/>
      <c r="L87" s="832"/>
      <c r="M87" s="833"/>
      <c r="N87" s="52">
        <f>L84+L85+L86</f>
        <v>21363.854983267283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92576.704927491563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1646</v>
      </c>
      <c r="C31" s="81" t="s">
        <v>1647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901" t="s">
        <v>944</v>
      </c>
      <c r="C35" s="902"/>
      <c r="D35" s="902"/>
      <c r="E35" s="902"/>
      <c r="F35" s="902"/>
      <c r="G35" s="902"/>
      <c r="H35" s="903"/>
      <c r="I35" s="904" t="s">
        <v>948</v>
      </c>
      <c r="J35" s="905"/>
      <c r="K35" s="69" t="s">
        <v>949</v>
      </c>
      <c r="L35" s="906" t="s">
        <v>950</v>
      </c>
      <c r="M35" s="903"/>
      <c r="N35" s="70" t="s">
        <v>951</v>
      </c>
    </row>
    <row r="36" spans="1:16">
      <c r="A36" s="113"/>
      <c r="B36" s="880"/>
      <c r="C36" s="881"/>
      <c r="D36" s="881"/>
      <c r="E36" s="881"/>
      <c r="F36" s="881"/>
      <c r="G36" s="881"/>
      <c r="H36" s="882"/>
      <c r="I36" s="266"/>
      <c r="J36" s="267"/>
      <c r="K36" s="268"/>
      <c r="L36" s="269"/>
      <c r="M36" s="335"/>
      <c r="N36" s="271"/>
      <c r="P36" s="106"/>
    </row>
    <row r="37" spans="1:16">
      <c r="A37" s="113"/>
      <c r="B37" s="880"/>
      <c r="C37" s="881"/>
      <c r="D37" s="881"/>
      <c r="E37" s="881"/>
      <c r="F37" s="881"/>
      <c r="G37" s="881"/>
      <c r="H37" s="882"/>
      <c r="I37" s="420"/>
      <c r="J37" s="421"/>
      <c r="K37" s="268"/>
      <c r="L37" s="334"/>
      <c r="M37" s="335"/>
      <c r="N37" s="271"/>
      <c r="P37" s="103"/>
    </row>
    <row r="38" spans="1:16">
      <c r="A38" s="113"/>
      <c r="B38" s="880"/>
      <c r="C38" s="881"/>
      <c r="D38" s="881"/>
      <c r="E38" s="881"/>
      <c r="F38" s="881"/>
      <c r="G38" s="881"/>
      <c r="H38" s="882"/>
      <c r="I38" s="327"/>
      <c r="J38" s="329"/>
      <c r="K38" s="268"/>
      <c r="L38" s="422"/>
      <c r="M38" s="423"/>
      <c r="N38" s="271"/>
      <c r="P38" s="106"/>
    </row>
    <row r="39" spans="1:16">
      <c r="B39" s="880"/>
      <c r="C39" s="881"/>
      <c r="D39" s="881"/>
      <c r="E39" s="881"/>
      <c r="F39" s="881"/>
      <c r="G39" s="881"/>
      <c r="H39" s="882"/>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88" t="s">
        <v>952</v>
      </c>
      <c r="C41" s="889"/>
      <c r="D41" s="889"/>
      <c r="E41" s="38"/>
      <c r="F41" s="39"/>
      <c r="G41" s="39"/>
      <c r="H41" s="40"/>
      <c r="I41" s="36"/>
      <c r="J41" s="37"/>
      <c r="K41" s="278"/>
      <c r="L41" s="275"/>
      <c r="M41" s="400">
        <v>0.05</v>
      </c>
      <c r="N41" s="343">
        <f>N77*M41</f>
        <v>270.65500000000003</v>
      </c>
      <c r="P41" s="106"/>
    </row>
    <row r="42" spans="1:16" ht="15.75" thickBot="1">
      <c r="B42" s="880"/>
      <c r="C42" s="881"/>
      <c r="D42" s="881"/>
      <c r="E42" s="881"/>
      <c r="F42" s="881"/>
      <c r="G42" s="881"/>
      <c r="H42" s="882"/>
      <c r="I42" s="890"/>
      <c r="J42" s="891"/>
      <c r="K42" s="41"/>
      <c r="L42" s="892"/>
      <c r="M42" s="893"/>
      <c r="N42" s="105"/>
    </row>
    <row r="43" spans="1:16" ht="15.75" thickBot="1">
      <c r="B43" s="831" t="s">
        <v>953</v>
      </c>
      <c r="C43" s="832"/>
      <c r="D43" s="832"/>
      <c r="E43" s="832"/>
      <c r="F43" s="832"/>
      <c r="G43" s="832"/>
      <c r="H43" s="832"/>
      <c r="I43" s="832"/>
      <c r="J43" s="832"/>
      <c r="K43" s="832"/>
      <c r="L43" s="832"/>
      <c r="M43" s="833"/>
      <c r="N43" s="393">
        <f>SUM(N36:N42)</f>
        <v>270.65500000000003</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6" t="s">
        <v>944</v>
      </c>
      <c r="C47" s="877"/>
      <c r="D47" s="877"/>
      <c r="E47" s="877"/>
      <c r="F47" s="877"/>
      <c r="G47" s="877"/>
      <c r="H47" s="877"/>
      <c r="I47" s="911"/>
      <c r="J47" s="314" t="s">
        <v>945</v>
      </c>
      <c r="K47" s="85" t="s">
        <v>946</v>
      </c>
      <c r="L47" s="912" t="s">
        <v>955</v>
      </c>
      <c r="M47" s="911"/>
      <c r="N47" s="86" t="s">
        <v>951</v>
      </c>
    </row>
    <row r="48" spans="1:16">
      <c r="A48" s="161" t="s">
        <v>802</v>
      </c>
      <c r="B48" s="43" t="str">
        <f>VLOOKUP(A48,MATERIALES!A5:D373,3,FALSE)</f>
        <v>Arena lavada</v>
      </c>
      <c r="C48" s="280"/>
      <c r="D48" s="280"/>
      <c r="E48" s="280"/>
      <c r="F48" s="280"/>
      <c r="G48" s="280"/>
      <c r="H48" s="280"/>
      <c r="I48" s="267"/>
      <c r="J48" s="223" t="str">
        <f>VLOOKUP(A48,MATERIALES!A4:D640,2,FALSE)</f>
        <v>m3</v>
      </c>
      <c r="K48" s="281">
        <v>1.3</v>
      </c>
      <c r="L48" s="266"/>
      <c r="M48" s="401">
        <f>VLOOKUP(A48,MATERIALES!A5:D396,4,FALSE)</f>
        <v>66710.341476421745</v>
      </c>
      <c r="N48" s="271">
        <f>K48*M48</f>
        <v>86723.443919348269</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86723.443919348269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8">
        <f>VLOOKUP(A60,TRANSPORTE!A5:D117,4,FALSE)</f>
        <v>1340.4286998159068</v>
      </c>
      <c r="M60" s="919"/>
      <c r="N60" s="286">
        <f>K60*L60</f>
        <v>1742.5573097606789</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1742.5573097606789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v>
      </c>
      <c r="N71" s="394">
        <f>K71/M71</f>
        <v>5413.1</v>
      </c>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5413.1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94149.756229108956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18829.951245821791</v>
      </c>
      <c r="M84" s="867"/>
      <c r="N84" s="51"/>
    </row>
    <row r="85" spans="1:14">
      <c r="B85" s="89" t="s">
        <v>973</v>
      </c>
      <c r="C85" s="90"/>
      <c r="D85" s="90"/>
      <c r="E85" s="90"/>
      <c r="F85" s="90"/>
      <c r="G85" s="90"/>
      <c r="H85" s="90"/>
      <c r="I85" s="87"/>
      <c r="J85" s="88"/>
      <c r="K85" s="303">
        <v>0.05</v>
      </c>
      <c r="L85" s="866">
        <f>N79*K85</f>
        <v>4707.4878114554476</v>
      </c>
      <c r="M85" s="867"/>
      <c r="N85" s="51"/>
    </row>
    <row r="86" spans="1:14" ht="15.75" thickBot="1">
      <c r="B86" s="91" t="s">
        <v>974</v>
      </c>
      <c r="C86" s="92"/>
      <c r="D86" s="92"/>
      <c r="E86" s="92"/>
      <c r="F86" s="92"/>
      <c r="G86" s="92"/>
      <c r="H86" s="92"/>
      <c r="I86" s="93"/>
      <c r="J86" s="94"/>
      <c r="K86" s="304">
        <v>0.05</v>
      </c>
      <c r="L86" s="868">
        <f>N79*K86</f>
        <v>4707.4878114554476</v>
      </c>
      <c r="M86" s="869"/>
      <c r="N86" s="51"/>
    </row>
    <row r="87" spans="1:14" ht="15.75" thickBot="1">
      <c r="B87" s="831" t="s">
        <v>953</v>
      </c>
      <c r="C87" s="832"/>
      <c r="D87" s="832"/>
      <c r="E87" s="832"/>
      <c r="F87" s="832"/>
      <c r="G87" s="832"/>
      <c r="H87" s="832"/>
      <c r="I87" s="832"/>
      <c r="J87" s="832"/>
      <c r="K87" s="832"/>
      <c r="L87" s="832"/>
      <c r="M87" s="833"/>
      <c r="N87" s="52">
        <f>L84+L85+L86</f>
        <v>28244.926868732688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122394.68309784164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1097</v>
      </c>
      <c r="C31" s="81" t="s">
        <v>2095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228</v>
      </c>
      <c r="B36" s="880" t="str">
        <f>VLOOKUP(A36,EQUIPOS!A6:D154,3,FALSE)</f>
        <v xml:space="preserve">Formaleta metálica (concreto hidráulico)
</v>
      </c>
      <c r="C36" s="881"/>
      <c r="D36" s="881"/>
      <c r="E36" s="881"/>
      <c r="F36" s="881"/>
      <c r="G36" s="881"/>
      <c r="H36" s="882"/>
      <c r="I36" s="266"/>
      <c r="J36" s="267"/>
      <c r="K36" s="268">
        <f>VLOOKUP(A36,EQUIPOS!A6:D163,4,FALSE)</f>
        <v>2834.046462438926</v>
      </c>
      <c r="L36" s="269"/>
      <c r="M36" s="270">
        <v>2</v>
      </c>
      <c r="N36" s="271">
        <f>K36/M36</f>
        <v>1417.023231219463</v>
      </c>
    </row>
    <row r="37" spans="1:14">
      <c r="A37" s="113" t="s">
        <v>282</v>
      </c>
      <c r="B37" s="880" t="str">
        <f>VLOOKUP(A37,EQUIPOS!A7:D154,3,FALSE)</f>
        <v>Piloteadora potencia 250KW, RPM 1800, fuerza elevadora 200KN</v>
      </c>
      <c r="C37" s="881"/>
      <c r="D37" s="881"/>
      <c r="E37" s="881"/>
      <c r="F37" s="881"/>
      <c r="G37" s="881"/>
      <c r="H37" s="882"/>
      <c r="I37" s="420"/>
      <c r="J37" s="421"/>
      <c r="K37" s="268">
        <f>VLOOKUP(A37,EQUIPOS!A7:D164,4,FALSE)</f>
        <v>558999.64094813552</v>
      </c>
      <c r="L37" s="334"/>
      <c r="M37" s="335">
        <v>4</v>
      </c>
      <c r="N37" s="271">
        <f>K37/M37</f>
        <v>139749.91023703388</v>
      </c>
    </row>
    <row r="38" spans="1:14">
      <c r="A38" s="113" t="s">
        <v>363</v>
      </c>
      <c r="B38" s="880" t="str">
        <f>VLOOKUP(A38,EQUIPOS!A8:D154,3,FALSE)</f>
        <v>Vibrador de concreto, Motor de 3 hp a 18.000 rpm Mangueras de 4 mt</v>
      </c>
      <c r="C38" s="881"/>
      <c r="D38" s="881"/>
      <c r="E38" s="881"/>
      <c r="F38" s="881"/>
      <c r="G38" s="881"/>
      <c r="H38" s="882"/>
      <c r="I38" s="327"/>
      <c r="J38" s="329"/>
      <c r="K38" s="268">
        <f>VLOOKUP(A38,EQUIPOS!A8:D165,4,FALSE)</f>
        <v>6522.0714233101253</v>
      </c>
      <c r="L38" s="422"/>
      <c r="M38" s="423">
        <v>2</v>
      </c>
      <c r="N38" s="271">
        <f>K38/M38</f>
        <v>3261.0357116550626</v>
      </c>
    </row>
    <row r="39" spans="1:14">
      <c r="B39" s="880"/>
      <c r="C39" s="881"/>
      <c r="D39" s="881"/>
      <c r="E39" s="887"/>
      <c r="F39" s="881"/>
      <c r="G39" s="881"/>
      <c r="H39" s="882"/>
      <c r="I39" s="36"/>
      <c r="J39" s="37"/>
      <c r="K39" s="273"/>
      <c r="L39" s="275"/>
      <c r="M39" s="276"/>
      <c r="N39" s="277"/>
    </row>
    <row r="40" spans="1:14">
      <c r="B40" s="888" t="s">
        <v>952</v>
      </c>
      <c r="C40" s="889"/>
      <c r="D40" s="889"/>
      <c r="E40" s="38"/>
      <c r="F40" s="39"/>
      <c r="G40" s="39"/>
      <c r="H40" s="40"/>
      <c r="I40" s="36"/>
      <c r="J40" s="37"/>
      <c r="K40" s="278"/>
      <c r="L40" s="275"/>
      <c r="M40" s="400">
        <v>0.1</v>
      </c>
      <c r="N40" s="343">
        <f>N76*M40</f>
        <v>1240.0887785492826</v>
      </c>
    </row>
    <row r="41" spans="1:14" ht="15.75" thickBot="1">
      <c r="B41" s="880"/>
      <c r="C41" s="881"/>
      <c r="D41" s="881"/>
      <c r="E41" s="881"/>
      <c r="F41" s="881"/>
      <c r="G41" s="881"/>
      <c r="H41" s="882"/>
      <c r="I41" s="890"/>
      <c r="J41" s="891"/>
      <c r="K41" s="41"/>
      <c r="L41" s="892"/>
      <c r="M41" s="893"/>
      <c r="N41" s="105"/>
    </row>
    <row r="42" spans="1:14" ht="15.75" thickBot="1">
      <c r="B42" s="831" t="s">
        <v>953</v>
      </c>
      <c r="C42" s="832"/>
      <c r="D42" s="832"/>
      <c r="E42" s="832"/>
      <c r="F42" s="832"/>
      <c r="G42" s="832"/>
      <c r="H42" s="832"/>
      <c r="I42" s="832"/>
      <c r="J42" s="832"/>
      <c r="K42" s="832"/>
      <c r="L42" s="832"/>
      <c r="M42" s="833"/>
      <c r="N42" s="393">
        <f>SUM(N36:N41)</f>
        <v>145668.05795845771</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6" t="s">
        <v>944</v>
      </c>
      <c r="C46" s="877"/>
      <c r="D46" s="877"/>
      <c r="E46" s="877"/>
      <c r="F46" s="877"/>
      <c r="G46" s="877"/>
      <c r="H46" s="877"/>
      <c r="I46" s="911"/>
      <c r="J46" s="314" t="s">
        <v>945</v>
      </c>
      <c r="K46" s="85" t="s">
        <v>946</v>
      </c>
      <c r="L46" s="912" t="s">
        <v>955</v>
      </c>
      <c r="M46" s="911"/>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3517.2757405257917</v>
      </c>
      <c r="N47" s="271">
        <f>K47*M47</f>
        <v>41768.424030382914</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7573.6749723963176</v>
      </c>
      <c r="N48" s="271">
        <f>K48*M48</f>
        <v>3786.8374861981588</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5353.2074654307844</v>
      </c>
      <c r="N49" s="271">
        <f>K49*M49</f>
        <v>2676.6037327153922</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503828.64096384618</v>
      </c>
      <c r="N50" s="271">
        <f>K50*M50</f>
        <v>66478.622999046245</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31" t="s">
        <v>953</v>
      </c>
      <c r="C54" s="832"/>
      <c r="D54" s="832"/>
      <c r="E54" s="832"/>
      <c r="F54" s="832"/>
      <c r="G54" s="832"/>
      <c r="H54" s="832"/>
      <c r="I54" s="832"/>
      <c r="J54" s="832"/>
      <c r="K54" s="832"/>
      <c r="L54" s="832"/>
      <c r="M54" s="833"/>
      <c r="N54" s="393">
        <f>SUM(N47:N53)</f>
        <v>114710.48824834271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918">
        <f>VLOOKUP(A59,TRANSPORTE!A5:D117,4,FALSE)</f>
        <v>58.496596669814402</v>
      </c>
      <c r="M59" s="919"/>
      <c r="N59" s="286">
        <f>K59*L59</f>
        <v>2.9248298334907203</v>
      </c>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2.9248298334907203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12400.887785492825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N42+N54+N65+N76</f>
        <v>272782.35882212676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54556.471764425354</v>
      </c>
      <c r="M83" s="867"/>
      <c r="N83" s="51"/>
    </row>
    <row r="84" spans="1:14">
      <c r="B84" s="89" t="s">
        <v>973</v>
      </c>
      <c r="C84" s="90"/>
      <c r="D84" s="90"/>
      <c r="E84" s="90"/>
      <c r="F84" s="90"/>
      <c r="G84" s="90"/>
      <c r="H84" s="90"/>
      <c r="I84" s="87"/>
      <c r="J84" s="88"/>
      <c r="K84" s="303">
        <v>0.05</v>
      </c>
      <c r="L84" s="866">
        <f>N78*K84</f>
        <v>13639.117941106339</v>
      </c>
      <c r="M84" s="867"/>
      <c r="N84" s="51"/>
    </row>
    <row r="85" spans="1:14" ht="15.75" thickBot="1">
      <c r="B85" s="91" t="s">
        <v>974</v>
      </c>
      <c r="C85" s="92"/>
      <c r="D85" s="92"/>
      <c r="E85" s="92"/>
      <c r="F85" s="92"/>
      <c r="G85" s="92"/>
      <c r="H85" s="92"/>
      <c r="I85" s="93"/>
      <c r="J85" s="94"/>
      <c r="K85" s="304">
        <v>0.05</v>
      </c>
      <c r="L85" s="868">
        <f>N78*K85</f>
        <v>13639.117941106339</v>
      </c>
      <c r="M85" s="869"/>
      <c r="N85" s="51"/>
    </row>
    <row r="86" spans="1:14" ht="15.75" thickBot="1">
      <c r="B86" s="831" t="s">
        <v>953</v>
      </c>
      <c r="C86" s="832"/>
      <c r="D86" s="832"/>
      <c r="E86" s="832"/>
      <c r="F86" s="832"/>
      <c r="G86" s="832"/>
      <c r="H86" s="832"/>
      <c r="I86" s="832"/>
      <c r="J86" s="832"/>
      <c r="K86" s="832"/>
      <c r="L86" s="832"/>
      <c r="M86" s="833"/>
      <c r="N86" s="52">
        <f>L83+L84+L85</f>
        <v>81834.707646638024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354617.06646876479</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15" customHeight="1">
      <c r="B107" s="978" t="s">
        <v>2219</v>
      </c>
      <c r="C107" s="979"/>
      <c r="D107" s="979"/>
      <c r="E107" s="979"/>
      <c r="F107" s="979"/>
      <c r="G107" s="979"/>
      <c r="H107" s="979"/>
      <c r="I107" s="979"/>
      <c r="J107" s="979"/>
      <c r="K107" s="979"/>
      <c r="L107" s="979"/>
      <c r="M107" s="979"/>
      <c r="N107" s="980"/>
    </row>
    <row r="108" spans="2:14" ht="30.75" customHeight="1">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1098</v>
      </c>
      <c r="C31" s="81" t="s">
        <v>1879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228</v>
      </c>
      <c r="B36" s="880" t="str">
        <f>VLOOKUP(A36,EQUIPOS!A6:D154,3,FALSE)</f>
        <v xml:space="preserve">Formaleta metálica (concreto hidráulico)
</v>
      </c>
      <c r="C36" s="881"/>
      <c r="D36" s="881"/>
      <c r="E36" s="881"/>
      <c r="F36" s="881"/>
      <c r="G36" s="881"/>
      <c r="H36" s="882"/>
      <c r="I36" s="266"/>
      <c r="J36" s="267"/>
      <c r="K36" s="268">
        <f>VLOOKUP(A36,EQUIPOS!A6:D163,4,FALSE)</f>
        <v>2834.046462438926</v>
      </c>
      <c r="L36" s="269"/>
      <c r="M36" s="270">
        <v>2</v>
      </c>
      <c r="N36" s="271">
        <f>K36/M36</f>
        <v>1417.023231219463</v>
      </c>
    </row>
    <row r="37" spans="1:14">
      <c r="A37" s="113" t="s">
        <v>282</v>
      </c>
      <c r="B37" s="880" t="str">
        <f>VLOOKUP(A37,EQUIPOS!A7:D154,3,FALSE)</f>
        <v>Piloteadora potencia 250KW, RPM 1800, fuerza elevadora 200KN</v>
      </c>
      <c r="C37" s="881"/>
      <c r="D37" s="881"/>
      <c r="E37" s="881"/>
      <c r="F37" s="881"/>
      <c r="G37" s="881"/>
      <c r="H37" s="882"/>
      <c r="I37" s="420"/>
      <c r="J37" s="421"/>
      <c r="K37" s="268">
        <f>VLOOKUP(A37,EQUIPOS!A7:D164,4,FALSE)</f>
        <v>558999.64094813552</v>
      </c>
      <c r="L37" s="334"/>
      <c r="M37" s="335">
        <v>4</v>
      </c>
      <c r="N37" s="271">
        <f>K37/M37</f>
        <v>139749.91023703388</v>
      </c>
    </row>
    <row r="38" spans="1:14">
      <c r="A38" s="113" t="s">
        <v>363</v>
      </c>
      <c r="B38" s="880" t="str">
        <f>VLOOKUP(A38,EQUIPOS!A8:D154,3,FALSE)</f>
        <v>Vibrador de concreto, Motor de 3 hp a 18.000 rpm Mangueras de 4 mt</v>
      </c>
      <c r="C38" s="881"/>
      <c r="D38" s="881"/>
      <c r="E38" s="881"/>
      <c r="F38" s="881"/>
      <c r="G38" s="881"/>
      <c r="H38" s="882"/>
      <c r="I38" s="327"/>
      <c r="J38" s="329"/>
      <c r="K38" s="268">
        <f>VLOOKUP(A38,EQUIPOS!A8:D165,4,FALSE)</f>
        <v>6522.0714233101253</v>
      </c>
      <c r="L38" s="422"/>
      <c r="M38" s="423">
        <v>2</v>
      </c>
      <c r="N38" s="271">
        <f>K38/M38</f>
        <v>3261.0357116550626</v>
      </c>
    </row>
    <row r="39" spans="1:14">
      <c r="B39" s="880"/>
      <c r="C39" s="881"/>
      <c r="D39" s="881"/>
      <c r="E39" s="887"/>
      <c r="F39" s="881"/>
      <c r="G39" s="881"/>
      <c r="H39" s="882"/>
      <c r="I39" s="36"/>
      <c r="J39" s="37"/>
      <c r="K39" s="273"/>
      <c r="L39" s="275"/>
      <c r="M39" s="276"/>
      <c r="N39" s="277"/>
    </row>
    <row r="40" spans="1:14">
      <c r="B40" s="888" t="s">
        <v>952</v>
      </c>
      <c r="C40" s="889"/>
      <c r="D40" s="889"/>
      <c r="E40" s="38"/>
      <c r="F40" s="39"/>
      <c r="G40" s="39"/>
      <c r="H40" s="40"/>
      <c r="I40" s="36"/>
      <c r="J40" s="37"/>
      <c r="K40" s="278"/>
      <c r="L40" s="275"/>
      <c r="M40" s="400">
        <v>0.1</v>
      </c>
      <c r="N40" s="343">
        <f>N76*M40</f>
        <v>1240.0887785492826</v>
      </c>
    </row>
    <row r="41" spans="1:14" ht="15.75" thickBot="1">
      <c r="B41" s="880"/>
      <c r="C41" s="881"/>
      <c r="D41" s="881"/>
      <c r="E41" s="881"/>
      <c r="F41" s="881"/>
      <c r="G41" s="881"/>
      <c r="H41" s="882"/>
      <c r="I41" s="890"/>
      <c r="J41" s="891"/>
      <c r="K41" s="41"/>
      <c r="L41" s="892"/>
      <c r="M41" s="893"/>
      <c r="N41" s="105"/>
    </row>
    <row r="42" spans="1:14" ht="15.75" thickBot="1">
      <c r="B42" s="831" t="s">
        <v>953</v>
      </c>
      <c r="C42" s="832"/>
      <c r="D42" s="832"/>
      <c r="E42" s="832"/>
      <c r="F42" s="832"/>
      <c r="G42" s="832"/>
      <c r="H42" s="832"/>
      <c r="I42" s="832"/>
      <c r="J42" s="832"/>
      <c r="K42" s="832"/>
      <c r="L42" s="832"/>
      <c r="M42" s="833"/>
      <c r="N42" s="393">
        <f>SUM(N36:N41)</f>
        <v>145668.05795845771</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6" t="s">
        <v>944</v>
      </c>
      <c r="C46" s="877"/>
      <c r="D46" s="877"/>
      <c r="E46" s="877"/>
      <c r="F46" s="877"/>
      <c r="G46" s="877"/>
      <c r="H46" s="877"/>
      <c r="I46" s="911"/>
      <c r="J46" s="314" t="s">
        <v>945</v>
      </c>
      <c r="K46" s="85" t="s">
        <v>946</v>
      </c>
      <c r="L46" s="912" t="s">
        <v>955</v>
      </c>
      <c r="M46" s="911"/>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3517.2757405257917</v>
      </c>
      <c r="N47" s="271">
        <f>K47*M47</f>
        <v>41768.424030382914</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7573.6749723963176</v>
      </c>
      <c r="N48" s="271">
        <f>K48*M48</f>
        <v>3786.8374861981588</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5353.2074654307844</v>
      </c>
      <c r="N49" s="271">
        <f>K49*M49</f>
        <v>2676.6037327153922</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503828.64096384618</v>
      </c>
      <c r="N50" s="271">
        <f>K50*M50</f>
        <v>66478.622999046245</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31" t="s">
        <v>953</v>
      </c>
      <c r="C54" s="832"/>
      <c r="D54" s="832"/>
      <c r="E54" s="832"/>
      <c r="F54" s="832"/>
      <c r="G54" s="832"/>
      <c r="H54" s="832"/>
      <c r="I54" s="832"/>
      <c r="J54" s="832"/>
      <c r="K54" s="832"/>
      <c r="L54" s="832"/>
      <c r="M54" s="833"/>
      <c r="N54" s="393">
        <f>SUM(N47:N53)</f>
        <v>114710.48824834271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918">
        <f>VLOOKUP(A59,TRANSPORTE!A5:D117,4,FALSE)</f>
        <v>58.496596669814402</v>
      </c>
      <c r="M59" s="919"/>
      <c r="N59" s="286">
        <f>K59*L59</f>
        <v>2.9248298334907203</v>
      </c>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9"/>
      <c r="M64" s="910"/>
      <c r="N64" s="127"/>
    </row>
    <row r="65" spans="1:15" ht="15.75" thickBot="1">
      <c r="B65" s="920" t="s">
        <v>953</v>
      </c>
      <c r="C65" s="874"/>
      <c r="D65" s="874"/>
      <c r="E65" s="874"/>
      <c r="F65" s="874"/>
      <c r="G65" s="874"/>
      <c r="H65" s="874"/>
      <c r="I65" s="874"/>
      <c r="J65" s="874"/>
      <c r="K65" s="874"/>
      <c r="L65" s="874"/>
      <c r="M65" s="875"/>
      <c r="N65" s="104">
        <f>N59+N60+N61+N62+N63</f>
        <v>2.9248298334907203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873"/>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6">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907"/>
      <c r="C75" s="908"/>
      <c r="D75" s="908"/>
      <c r="E75" s="908"/>
      <c r="F75" s="908"/>
      <c r="G75" s="908"/>
      <c r="H75" s="908"/>
      <c r="I75" s="126"/>
      <c r="J75" s="126"/>
      <c r="K75" s="126"/>
      <c r="L75" s="921"/>
      <c r="M75" s="921"/>
      <c r="N75" s="45"/>
    </row>
    <row r="76" spans="1:15" ht="15.75" thickBot="1">
      <c r="B76" s="920" t="s">
        <v>953</v>
      </c>
      <c r="C76" s="874"/>
      <c r="D76" s="874"/>
      <c r="E76" s="874"/>
      <c r="F76" s="874"/>
      <c r="G76" s="874"/>
      <c r="H76" s="874"/>
      <c r="I76" s="874"/>
      <c r="J76" s="874"/>
      <c r="K76" s="874"/>
      <c r="L76" s="874"/>
      <c r="M76" s="875"/>
      <c r="N76" s="300">
        <f>SUM(N70:N75)</f>
        <v>12400.887785492825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N42+N54+N65+N76</f>
        <v>272782.35882212676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54556.471764425354</v>
      </c>
      <c r="M83" s="867"/>
      <c r="N83" s="51"/>
    </row>
    <row r="84" spans="1:14">
      <c r="B84" s="89" t="s">
        <v>973</v>
      </c>
      <c r="C84" s="90"/>
      <c r="D84" s="90"/>
      <c r="E84" s="90"/>
      <c r="F84" s="90"/>
      <c r="G84" s="90"/>
      <c r="H84" s="90"/>
      <c r="I84" s="87"/>
      <c r="J84" s="88"/>
      <c r="K84" s="303">
        <v>0.05</v>
      </c>
      <c r="L84" s="866">
        <f>N78*K84</f>
        <v>13639.117941106339</v>
      </c>
      <c r="M84" s="867"/>
      <c r="N84" s="51"/>
    </row>
    <row r="85" spans="1:14" ht="15.75" thickBot="1">
      <c r="B85" s="91" t="s">
        <v>974</v>
      </c>
      <c r="C85" s="92"/>
      <c r="D85" s="92"/>
      <c r="E85" s="92"/>
      <c r="F85" s="92"/>
      <c r="G85" s="92"/>
      <c r="H85" s="92"/>
      <c r="I85" s="93"/>
      <c r="J85" s="94"/>
      <c r="K85" s="304">
        <v>0.05</v>
      </c>
      <c r="L85" s="868">
        <f>N78*K85</f>
        <v>13639.117941106339</v>
      </c>
      <c r="M85" s="869"/>
      <c r="N85" s="51"/>
    </row>
    <row r="86" spans="1:14" ht="15.75" thickBot="1">
      <c r="B86" s="831" t="s">
        <v>953</v>
      </c>
      <c r="C86" s="832"/>
      <c r="D86" s="832"/>
      <c r="E86" s="832"/>
      <c r="F86" s="832"/>
      <c r="G86" s="832"/>
      <c r="H86" s="832"/>
      <c r="I86" s="832"/>
      <c r="J86" s="832"/>
      <c r="K86" s="832"/>
      <c r="L86" s="832"/>
      <c r="M86" s="833"/>
      <c r="N86" s="52">
        <f>L83+L84+L85</f>
        <v>81834.707646638024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354617.06646876479</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57" zoomScale="77" zoomScaleNormal="77" workbookViewId="0">
      <selection activeCell="A55" sqref="A55"/>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1099</v>
      </c>
      <c r="C31" s="81" t="s">
        <v>2231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243</v>
      </c>
      <c r="B36" s="880" t="str">
        <f>VLOOKUP(A36,EQUIPOS!A6:D154,3,FALSE)</f>
        <v>Grúa 10 ton</v>
      </c>
      <c r="C36" s="881"/>
      <c r="D36" s="881"/>
      <c r="E36" s="881"/>
      <c r="F36" s="881"/>
      <c r="G36" s="881"/>
      <c r="H36" s="882"/>
      <c r="I36" s="266"/>
      <c r="J36" s="267"/>
      <c r="K36" s="268">
        <f>VLOOKUP(A36,EQUIPOS!A6:D163,4,FALSE)</f>
        <v>138332.47591822778</v>
      </c>
      <c r="L36" s="269"/>
      <c r="M36" s="270">
        <v>0.158</v>
      </c>
      <c r="N36" s="271">
        <f t="shared" ref="N36:N44" si="0">K36/M36</f>
        <v>875521.99948245427</v>
      </c>
    </row>
    <row r="37" spans="1:14">
      <c r="A37" s="113" t="s">
        <v>121</v>
      </c>
      <c r="B37" s="880" t="str">
        <f>VLOOKUP(A37,EQUIPOS!A7:D154,3,FALSE)</f>
        <v>Bomba eléctrica para accionar la celda</v>
      </c>
      <c r="C37" s="881"/>
      <c r="D37" s="881"/>
      <c r="E37" s="881"/>
      <c r="F37" s="881"/>
      <c r="G37" s="881"/>
      <c r="H37" s="882"/>
      <c r="I37" s="420"/>
      <c r="J37" s="421"/>
      <c r="K37" s="268">
        <f>VLOOKUP(A37,EQUIPOS!A7:D164,4,FALSE)</f>
        <v>66942.245976625025</v>
      </c>
      <c r="L37" s="334"/>
      <c r="M37" s="335">
        <v>0.158</v>
      </c>
      <c r="N37" s="271">
        <f t="shared" si="0"/>
        <v>423685.10111787991</v>
      </c>
    </row>
    <row r="38" spans="1:14">
      <c r="A38" s="113" t="s">
        <v>217</v>
      </c>
      <c r="B38" s="880" t="str">
        <f>VLOOKUP(A38,EQUIPOS!A8:D154,3,FALSE)</f>
        <v>Equipo de soldadura y de acetileno (incluye soldadura)</v>
      </c>
      <c r="C38" s="881"/>
      <c r="D38" s="881"/>
      <c r="E38" s="881"/>
      <c r="F38" s="881"/>
      <c r="G38" s="881"/>
      <c r="H38" s="882"/>
      <c r="I38" s="420"/>
      <c r="J38" s="421"/>
      <c r="K38" s="437">
        <f>VLOOKUP(A38,EQUIPOS!A8:D165,4,FALSE)</f>
        <v>23284.671682228975</v>
      </c>
      <c r="L38" s="334"/>
      <c r="M38" s="335">
        <v>0.158</v>
      </c>
      <c r="N38" s="271">
        <f t="shared" si="0"/>
        <v>147371.33976094288</v>
      </c>
    </row>
    <row r="39" spans="1:14">
      <c r="A39" s="113" t="s">
        <v>255</v>
      </c>
      <c r="B39" s="880" t="str">
        <f>VLOOKUP(A39,EQUIPOS!A9:D154,3,FALSE)</f>
        <v>Manómetro cable de acero para bajar la celda</v>
      </c>
      <c r="C39" s="881"/>
      <c r="D39" s="881"/>
      <c r="E39" s="881"/>
      <c r="F39" s="881"/>
      <c r="G39" s="881"/>
      <c r="H39" s="882"/>
      <c r="I39" s="420"/>
      <c r="J39" s="421"/>
      <c r="K39" s="437">
        <f>VLOOKUP(A39,EQUIPOS!A9:D166,4,FALSE)</f>
        <v>1676034.6682952046</v>
      </c>
      <c r="L39" s="334"/>
      <c r="M39" s="335">
        <v>0.158</v>
      </c>
      <c r="N39" s="271">
        <f t="shared" si="0"/>
        <v>10607814.356298763</v>
      </c>
    </row>
    <row r="40" spans="1:14">
      <c r="A40" s="113" t="s">
        <v>1648</v>
      </c>
      <c r="B40" s="880" t="str">
        <f>VLOOKUP(A40,EQUIPOS!A10:D154,3,FALSE)</f>
        <v xml:space="preserve">Retroexcavadora sobre llantas 
</v>
      </c>
      <c r="C40" s="881"/>
      <c r="D40" s="881"/>
      <c r="E40" s="881"/>
      <c r="F40" s="881"/>
      <c r="G40" s="881"/>
      <c r="H40" s="882"/>
      <c r="I40" s="420"/>
      <c r="J40" s="421"/>
      <c r="K40" s="437">
        <f>VLOOKUP(A40,EQUIPOS!A10:D167,4,FALSE)</f>
        <v>120873.10082671554</v>
      </c>
      <c r="L40" s="334"/>
      <c r="M40" s="335">
        <v>0.158</v>
      </c>
      <c r="N40" s="271">
        <f t="shared" si="0"/>
        <v>765019.62548554142</v>
      </c>
    </row>
    <row r="41" spans="1:14">
      <c r="A41" s="113" t="s">
        <v>115</v>
      </c>
      <c r="B41" s="880" t="str">
        <f>VLOOKUP(A41,EQUIPOS!A6:D154,3,FALSE)</f>
        <v>Andamiaje para Aplicar la Carga (Equipos Sustituto de la Tara)</v>
      </c>
      <c r="C41" s="881"/>
      <c r="D41" s="881"/>
      <c r="E41" s="881"/>
      <c r="F41" s="881"/>
      <c r="G41" s="881"/>
      <c r="H41" s="882"/>
      <c r="I41" s="420"/>
      <c r="J41" s="421"/>
      <c r="K41" s="437">
        <f>VLOOKUP(A41,EQUIPOS!A6:D154,4,FALSE)</f>
        <v>56971.020451649652</v>
      </c>
      <c r="L41" s="334"/>
      <c r="M41" s="335">
        <v>0.158</v>
      </c>
      <c r="N41" s="271">
        <f t="shared" si="0"/>
        <v>360576.07880790922</v>
      </c>
    </row>
    <row r="42" spans="1:14">
      <c r="A42" s="113" t="s">
        <v>224</v>
      </c>
      <c r="B42" s="880" t="str">
        <f>VLOOKUP(A42,EQUIPOS!A12:D156,3,FALSE)</f>
        <v>Equipo de Medición (Deformimetros Eléctricos, Mecánicos, Celdas de Carga,  Etc.)</v>
      </c>
      <c r="C42" s="881"/>
      <c r="D42" s="881"/>
      <c r="E42" s="881"/>
      <c r="F42" s="881"/>
      <c r="G42" s="881"/>
      <c r="H42" s="882"/>
      <c r="I42" s="327"/>
      <c r="J42" s="329"/>
      <c r="K42" s="437">
        <f>VLOOKUP(A42,EQUIPOS!A12:D169,4,FALSE)</f>
        <v>170552.48028569881</v>
      </c>
      <c r="L42" s="422"/>
      <c r="M42" s="423">
        <v>0.158</v>
      </c>
      <c r="N42" s="271">
        <f t="shared" si="0"/>
        <v>1079446.0777575874</v>
      </c>
    </row>
    <row r="43" spans="1:14">
      <c r="A43" t="s">
        <v>335</v>
      </c>
      <c r="B43" s="880" t="str">
        <f>VLOOKUP(A43,EQUIPOS!A13:D157,3,FALSE)</f>
        <v>Tara (Recebo, Agua, Etc.)</v>
      </c>
      <c r="C43" s="881"/>
      <c r="D43" s="881"/>
      <c r="E43" s="881"/>
      <c r="F43" s="881"/>
      <c r="G43" s="881"/>
      <c r="H43" s="882"/>
      <c r="I43" s="36"/>
      <c r="J43" s="37"/>
      <c r="K43" s="437">
        <f>VLOOKUP(A43,EQUIPOS!A13:D170,4,FALSE)</f>
        <v>265859.94231304183</v>
      </c>
      <c r="L43" s="275"/>
      <c r="M43" s="276">
        <v>2.8000000000000001E-2</v>
      </c>
      <c r="N43" s="271">
        <f t="shared" si="0"/>
        <v>9494997.9397514928</v>
      </c>
    </row>
    <row r="44" spans="1:14">
      <c r="A44" t="s">
        <v>216</v>
      </c>
      <c r="B44" s="880" t="str">
        <f>VLOOKUP(A44,EQUIPOS!A14:D158,3,FALSE)</f>
        <v xml:space="preserve">Equipo de topografía Teodolito electrónico con abertura de anteojo de 42 mm. Aumento del anteojo: 30x.Distancia mínima de enfoque: 1.0 m. Precisión: 5´´. Compensador con rango de trabajo ±3´. </v>
      </c>
      <c r="C44" s="881"/>
      <c r="D44" s="881"/>
      <c r="E44" s="881"/>
      <c r="F44" s="881"/>
      <c r="G44" s="881"/>
      <c r="H44" s="882"/>
      <c r="I44" s="36"/>
      <c r="J44" s="37"/>
      <c r="K44" s="437">
        <f>VLOOKUP(A44,EQUIPOS!A14:D171,4,FALSE)</f>
        <v>17699.051137449042</v>
      </c>
      <c r="L44" s="275"/>
      <c r="M44" s="276">
        <v>0.158</v>
      </c>
      <c r="N44" s="272">
        <f t="shared" si="0"/>
        <v>112019.31099651293</v>
      </c>
    </row>
    <row r="45" spans="1:14">
      <c r="B45" s="888" t="s">
        <v>952</v>
      </c>
      <c r="C45" s="889"/>
      <c r="D45" s="889"/>
      <c r="E45" s="38"/>
      <c r="F45" s="39"/>
      <c r="G45" s="39"/>
      <c r="H45" s="40"/>
      <c r="I45" s="36"/>
      <c r="J45" s="37"/>
      <c r="K45" s="278"/>
      <c r="L45" s="275"/>
      <c r="M45" s="400">
        <v>0.02</v>
      </c>
      <c r="N45" s="343">
        <f>N81*M45</f>
        <v>7707.987993879492</v>
      </c>
    </row>
    <row r="46" spans="1:14" ht="15.75" thickBot="1">
      <c r="B46" s="880"/>
      <c r="C46" s="881"/>
      <c r="D46" s="881"/>
      <c r="E46" s="881"/>
      <c r="F46" s="881"/>
      <c r="G46" s="881"/>
      <c r="H46" s="882"/>
      <c r="I46" s="890"/>
      <c r="J46" s="891"/>
      <c r="K46" s="41"/>
      <c r="L46" s="892"/>
      <c r="M46" s="893"/>
      <c r="N46" s="105"/>
    </row>
    <row r="47" spans="1:14" ht="15.75" thickBot="1">
      <c r="B47" s="831" t="s">
        <v>953</v>
      </c>
      <c r="C47" s="832"/>
      <c r="D47" s="832"/>
      <c r="E47" s="832"/>
      <c r="F47" s="832"/>
      <c r="G47" s="832"/>
      <c r="H47" s="832"/>
      <c r="I47" s="832"/>
      <c r="J47" s="832"/>
      <c r="K47" s="832"/>
      <c r="L47" s="832"/>
      <c r="M47" s="833"/>
      <c r="N47" s="393">
        <f>SUM(N36:N46)</f>
        <v>23874159.817452963</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6" t="s">
        <v>944</v>
      </c>
      <c r="C51" s="877"/>
      <c r="D51" s="877"/>
      <c r="E51" s="877"/>
      <c r="F51" s="877"/>
      <c r="G51" s="877"/>
      <c r="H51" s="877"/>
      <c r="I51" s="911"/>
      <c r="J51" s="314" t="s">
        <v>945</v>
      </c>
      <c r="K51" s="85" t="s">
        <v>946</v>
      </c>
      <c r="L51" s="912" t="s">
        <v>955</v>
      </c>
      <c r="M51" s="911"/>
      <c r="N51" s="86" t="s">
        <v>951</v>
      </c>
    </row>
    <row r="52" spans="1:14">
      <c r="A52" s="161" t="s">
        <v>410</v>
      </c>
      <c r="B52" s="43" t="str">
        <f>VLOOKUP(A52,MATERIALES!A5:D373,3,FALSE)</f>
        <v>Celda especial de carga</v>
      </c>
      <c r="C52" s="280"/>
      <c r="D52" s="280"/>
      <c r="E52" s="280"/>
      <c r="F52" s="280"/>
      <c r="G52" s="280"/>
      <c r="H52" s="280"/>
      <c r="I52" s="267"/>
      <c r="J52" s="223" t="str">
        <f>VLOOKUP(A52,MATERIALES!A6:D644,2,FALSE)</f>
        <v>u</v>
      </c>
      <c r="K52" s="281">
        <v>1</v>
      </c>
      <c r="L52" s="266"/>
      <c r="M52" s="401">
        <f>VLOOKUP(A52,MATERIALES!A5:D396,4,FALSE)</f>
        <v>23479401.61533355</v>
      </c>
      <c r="N52" s="271">
        <f t="shared" ref="N52:N58" si="1">K52*M52</f>
        <v>23479401.61533355</v>
      </c>
    </row>
    <row r="53" spans="1:14">
      <c r="A53" s="161" t="s">
        <v>505</v>
      </c>
      <c r="B53" s="43" t="str">
        <f>VLOOKUP(A53,MATERIALES!A6:D373,3,FALSE)</f>
        <v>Manguera de alta presión</v>
      </c>
      <c r="C53" s="424"/>
      <c r="D53" s="424"/>
      <c r="E53" s="424"/>
      <c r="F53" s="424"/>
      <c r="G53" s="424"/>
      <c r="H53" s="424"/>
      <c r="I53" s="424"/>
      <c r="J53" s="310" t="str">
        <f>VLOOKUP(A53,MATERIALES!A7:D645,2,FALSE)</f>
        <v>m</v>
      </c>
      <c r="K53" s="396">
        <v>30</v>
      </c>
      <c r="L53" s="420"/>
      <c r="M53" s="401">
        <f>VLOOKUP(A53,MATERIALES!A6:D397,4,FALSE)</f>
        <v>80679.745534850546</v>
      </c>
      <c r="N53" s="271">
        <f t="shared" si="1"/>
        <v>2420392.3660455164</v>
      </c>
    </row>
    <row r="54" spans="1:14">
      <c r="A54" s="161" t="s">
        <v>729</v>
      </c>
      <c r="B54" s="43" t="str">
        <f>VLOOKUP(A54,MATERIALES!A6:D373,3,FALSE)</f>
        <v>Tubo Metálico De Alta Resistencia</v>
      </c>
      <c r="C54" s="424"/>
      <c r="D54" s="424"/>
      <c r="E54" s="424"/>
      <c r="F54" s="424"/>
      <c r="G54" s="424"/>
      <c r="H54" s="424"/>
      <c r="I54" s="424"/>
      <c r="J54" s="311" t="str">
        <f>VLOOKUP(A54,MATERIALES!A8:D646,2,FALSE)</f>
        <v>m</v>
      </c>
      <c r="K54" s="396">
        <v>60</v>
      </c>
      <c r="L54" s="420"/>
      <c r="M54" s="401">
        <f>VLOOKUP(A54,MATERIALES!A6:D398,4,FALSE)</f>
        <v>73824.568375933595</v>
      </c>
      <c r="N54" s="271">
        <f t="shared" si="1"/>
        <v>4429474.1025560154</v>
      </c>
    </row>
    <row r="55" spans="1:14">
      <c r="A55" s="161" t="s">
        <v>734</v>
      </c>
      <c r="B55" s="43" t="str">
        <f>VLOOKUP(A55,MATERIALES!A6:D373,3,FALSE)</f>
        <v>Uniones especiales de alta resistencia para tubería</v>
      </c>
      <c r="C55" s="424"/>
      <c r="D55" s="424"/>
      <c r="E55" s="424"/>
      <c r="F55" s="424"/>
      <c r="G55" s="424"/>
      <c r="H55" s="424"/>
      <c r="I55" s="424"/>
      <c r="J55" s="311" t="str">
        <f>VLOOKUP(A55,MATERIALES!A9:D647,2,FALSE)</f>
        <v>u</v>
      </c>
      <c r="K55" s="396">
        <v>12</v>
      </c>
      <c r="L55" s="420"/>
      <c r="M55" s="401">
        <f>VLOOKUP(A55,MATERIALES!A6:D399,4,FALSE)</f>
        <v>43514.613286602929</v>
      </c>
      <c r="N55" s="271">
        <f t="shared" si="1"/>
        <v>522175.35943923518</v>
      </c>
    </row>
    <row r="56" spans="1:14">
      <c r="A56" s="161" t="s">
        <v>698</v>
      </c>
      <c r="B56" s="43" t="str">
        <f>VLOOKUP(A56,MATERIALES!A7:D373,3,FALSE)</f>
        <v>Transductores electrónicos (incluye cables, protección contra el concreto y panel de lectura)</v>
      </c>
      <c r="C56" s="424"/>
      <c r="D56" s="424"/>
      <c r="E56" s="424"/>
      <c r="F56" s="424"/>
      <c r="G56" s="424"/>
      <c r="H56" s="424"/>
      <c r="I56" s="424"/>
      <c r="J56" s="311" t="str">
        <f>VLOOKUP(A56,MATERIALES!A10:D648,2,FALSE)</f>
        <v>u</v>
      </c>
      <c r="K56" s="396">
        <v>2</v>
      </c>
      <c r="L56" s="420"/>
      <c r="M56" s="401">
        <f>VLOOKUP(A56,MATERIALES!A7:D400,4,FALSE)</f>
        <v>1552626.6775173426</v>
      </c>
      <c r="N56" s="271">
        <f t="shared" si="1"/>
        <v>3105253.3550346852</v>
      </c>
    </row>
    <row r="57" spans="1:14">
      <c r="A57" s="161" t="s">
        <v>700</v>
      </c>
      <c r="B57" s="43" t="str">
        <f>VLOOKUP(A57,MATERIALES!A8:D373,3,FALSE)</f>
        <v>Transductores mecánicos (incluye cables, protección contra el concreto y panel de lectura)</v>
      </c>
      <c r="C57" s="424"/>
      <c r="D57" s="424"/>
      <c r="E57" s="424"/>
      <c r="F57" s="424"/>
      <c r="G57" s="424"/>
      <c r="H57" s="424"/>
      <c r="I57" s="424"/>
      <c r="J57" s="311" t="str">
        <f>VLOOKUP(A57,MATERIALES!A11:D649,2,FALSE)</f>
        <v>u</v>
      </c>
      <c r="K57" s="396">
        <v>5</v>
      </c>
      <c r="L57" s="420"/>
      <c r="M57" s="401">
        <f>VLOOKUP(A57,MATERIALES!A8:D401,4,FALSE)</f>
        <v>958299.43318180763</v>
      </c>
      <c r="N57" s="271">
        <f t="shared" si="1"/>
        <v>4791497.1659090379</v>
      </c>
    </row>
    <row r="58" spans="1:14" ht="15.75" thickBot="1">
      <c r="A58" s="204" t="s">
        <v>550</v>
      </c>
      <c r="B58" s="43" t="str">
        <f>VLOOKUP(A58,MATERIALES!A9:D374,3,FALSE)</f>
        <v>Material seleccionado para Relleno</v>
      </c>
      <c r="C58" s="309"/>
      <c r="D58" s="309"/>
      <c r="E58" s="309"/>
      <c r="F58" s="309"/>
      <c r="G58" s="309"/>
      <c r="H58" s="309"/>
      <c r="I58" s="309"/>
      <c r="J58" s="434" t="str">
        <f>VLOOKUP(A58,MATERIALES!A12:D650,2,FALSE)</f>
        <v>m3</v>
      </c>
      <c r="K58" s="126">
        <v>70</v>
      </c>
      <c r="L58" s="324"/>
      <c r="M58" s="401">
        <f>VLOOKUP(A58,MATERIALES!A9:D402,4,FALSE)</f>
        <v>20384.730279750151</v>
      </c>
      <c r="N58" s="271">
        <f t="shared" si="1"/>
        <v>1426931.1195825106</v>
      </c>
    </row>
    <row r="59" spans="1:14" ht="15.75" thickBot="1">
      <c r="B59" s="831" t="s">
        <v>953</v>
      </c>
      <c r="C59" s="832"/>
      <c r="D59" s="832"/>
      <c r="E59" s="832"/>
      <c r="F59" s="832"/>
      <c r="G59" s="832"/>
      <c r="H59" s="832"/>
      <c r="I59" s="832"/>
      <c r="J59" s="832"/>
      <c r="K59" s="832"/>
      <c r="L59" s="832"/>
      <c r="M59" s="833"/>
      <c r="N59" s="393">
        <f>SUM(N52:N58)</f>
        <v>40175125.083900549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1395</v>
      </c>
      <c r="B64" s="46" t="str">
        <f>VLOOKUP(A64,TRANSPORTE!A5:D117,3,FALSE)</f>
        <v>Transporte de Equipos para Prueba (1)</v>
      </c>
      <c r="C64" s="316"/>
      <c r="D64" s="316"/>
      <c r="E64" s="316"/>
      <c r="F64" s="316"/>
      <c r="G64" s="316"/>
      <c r="H64" s="310" t="s">
        <v>1468</v>
      </c>
      <c r="I64" s="278">
        <v>0.05</v>
      </c>
      <c r="J64" s="285">
        <v>1</v>
      </c>
      <c r="K64" s="278">
        <f>I64*J64</f>
        <v>0.05</v>
      </c>
      <c r="L64" s="918">
        <f>VLOOKUP(A64,TRANSPORTE!A5:D117,4,FALSE)</f>
        <v>147511.4731190817</v>
      </c>
      <c r="M64" s="919"/>
      <c r="N64" s="286">
        <f>K64*L64</f>
        <v>7375.5736559540856</v>
      </c>
    </row>
    <row r="65" spans="1:15">
      <c r="B65" s="46"/>
      <c r="C65" s="47"/>
      <c r="D65" s="47"/>
      <c r="E65" s="47"/>
      <c r="F65" s="47"/>
      <c r="G65" s="47"/>
      <c r="H65" s="310"/>
      <c r="I65" s="278"/>
      <c r="J65" s="285"/>
      <c r="K65" s="278"/>
      <c r="L65" s="918"/>
      <c r="M65" s="919"/>
      <c r="N65" s="286"/>
    </row>
    <row r="66" spans="1:15">
      <c r="B66" s="46"/>
      <c r="C66" s="47"/>
      <c r="D66" s="47"/>
      <c r="E66" s="47"/>
      <c r="F66" s="47"/>
      <c r="G66" s="47"/>
      <c r="H66" s="310"/>
      <c r="I66" s="278"/>
      <c r="J66" s="285"/>
      <c r="K66" s="278"/>
      <c r="L66" s="918"/>
      <c r="M66" s="919"/>
      <c r="N66" s="286"/>
    </row>
    <row r="67" spans="1:15">
      <c r="B67" s="46"/>
      <c r="C67" s="47"/>
      <c r="D67" s="47"/>
      <c r="E67" s="47"/>
      <c r="F67" s="47"/>
      <c r="G67" s="47"/>
      <c r="H67" s="310"/>
      <c r="I67" s="278"/>
      <c r="J67" s="285"/>
      <c r="K67" s="278"/>
      <c r="L67" s="918"/>
      <c r="M67" s="91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7375.5736559540856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s="162" t="s">
        <v>15</v>
      </c>
      <c r="B75" s="654" t="str">
        <f>VLOOKUP(A75,'MANO DE OBRA'!A8:D68,3,FALSE)</f>
        <v>Obrero (6)</v>
      </c>
      <c r="C75" s="655"/>
      <c r="D75" s="655"/>
      <c r="E75" s="655"/>
      <c r="F75" s="655"/>
      <c r="G75" s="655"/>
      <c r="H75" s="655"/>
      <c r="I75" s="291">
        <f>K75/J75*100</f>
        <v>175560</v>
      </c>
      <c r="J75" s="292">
        <v>185</v>
      </c>
      <c r="K75" s="293">
        <f>VLOOKUP(A75,'MANO DE OBRA'!A8:D99,4,FALSE)</f>
        <v>324786</v>
      </c>
      <c r="L75" s="50"/>
      <c r="M75" s="433">
        <v>1.26</v>
      </c>
      <c r="N75" s="394">
        <f>K75/M75</f>
        <v>257766.66666666666</v>
      </c>
      <c r="O75" s="106"/>
    </row>
    <row r="76" spans="1:15">
      <c r="A76" s="162" t="s">
        <v>30</v>
      </c>
      <c r="B76" s="654" t="str">
        <f>VLOOKUP(A76,'MANO DE OBRA'!A8:D69,3,FALSE)</f>
        <v>Oficial</v>
      </c>
      <c r="C76" s="655"/>
      <c r="D76" s="655"/>
      <c r="E76" s="655"/>
      <c r="F76" s="655"/>
      <c r="G76" s="655"/>
      <c r="H76" s="655"/>
      <c r="I76" s="291">
        <f>K76/J76*100</f>
        <v>57668.23979157189</v>
      </c>
      <c r="J76" s="292">
        <v>185</v>
      </c>
      <c r="K76" s="293">
        <f>VLOOKUP(A76,'MANO DE OBRA'!A8:D100,4,FALSE)</f>
        <v>106686.24361440798</v>
      </c>
      <c r="L76" s="50"/>
      <c r="M76" s="431">
        <v>1.26</v>
      </c>
      <c r="N76" s="394">
        <f>K76/M76</f>
        <v>84671.621916196818</v>
      </c>
    </row>
    <row r="77" spans="1:15">
      <c r="A77" s="173" t="s">
        <v>2228</v>
      </c>
      <c r="B77" s="654" t="str">
        <f>VLOOKUP(A77,'MANO DE OBRA'!A11:D72,3,FALSE)</f>
        <v>Celador</v>
      </c>
      <c r="C77" s="655"/>
      <c r="D77" s="655"/>
      <c r="E77" s="655"/>
      <c r="F77" s="655"/>
      <c r="G77" s="655"/>
      <c r="H77" s="655"/>
      <c r="I77" s="291">
        <f>K77/J77*100</f>
        <v>29260.000000000004</v>
      </c>
      <c r="J77" s="292">
        <v>185</v>
      </c>
      <c r="K77" s="297">
        <f>VLOOKUP(A77,'MANO DE OBRA'!A11:D103,4,FALSE)</f>
        <v>54131</v>
      </c>
      <c r="L77" s="652"/>
      <c r="M77" s="299">
        <v>1.26</v>
      </c>
      <c r="N77" s="394">
        <f>K77/M77</f>
        <v>42961.111111111109</v>
      </c>
    </row>
    <row r="78" spans="1:15">
      <c r="A78" s="173"/>
      <c r="B78" s="654"/>
      <c r="C78" s="655"/>
      <c r="D78" s="655"/>
      <c r="E78" s="655"/>
      <c r="F78" s="655"/>
      <c r="G78" s="655"/>
      <c r="H78" s="655"/>
      <c r="I78" s="291"/>
      <c r="J78" s="292"/>
      <c r="K78" s="293"/>
      <c r="L78" s="652"/>
      <c r="M78" s="299"/>
      <c r="N78" s="394"/>
    </row>
    <row r="79" spans="1:15">
      <c r="B79" s="654"/>
      <c r="C79" s="655"/>
      <c r="D79" s="655"/>
      <c r="E79" s="655"/>
      <c r="F79" s="655"/>
      <c r="G79" s="655"/>
      <c r="H79" s="655"/>
      <c r="I79" s="291"/>
      <c r="J79" s="292"/>
      <c r="K79" s="293"/>
      <c r="L79" s="652"/>
      <c r="M79" s="299"/>
      <c r="N79" s="394"/>
    </row>
    <row r="80" spans="1:15" ht="15.75" thickBot="1">
      <c r="B80" s="907"/>
      <c r="C80" s="908"/>
      <c r="D80" s="908"/>
      <c r="E80" s="908"/>
      <c r="F80" s="908"/>
      <c r="G80" s="908"/>
      <c r="H80" s="908"/>
      <c r="I80" s="469"/>
      <c r="J80" s="470"/>
      <c r="K80" s="471"/>
      <c r="L80" s="653"/>
      <c r="M80" s="656"/>
      <c r="N80" s="439"/>
    </row>
    <row r="81" spans="1:14" ht="15.75" thickBot="1">
      <c r="B81" s="920" t="s">
        <v>953</v>
      </c>
      <c r="C81" s="874"/>
      <c r="D81" s="874"/>
      <c r="E81" s="874"/>
      <c r="F81" s="874"/>
      <c r="G81" s="874"/>
      <c r="H81" s="874"/>
      <c r="I81" s="874"/>
      <c r="J81" s="874"/>
      <c r="K81" s="874"/>
      <c r="L81" s="874"/>
      <c r="M81" s="875"/>
      <c r="N81" s="459">
        <f>SUM(N75:N80)</f>
        <v>385399.39969397458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N47+N59+N70+N81</f>
        <v>64442059.874703437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12888411.974940687</v>
      </c>
      <c r="M88" s="867"/>
      <c r="N88" s="51"/>
    </row>
    <row r="89" spans="1:14">
      <c r="B89" s="89" t="s">
        <v>973</v>
      </c>
      <c r="C89" s="90"/>
      <c r="D89" s="90"/>
      <c r="E89" s="90"/>
      <c r="F89" s="90"/>
      <c r="G89" s="90"/>
      <c r="H89" s="90"/>
      <c r="I89" s="87"/>
      <c r="J89" s="88"/>
      <c r="K89" s="303">
        <v>0.05</v>
      </c>
      <c r="L89" s="866">
        <f>N83*K89</f>
        <v>3222102.9937351719</v>
      </c>
      <c r="M89" s="867"/>
      <c r="N89" s="51"/>
    </row>
    <row r="90" spans="1:14" ht="15.75" thickBot="1">
      <c r="B90" s="91" t="s">
        <v>974</v>
      </c>
      <c r="C90" s="92"/>
      <c r="D90" s="92"/>
      <c r="E90" s="92"/>
      <c r="F90" s="92"/>
      <c r="G90" s="92"/>
      <c r="H90" s="92"/>
      <c r="I90" s="93"/>
      <c r="J90" s="94"/>
      <c r="K90" s="304">
        <v>0.05</v>
      </c>
      <c r="L90" s="868">
        <f>N83*K90</f>
        <v>3222102.9937351719</v>
      </c>
      <c r="M90" s="869"/>
      <c r="N90" s="51"/>
    </row>
    <row r="91" spans="1:14" ht="15.75" thickBot="1">
      <c r="B91" s="831" t="s">
        <v>953</v>
      </c>
      <c r="C91" s="832"/>
      <c r="D91" s="832"/>
      <c r="E91" s="832"/>
      <c r="F91" s="832"/>
      <c r="G91" s="832"/>
      <c r="H91" s="832"/>
      <c r="I91" s="832"/>
      <c r="J91" s="832"/>
      <c r="K91" s="832"/>
      <c r="L91" s="832"/>
      <c r="M91" s="833"/>
      <c r="N91" s="52">
        <f>L88+L89+L90</f>
        <v>19332617.962411031</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83774677.837114468</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8">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1650</v>
      </c>
      <c r="C31" s="81" t="s">
        <v>2096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140</v>
      </c>
      <c r="B36" s="880" t="str">
        <f>VLOOKUP(A36,EQUIPOS!A6:D154,3,FALSE)</f>
        <v>Camisa para Pilote D=1.20m</v>
      </c>
      <c r="C36" s="881"/>
      <c r="D36" s="881"/>
      <c r="E36" s="881"/>
      <c r="F36" s="881"/>
      <c r="G36" s="881"/>
      <c r="H36" s="882"/>
      <c r="I36" s="266"/>
      <c r="J36" s="267"/>
      <c r="K36" s="268">
        <f>VLOOKUP(A36,EQUIPOS!A6:D163,4,FALSE)</f>
        <v>31314.301267267769</v>
      </c>
      <c r="L36" s="269"/>
      <c r="M36" s="270">
        <v>1</v>
      </c>
      <c r="N36" s="271">
        <f t="shared" ref="N36:N42" si="0">K36/M36</f>
        <v>31314.301267267769</v>
      </c>
    </row>
    <row r="37" spans="1:14">
      <c r="A37" s="113" t="s">
        <v>206</v>
      </c>
      <c r="B37" s="880" t="str">
        <f>VLOOKUP(A37,EQUIPOS!A7:D154,3,FALSE)</f>
        <v>Equipo de Soldadura</v>
      </c>
      <c r="C37" s="881"/>
      <c r="D37" s="881"/>
      <c r="E37" s="881"/>
      <c r="F37" s="881"/>
      <c r="G37" s="881"/>
      <c r="H37" s="882"/>
      <c r="I37" s="420"/>
      <c r="J37" s="421"/>
      <c r="K37" s="268">
        <f>VLOOKUP(A37,EQUIPOS!A7:D164,4,FALSE)</f>
        <v>6675.3701933444054</v>
      </c>
      <c r="L37" s="334"/>
      <c r="M37" s="335">
        <v>1</v>
      </c>
      <c r="N37" s="271">
        <f t="shared" si="0"/>
        <v>6675.3701933444054</v>
      </c>
    </row>
    <row r="38" spans="1:14">
      <c r="A38" s="113" t="s">
        <v>242</v>
      </c>
      <c r="B38" s="880" t="str">
        <f>VLOOKUP(A38,EQUIPOS!A8:D154,3,FALSE)</f>
        <v>Grúa con torre capacidad 1 ton en la punta.</v>
      </c>
      <c r="C38" s="881"/>
      <c r="D38" s="881"/>
      <c r="E38" s="881"/>
      <c r="F38" s="881"/>
      <c r="G38" s="881"/>
      <c r="H38" s="882"/>
      <c r="I38" s="420"/>
      <c r="J38" s="421"/>
      <c r="K38" s="437">
        <f>VLOOKUP(A38,EQUIPOS!A8:D165,4,FALSE)</f>
        <v>188650.18170967908</v>
      </c>
      <c r="L38" s="334"/>
      <c r="M38" s="335">
        <v>2.5</v>
      </c>
      <c r="N38" s="271">
        <f t="shared" si="0"/>
        <v>75460.072683871636</v>
      </c>
    </row>
    <row r="39" spans="1:14">
      <c r="A39" s="113" t="s">
        <v>267</v>
      </c>
      <c r="B39" s="880" t="str">
        <f>VLOOKUP(A39,EQUIPOS!A9:D154,3,FALSE)</f>
        <v>Motobomba de concreto</v>
      </c>
      <c r="C39" s="881"/>
      <c r="D39" s="881"/>
      <c r="E39" s="881"/>
      <c r="F39" s="881"/>
      <c r="G39" s="881"/>
      <c r="H39" s="882"/>
      <c r="I39" s="420"/>
      <c r="J39" s="421"/>
      <c r="K39" s="437">
        <f>VLOOKUP(A39,EQUIPOS!A9:D166,4,FALSE)</f>
        <v>88523.012733483571</v>
      </c>
      <c r="L39" s="334"/>
      <c r="M39" s="335">
        <v>2.5499800000000001</v>
      </c>
      <c r="N39" s="271">
        <f t="shared" si="0"/>
        <v>34715.179230222813</v>
      </c>
    </row>
    <row r="40" spans="1:14">
      <c r="A40" s="113" t="s">
        <v>277</v>
      </c>
      <c r="B40" s="880" t="str">
        <f>VLOOKUP(A40,EQUIPOS!A10:D154,3,FALSE)</f>
        <v>Pala auxiliar de piloteadora</v>
      </c>
      <c r="C40" s="881"/>
      <c r="D40" s="881"/>
      <c r="E40" s="881"/>
      <c r="F40" s="881"/>
      <c r="G40" s="881"/>
      <c r="H40" s="882"/>
      <c r="I40" s="420"/>
      <c r="J40" s="421"/>
      <c r="K40" s="437">
        <f>VLOOKUP(A40,EQUIPOS!A10:D167,4,FALSE)</f>
        <v>385464.31783425895</v>
      </c>
      <c r="L40" s="334"/>
      <c r="M40" s="335">
        <v>2.5</v>
      </c>
      <c r="N40" s="271">
        <f t="shared" si="0"/>
        <v>154185.72713370359</v>
      </c>
    </row>
    <row r="41" spans="1:14">
      <c r="A41" s="113" t="s">
        <v>282</v>
      </c>
      <c r="B41" s="880" t="str">
        <f>VLOOKUP(A41,EQUIPOS!A6:D154,3,FALSE)</f>
        <v>Piloteadora potencia 250KW, RPM 1800, fuerza elevadora 200KN</v>
      </c>
      <c r="C41" s="881"/>
      <c r="D41" s="881"/>
      <c r="E41" s="881"/>
      <c r="F41" s="881"/>
      <c r="G41" s="881"/>
      <c r="H41" s="882"/>
      <c r="I41" s="420"/>
      <c r="J41" s="421"/>
      <c r="K41" s="437">
        <f>VLOOKUP(A41,EQUIPOS!A6:D154,4,FALSE)</f>
        <v>558999.64094813552</v>
      </c>
      <c r="L41" s="334"/>
      <c r="M41" s="335">
        <v>1</v>
      </c>
      <c r="N41" s="271">
        <f t="shared" si="0"/>
        <v>558999.64094813552</v>
      </c>
    </row>
    <row r="42" spans="1:14">
      <c r="A42" s="113" t="s">
        <v>310</v>
      </c>
      <c r="B42" s="880" t="str">
        <f>VLOOKUP(A42,EQUIPOS!A12:D156,3,FALSE)</f>
        <v>Retroexcavadora A25C</v>
      </c>
      <c r="C42" s="881"/>
      <c r="D42" s="881"/>
      <c r="E42" s="881"/>
      <c r="F42" s="881"/>
      <c r="G42" s="881"/>
      <c r="H42" s="882"/>
      <c r="I42" s="327"/>
      <c r="J42" s="329"/>
      <c r="K42" s="437">
        <f>VLOOKUP(A42,EQUIPOS!A12:D169,4,FALSE)</f>
        <v>208338.17394500674</v>
      </c>
      <c r="L42" s="422"/>
      <c r="M42" s="423">
        <v>2.5</v>
      </c>
      <c r="N42" s="271">
        <f t="shared" si="0"/>
        <v>83335.269578002699</v>
      </c>
    </row>
    <row r="43" spans="1:14">
      <c r="B43" s="880"/>
      <c r="C43" s="881"/>
      <c r="D43" s="881"/>
      <c r="E43" s="881"/>
      <c r="F43" s="881"/>
      <c r="G43" s="881"/>
      <c r="H43" s="882"/>
      <c r="I43" s="36"/>
      <c r="J43" s="37"/>
      <c r="K43" s="437"/>
      <c r="L43" s="275"/>
      <c r="M43" s="276"/>
      <c r="N43" s="271"/>
    </row>
    <row r="44" spans="1:14">
      <c r="B44" s="319"/>
      <c r="C44" s="320"/>
      <c r="D44" s="320"/>
      <c r="E44" s="320"/>
      <c r="F44" s="322"/>
      <c r="G44" s="322"/>
      <c r="H44" s="125"/>
      <c r="I44" s="36"/>
      <c r="J44" s="37"/>
      <c r="K44" s="437"/>
      <c r="L44" s="275"/>
      <c r="M44" s="276"/>
      <c r="N44" s="272"/>
    </row>
    <row r="45" spans="1:14">
      <c r="B45" s="888" t="s">
        <v>952</v>
      </c>
      <c r="C45" s="889"/>
      <c r="D45" s="889"/>
      <c r="E45" s="38"/>
      <c r="F45" s="39"/>
      <c r="G45" s="39"/>
      <c r="H45" s="40"/>
      <c r="I45" s="36"/>
      <c r="J45" s="37"/>
      <c r="K45" s="278"/>
      <c r="L45" s="275"/>
      <c r="M45" s="400">
        <v>0.1</v>
      </c>
      <c r="N45" s="343">
        <f>N83*M45</f>
        <v>8989.0050753001669</v>
      </c>
    </row>
    <row r="46" spans="1:14" ht="15.75" thickBot="1">
      <c r="B46" s="880"/>
      <c r="C46" s="881"/>
      <c r="D46" s="881"/>
      <c r="E46" s="881"/>
      <c r="F46" s="881"/>
      <c r="G46" s="881"/>
      <c r="H46" s="882"/>
      <c r="I46" s="890"/>
      <c r="J46" s="891"/>
      <c r="K46" s="41"/>
      <c r="L46" s="892"/>
      <c r="M46" s="893"/>
      <c r="N46" s="105"/>
    </row>
    <row r="47" spans="1:14" ht="15.75" thickBot="1">
      <c r="B47" s="831" t="s">
        <v>953</v>
      </c>
      <c r="C47" s="832"/>
      <c r="D47" s="832"/>
      <c r="E47" s="832"/>
      <c r="F47" s="832"/>
      <c r="G47" s="832"/>
      <c r="H47" s="832"/>
      <c r="I47" s="832"/>
      <c r="J47" s="832"/>
      <c r="K47" s="832"/>
      <c r="L47" s="832"/>
      <c r="M47" s="833"/>
      <c r="N47" s="393">
        <f>SUM(N36:N46)</f>
        <v>953674.56610984856</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6" t="s">
        <v>944</v>
      </c>
      <c r="C51" s="877"/>
      <c r="D51" s="877"/>
      <c r="E51" s="877"/>
      <c r="F51" s="877"/>
      <c r="G51" s="877"/>
      <c r="H51" s="877"/>
      <c r="I51" s="911"/>
      <c r="J51" s="314" t="s">
        <v>945</v>
      </c>
      <c r="K51" s="85" t="s">
        <v>946</v>
      </c>
      <c r="L51" s="912" t="s">
        <v>955</v>
      </c>
      <c r="M51" s="911"/>
      <c r="N51" s="86" t="s">
        <v>951</v>
      </c>
    </row>
    <row r="52" spans="1:14">
      <c r="A52" s="161" t="s">
        <v>388</v>
      </c>
      <c r="B52" s="43" t="str">
        <f>VLOOKUP(A52,MATERIALES!A5:D373,3,FALSE)</f>
        <v>Bentonita</v>
      </c>
      <c r="C52" s="280"/>
      <c r="D52" s="280"/>
      <c r="E52" s="280"/>
      <c r="F52" s="280"/>
      <c r="G52" s="280"/>
      <c r="H52" s="280"/>
      <c r="I52" s="280"/>
      <c r="J52" s="310" t="str">
        <f>VLOOKUP(A52,MATERIALES!A6:D644,2,FALSE)</f>
        <v>kg</v>
      </c>
      <c r="K52" s="281">
        <v>2.355</v>
      </c>
      <c r="L52" s="266"/>
      <c r="M52" s="401">
        <f>VLOOKUP(A52,MATERIALES!A5:D396,4,FALSE)</f>
        <v>7039.6392716952023</v>
      </c>
      <c r="N52" s="271">
        <f>K52*M52</f>
        <v>16578.350484842202</v>
      </c>
    </row>
    <row r="53" spans="1:14">
      <c r="A53" s="161" t="s">
        <v>745</v>
      </c>
      <c r="B53" s="43" t="str">
        <f>VLOOKUP(A53,MATERIALES!A6:D373,3,FALSE)</f>
        <v>Acero PDR-60</v>
      </c>
      <c r="C53" s="424"/>
      <c r="D53" s="424"/>
      <c r="E53" s="424"/>
      <c r="F53" s="424"/>
      <c r="G53" s="424"/>
      <c r="H53" s="424"/>
      <c r="I53" s="424"/>
      <c r="J53" s="311" t="str">
        <f>VLOOKUP(A53,MATERIALES!A7:D645,2,FALSE)</f>
        <v>kg</v>
      </c>
      <c r="K53" s="396">
        <v>123.70021073509811</v>
      </c>
      <c r="L53" s="420"/>
      <c r="M53" s="401">
        <f>VLOOKUP(A53,MATERIALES!A6:D397,4,FALSE)</f>
        <v>3517.2757405257917</v>
      </c>
      <c r="N53" s="271">
        <f>K53*M53</f>
        <v>435087.75031648867</v>
      </c>
    </row>
    <row r="54" spans="1:14">
      <c r="A54" s="161" t="s">
        <v>829</v>
      </c>
      <c r="B54" s="43" t="str">
        <f>VLOOKUP(A54,MATERIALES!A6:D373,3,FALSE)</f>
        <v>Concreto Resistencia  28 (Mpa)</v>
      </c>
      <c r="C54" s="424"/>
      <c r="D54" s="424"/>
      <c r="E54" s="424"/>
      <c r="F54" s="424"/>
      <c r="G54" s="424"/>
      <c r="H54" s="424"/>
      <c r="I54" s="424"/>
      <c r="J54" s="311" t="str">
        <f>VLOOKUP(A54,MATERIALES!A8:D646,2,FALSE)</f>
        <v>m3</v>
      </c>
      <c r="K54" s="396">
        <v>0.82466807156732069</v>
      </c>
      <c r="L54" s="420"/>
      <c r="M54" s="401">
        <f>VLOOKUP(A54,MATERIALES!A6:D398,4,FALSE)</f>
        <v>503828.64096384618</v>
      </c>
      <c r="N54" s="271">
        <f>K54*M54</f>
        <v>415491.393744039</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SUM(N52:N58)</f>
        <v>867157.49454536987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1256</v>
      </c>
      <c r="B64" s="46" t="str">
        <f>VLOOKUP(A64,TRANSPORTE!A5:D117,3,FALSE)</f>
        <v>Transporte de material de excavación</v>
      </c>
      <c r="C64" s="316"/>
      <c r="D64" s="316"/>
      <c r="E64" s="316"/>
      <c r="F64" s="316"/>
      <c r="G64" s="316"/>
      <c r="H64" s="310" t="s">
        <v>1468</v>
      </c>
      <c r="I64" s="278">
        <v>1.3</v>
      </c>
      <c r="J64" s="285">
        <v>1</v>
      </c>
      <c r="K64" s="278">
        <f>I64*J64</f>
        <v>1.3</v>
      </c>
      <c r="L64" s="918">
        <f>VLOOKUP(A64,TRANSPORTE!A5:D117,4,FALSE)</f>
        <v>1340.4286998159068</v>
      </c>
      <c r="M64" s="919"/>
      <c r="N64" s="286">
        <f>K64*L64</f>
        <v>1742.5573097606789</v>
      </c>
    </row>
    <row r="65" spans="1:15">
      <c r="A65" t="s">
        <v>1408</v>
      </c>
      <c r="B65" s="46" t="str">
        <f>VLOOKUP(A65,TRANSPORTE!A6:D117,3,FALSE)</f>
        <v>Equipo de Transporte (Camiones Grúas</v>
      </c>
      <c r="C65" s="47"/>
      <c r="D65" s="47"/>
      <c r="E65" s="47"/>
      <c r="F65" s="47"/>
      <c r="G65" s="47"/>
      <c r="H65" s="310" t="s">
        <v>1468</v>
      </c>
      <c r="I65" s="278">
        <v>0.05</v>
      </c>
      <c r="J65" s="285">
        <v>1</v>
      </c>
      <c r="K65" s="278">
        <f>I65*J65</f>
        <v>0.05</v>
      </c>
      <c r="L65" s="918">
        <f>VLOOKUP(A65,TRANSPORTE!A6:D117,4,FALSE)</f>
        <v>58.496596669814402</v>
      </c>
      <c r="M65" s="919"/>
      <c r="N65" s="286">
        <f>K65*L65</f>
        <v>2.9248298334907203</v>
      </c>
    </row>
    <row r="66" spans="1:15">
      <c r="B66" s="46"/>
      <c r="C66" s="47"/>
      <c r="D66" s="47"/>
      <c r="E66" s="47"/>
      <c r="F66" s="47"/>
      <c r="G66" s="47"/>
      <c r="H66" s="310"/>
      <c r="I66" s="278"/>
      <c r="J66" s="285"/>
      <c r="K66" s="278"/>
      <c r="L66" s="918"/>
      <c r="M66" s="919"/>
      <c r="N66" s="286"/>
    </row>
    <row r="67" spans="1:15">
      <c r="B67" s="46"/>
      <c r="C67" s="47"/>
      <c r="D67" s="47"/>
      <c r="E67" s="47"/>
      <c r="F67" s="47"/>
      <c r="G67" s="47"/>
      <c r="H67" s="310"/>
      <c r="I67" s="278"/>
      <c r="J67" s="285"/>
      <c r="K67" s="278"/>
      <c r="L67" s="918"/>
      <c r="M67" s="91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1745.4821395941697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985"/>
      <c r="N74" s="98" t="s">
        <v>951</v>
      </c>
    </row>
    <row r="75" spans="1:15">
      <c r="B75" s="206" t="s">
        <v>2043</v>
      </c>
      <c r="C75" s="207"/>
      <c r="D75" s="207"/>
      <c r="E75" s="207"/>
      <c r="F75" s="207"/>
      <c r="G75" s="207"/>
      <c r="H75" s="207"/>
      <c r="I75" s="208"/>
      <c r="J75" s="209"/>
      <c r="K75" s="210"/>
      <c r="L75" s="211"/>
      <c r="M75" s="212"/>
      <c r="N75" s="213"/>
    </row>
    <row r="76" spans="1:15">
      <c r="A76" s="162" t="s">
        <v>15</v>
      </c>
      <c r="B76" s="49" t="str">
        <f>VLOOKUP(A76,'MANO DE OBRA'!A8:D68,3,FALSE)</f>
        <v>Obrero (6)</v>
      </c>
      <c r="C76" s="47"/>
      <c r="D76" s="47"/>
      <c r="E76" s="47"/>
      <c r="F76" s="47"/>
      <c r="G76" s="47"/>
      <c r="H76" s="47"/>
      <c r="I76" s="291">
        <f>K76/J76*100</f>
        <v>175560</v>
      </c>
      <c r="J76" s="292">
        <v>185</v>
      </c>
      <c r="K76" s="293">
        <f>VLOOKUP(A76,'MANO DE OBRA'!A8:D99,4,FALSE)</f>
        <v>324786</v>
      </c>
      <c r="L76" s="50"/>
      <c r="M76" s="433">
        <v>8</v>
      </c>
      <c r="N76" s="394">
        <f>K76/M76</f>
        <v>40598.25</v>
      </c>
      <c r="O76" s="106"/>
    </row>
    <row r="77" spans="1:15">
      <c r="A77" s="162" t="s">
        <v>30</v>
      </c>
      <c r="B77" s="49" t="str">
        <f>VLOOKUP(A77,'MANO DE OBRA'!A8:D69,3,FALSE)</f>
        <v>Oficial</v>
      </c>
      <c r="C77" s="47"/>
      <c r="D77" s="47"/>
      <c r="E77" s="47"/>
      <c r="F77" s="47"/>
      <c r="G77" s="47"/>
      <c r="H77" s="47"/>
      <c r="I77" s="291">
        <f>K77/J77*100</f>
        <v>57668.23979157189</v>
      </c>
      <c r="J77" s="292">
        <v>185</v>
      </c>
      <c r="K77" s="293">
        <f>VLOOKUP(A77,'MANO DE OBRA'!A8:D100,4,FALSE)</f>
        <v>106686.24361440798</v>
      </c>
      <c r="L77" s="50"/>
      <c r="M77" s="430">
        <v>8</v>
      </c>
      <c r="N77" s="394">
        <f>K77/M77</f>
        <v>13335.780451800998</v>
      </c>
    </row>
    <row r="78" spans="1:15">
      <c r="A78" s="162"/>
      <c r="B78" s="165" t="s">
        <v>2042</v>
      </c>
      <c r="C78" s="47"/>
      <c r="D78" s="47"/>
      <c r="E78" s="47"/>
      <c r="F78" s="47"/>
      <c r="G78" s="47"/>
      <c r="H78" s="47"/>
      <c r="I78" s="291"/>
      <c r="J78" s="292"/>
      <c r="K78" s="293"/>
      <c r="L78" s="50"/>
      <c r="M78" s="431"/>
      <c r="N78" s="394"/>
    </row>
    <row r="79" spans="1:15">
      <c r="A79" t="s">
        <v>15</v>
      </c>
      <c r="B79" s="49" t="str">
        <f>VLOOKUP(A79,'MANO DE OBRA'!A9:D70,3,FALSE)</f>
        <v>Obrero (6)</v>
      </c>
      <c r="C79" s="47"/>
      <c r="D79" s="47"/>
      <c r="E79" s="47"/>
      <c r="F79" s="47"/>
      <c r="G79" s="47"/>
      <c r="H79" s="47"/>
      <c r="I79" s="291">
        <f>K79/J79*100</f>
        <v>175560</v>
      </c>
      <c r="J79" s="292">
        <v>185</v>
      </c>
      <c r="K79" s="293">
        <f>VLOOKUP(A79,'MANO DE OBRA'!A9:D101,4,FALSE)</f>
        <v>324786</v>
      </c>
      <c r="L79" s="50"/>
      <c r="M79" s="299">
        <v>12</v>
      </c>
      <c r="N79" s="394">
        <f>K79/M79</f>
        <v>27065.5</v>
      </c>
    </row>
    <row r="80" spans="1:15">
      <c r="A80" t="s">
        <v>30</v>
      </c>
      <c r="B80" s="49" t="str">
        <f>VLOOKUP(A80,'MANO DE OBRA'!A10:D71,3,FALSE)</f>
        <v>Oficial</v>
      </c>
      <c r="C80" s="47"/>
      <c r="D80" s="47"/>
      <c r="E80" s="47"/>
      <c r="F80" s="47"/>
      <c r="G80" s="47"/>
      <c r="H80" s="47"/>
      <c r="I80" s="291">
        <f>K80/J80*100</f>
        <v>57668.23979157189</v>
      </c>
      <c r="J80" s="292">
        <v>185</v>
      </c>
      <c r="K80" s="293">
        <f>VLOOKUP(A80,'MANO DE OBRA'!A10:D102,4,FALSE)</f>
        <v>106686.24361440798</v>
      </c>
      <c r="L80" s="317"/>
      <c r="M80" s="299">
        <v>12</v>
      </c>
      <c r="N80" s="394">
        <f>K80/M80</f>
        <v>8890.5203012006659</v>
      </c>
    </row>
    <row r="81" spans="1:14">
      <c r="B81" s="49"/>
      <c r="C81" s="47"/>
      <c r="D81" s="47"/>
      <c r="E81" s="47"/>
      <c r="F81" s="47"/>
      <c r="G81" s="47"/>
      <c r="H81" s="47"/>
      <c r="I81" s="278"/>
      <c r="J81" s="296"/>
      <c r="K81" s="297"/>
      <c r="L81" s="317"/>
      <c r="M81" s="299"/>
      <c r="N81" s="295"/>
    </row>
    <row r="82" spans="1:14" ht="15.75" thickBot="1">
      <c r="B82" s="907"/>
      <c r="C82" s="908"/>
      <c r="D82" s="908"/>
      <c r="E82" s="908"/>
      <c r="F82" s="908"/>
      <c r="G82" s="908"/>
      <c r="H82" s="908"/>
      <c r="I82" s="126"/>
      <c r="J82" s="126"/>
      <c r="K82" s="126"/>
      <c r="L82" s="921"/>
      <c r="M82" s="921"/>
      <c r="N82" s="127"/>
    </row>
    <row r="83" spans="1:14" ht="15.75" thickBot="1">
      <c r="B83" s="920" t="s">
        <v>953</v>
      </c>
      <c r="C83" s="874"/>
      <c r="D83" s="874"/>
      <c r="E83" s="874"/>
      <c r="F83" s="874"/>
      <c r="G83" s="874"/>
      <c r="H83" s="874"/>
      <c r="I83" s="874"/>
      <c r="J83" s="874"/>
      <c r="K83" s="874"/>
      <c r="L83" s="874"/>
      <c r="M83" s="875"/>
      <c r="N83" s="459">
        <f>SUM(N76:N82)</f>
        <v>89890.050753001662</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N47+N59+N70+N83</f>
        <v>1912467.5935478143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6" t="s">
        <v>969</v>
      </c>
      <c r="C89" s="877"/>
      <c r="D89" s="877"/>
      <c r="E89" s="877"/>
      <c r="F89" s="877"/>
      <c r="G89" s="877"/>
      <c r="H89" s="877"/>
      <c r="I89" s="313"/>
      <c r="J89" s="333"/>
      <c r="K89" s="301" t="s">
        <v>970</v>
      </c>
      <c r="L89" s="878" t="s">
        <v>971</v>
      </c>
      <c r="M89" s="879"/>
      <c r="N89" s="302"/>
    </row>
    <row r="90" spans="1:14">
      <c r="B90" s="864" t="s">
        <v>972</v>
      </c>
      <c r="C90" s="865"/>
      <c r="D90" s="865"/>
      <c r="E90" s="865"/>
      <c r="F90" s="865"/>
      <c r="G90" s="865"/>
      <c r="H90" s="865"/>
      <c r="I90" s="87"/>
      <c r="J90" s="88"/>
      <c r="K90" s="303">
        <v>0.2</v>
      </c>
      <c r="L90" s="866">
        <f>N85*K90</f>
        <v>382493.51870956289</v>
      </c>
      <c r="M90" s="867"/>
      <c r="N90" s="51"/>
    </row>
    <row r="91" spans="1:14">
      <c r="B91" s="89" t="s">
        <v>973</v>
      </c>
      <c r="C91" s="90"/>
      <c r="D91" s="90"/>
      <c r="E91" s="90"/>
      <c r="F91" s="90"/>
      <c r="G91" s="90"/>
      <c r="H91" s="90"/>
      <c r="I91" s="87"/>
      <c r="J91" s="88"/>
      <c r="K91" s="303">
        <v>0.05</v>
      </c>
      <c r="L91" s="866">
        <f>N85*K91</f>
        <v>95623.379677390723</v>
      </c>
      <c r="M91" s="867"/>
      <c r="N91" s="51"/>
    </row>
    <row r="92" spans="1:14" ht="15.75" thickBot="1">
      <c r="B92" s="91" t="s">
        <v>974</v>
      </c>
      <c r="C92" s="92"/>
      <c r="D92" s="92"/>
      <c r="E92" s="92"/>
      <c r="F92" s="92"/>
      <c r="G92" s="92"/>
      <c r="H92" s="92"/>
      <c r="I92" s="93"/>
      <c r="J92" s="94"/>
      <c r="K92" s="304">
        <v>0.05</v>
      </c>
      <c r="L92" s="868">
        <f>N85*K92</f>
        <v>95623.379677390723</v>
      </c>
      <c r="M92" s="869"/>
      <c r="N92" s="51"/>
    </row>
    <row r="93" spans="1:14" ht="15.75" thickBot="1">
      <c r="B93" s="831" t="s">
        <v>953</v>
      </c>
      <c r="C93" s="832"/>
      <c r="D93" s="832"/>
      <c r="E93" s="832"/>
      <c r="F93" s="832"/>
      <c r="G93" s="832"/>
      <c r="H93" s="832"/>
      <c r="I93" s="832"/>
      <c r="J93" s="832"/>
      <c r="K93" s="832"/>
      <c r="L93" s="832"/>
      <c r="M93" s="833"/>
      <c r="N93" s="52">
        <f>L90+L91+L92</f>
        <v>573740.27806434431</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8">
        <f>N85+N93</f>
        <v>2486207.8716121586</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75" t="s">
        <v>2218</v>
      </c>
      <c r="C112" s="976"/>
      <c r="D112" s="976"/>
      <c r="E112" s="976"/>
      <c r="F112" s="976"/>
      <c r="G112" s="976"/>
      <c r="H112" s="976"/>
      <c r="I112" s="976"/>
      <c r="J112" s="976"/>
      <c r="K112" s="976"/>
      <c r="L112" s="976"/>
      <c r="M112" s="976"/>
      <c r="N112" s="977"/>
    </row>
    <row r="113" spans="2:14" ht="15" customHeight="1">
      <c r="B113" s="975"/>
      <c r="C113" s="976"/>
      <c r="D113" s="976"/>
      <c r="E113" s="976"/>
      <c r="F113" s="976"/>
      <c r="G113" s="976"/>
      <c r="H113" s="976"/>
      <c r="I113" s="976"/>
      <c r="J113" s="976"/>
      <c r="K113" s="976"/>
      <c r="L113" s="976"/>
      <c r="M113" s="976"/>
      <c r="N113" s="977"/>
    </row>
    <row r="114" spans="2:14" ht="30" customHeight="1">
      <c r="B114" s="978" t="s">
        <v>2219</v>
      </c>
      <c r="C114" s="979"/>
      <c r="D114" s="979"/>
      <c r="E114" s="979"/>
      <c r="F114" s="979"/>
      <c r="G114" s="979"/>
      <c r="H114" s="979"/>
      <c r="I114" s="979"/>
      <c r="J114" s="979"/>
      <c r="K114" s="979"/>
      <c r="L114" s="979"/>
      <c r="M114" s="979"/>
      <c r="N114" s="980"/>
    </row>
    <row r="115" spans="2:14">
      <c r="B115" s="978"/>
      <c r="C115" s="979"/>
      <c r="D115" s="979"/>
      <c r="E115" s="979"/>
      <c r="F115" s="979"/>
      <c r="G115" s="979"/>
      <c r="H115" s="979"/>
      <c r="I115" s="979"/>
      <c r="J115" s="979"/>
      <c r="K115" s="979"/>
      <c r="L115" s="979"/>
      <c r="M115" s="979"/>
      <c r="N115" s="980"/>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81"/>
      <c r="K125" s="981"/>
      <c r="L125" s="981"/>
      <c r="M125" s="981"/>
      <c r="N125" s="982"/>
    </row>
    <row r="126" spans="2:14" ht="15.75" thickBot="1">
      <c r="B126" s="418" t="s">
        <v>2221</v>
      </c>
      <c r="C126" s="419"/>
      <c r="D126" s="419"/>
      <c r="E126" s="258"/>
      <c r="F126" s="258"/>
      <c r="G126" s="258"/>
      <c r="H126" s="258"/>
      <c r="I126" s="258"/>
      <c r="J126" s="983"/>
      <c r="K126" s="983"/>
      <c r="L126" s="983"/>
      <c r="M126" s="983"/>
      <c r="N126" s="984"/>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1652</v>
      </c>
      <c r="C31" s="81" t="s">
        <v>2097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182</v>
      </c>
      <c r="B36" s="880" t="str">
        <f>VLOOKUP(A36,EQUIPOS!A6:D154,3,FALSE)</f>
        <v xml:space="preserve">Compresor para penetrar roca
</v>
      </c>
      <c r="C36" s="881"/>
      <c r="D36" s="881"/>
      <c r="E36" s="881"/>
      <c r="F36" s="881"/>
      <c r="G36" s="881"/>
      <c r="H36" s="882"/>
      <c r="I36" s="266"/>
      <c r="J36" s="267"/>
      <c r="K36" s="268">
        <f>VLOOKUP(A36,EQUIPOS!A6:D163,4,FALSE)</f>
        <v>92102.940636486499</v>
      </c>
      <c r="L36" s="269"/>
      <c r="M36" s="270">
        <v>0.125</v>
      </c>
      <c r="N36" s="271">
        <f>K36/M36</f>
        <v>736823.52509189199</v>
      </c>
    </row>
    <row r="37" spans="1:14">
      <c r="A37" s="113" t="s">
        <v>242</v>
      </c>
      <c r="B37" s="880" t="str">
        <f>VLOOKUP(A37,EQUIPOS!A7:D154,3,FALSE)</f>
        <v>Grúa con torre capacidad 1 ton en la punta.</v>
      </c>
      <c r="C37" s="881"/>
      <c r="D37" s="881"/>
      <c r="E37" s="881"/>
      <c r="F37" s="881"/>
      <c r="G37" s="881"/>
      <c r="H37" s="882"/>
      <c r="I37" s="420"/>
      <c r="J37" s="421"/>
      <c r="K37" s="268">
        <f>VLOOKUP(A37,EQUIPOS!A7:D164,4,FALSE)</f>
        <v>188650.18170967908</v>
      </c>
      <c r="L37" s="334"/>
      <c r="M37" s="335">
        <v>2.5</v>
      </c>
      <c r="N37" s="271">
        <f>K37/M37</f>
        <v>75460.072683871636</v>
      </c>
    </row>
    <row r="38" spans="1:14">
      <c r="A38" s="113" t="s">
        <v>267</v>
      </c>
      <c r="B38" s="880" t="str">
        <f>VLOOKUP(A38,EQUIPOS!A8:D154,3,FALSE)</f>
        <v>Motobomba de concreto</v>
      </c>
      <c r="C38" s="881"/>
      <c r="D38" s="881"/>
      <c r="E38" s="881"/>
      <c r="F38" s="881"/>
      <c r="G38" s="881"/>
      <c r="H38" s="882"/>
      <c r="I38" s="420"/>
      <c r="J38" s="421"/>
      <c r="K38" s="437">
        <f>VLOOKUP(A38,EQUIPOS!A8:D165,4,FALSE)</f>
        <v>88523.012733483571</v>
      </c>
      <c r="L38" s="334"/>
      <c r="M38" s="335">
        <v>0.65</v>
      </c>
      <c r="N38" s="271">
        <f>K38/M38</f>
        <v>136189.2503592055</v>
      </c>
    </row>
    <row r="39" spans="1:14">
      <c r="A39" s="113" t="s">
        <v>310</v>
      </c>
      <c r="B39" s="880" t="str">
        <f>VLOOKUP(A39,EQUIPOS!A9:D154,3,FALSE)</f>
        <v>Retroexcavadora A25C</v>
      </c>
      <c r="C39" s="881"/>
      <c r="D39" s="881"/>
      <c r="E39" s="881"/>
      <c r="F39" s="881"/>
      <c r="G39" s="881"/>
      <c r="H39" s="882"/>
      <c r="I39" s="420"/>
      <c r="J39" s="421"/>
      <c r="K39" s="437">
        <f>VLOOKUP(A39,EQUIPOS!A9:D166,4,FALSE)</f>
        <v>208338.17394500674</v>
      </c>
      <c r="L39" s="334"/>
      <c r="M39" s="335">
        <v>0.65</v>
      </c>
      <c r="N39" s="271">
        <f>K39/M39</f>
        <v>320520.26760770264</v>
      </c>
    </row>
    <row r="40" spans="1:14">
      <c r="A40" s="113"/>
      <c r="B40" s="880"/>
      <c r="C40" s="881"/>
      <c r="D40" s="881"/>
      <c r="E40" s="881"/>
      <c r="F40" s="881"/>
      <c r="G40" s="881"/>
      <c r="H40" s="882"/>
      <c r="I40" s="420"/>
      <c r="J40" s="421"/>
      <c r="K40" s="437"/>
      <c r="L40" s="334"/>
      <c r="M40" s="335"/>
      <c r="N40" s="271"/>
    </row>
    <row r="41" spans="1:14">
      <c r="A41" s="113"/>
      <c r="B41" s="880"/>
      <c r="C41" s="881"/>
      <c r="D41" s="881"/>
      <c r="E41" s="881"/>
      <c r="F41" s="881"/>
      <c r="G41" s="881"/>
      <c r="H41" s="882"/>
      <c r="I41" s="420"/>
      <c r="J41" s="421"/>
      <c r="K41" s="437"/>
      <c r="L41" s="334"/>
      <c r="M41" s="335"/>
      <c r="N41" s="271"/>
    </row>
    <row r="42" spans="1:14">
      <c r="A42" s="113"/>
      <c r="B42" s="880"/>
      <c r="C42" s="881"/>
      <c r="D42" s="881"/>
      <c r="E42" s="881"/>
      <c r="F42" s="881"/>
      <c r="G42" s="881"/>
      <c r="H42" s="882"/>
      <c r="I42" s="327"/>
      <c r="J42" s="329"/>
      <c r="K42" s="437"/>
      <c r="L42" s="422"/>
      <c r="M42" s="423"/>
      <c r="N42" s="271"/>
    </row>
    <row r="43" spans="1:14">
      <c r="B43" s="880"/>
      <c r="C43" s="881"/>
      <c r="D43" s="881"/>
      <c r="E43" s="881"/>
      <c r="F43" s="881"/>
      <c r="G43" s="881"/>
      <c r="H43" s="882"/>
      <c r="I43" s="36"/>
      <c r="J43" s="37"/>
      <c r="K43" s="437"/>
      <c r="L43" s="275"/>
      <c r="M43" s="276"/>
      <c r="N43" s="271"/>
    </row>
    <row r="44" spans="1:14">
      <c r="B44" s="319"/>
      <c r="C44" s="320"/>
      <c r="D44" s="320"/>
      <c r="E44" s="320"/>
      <c r="F44" s="322"/>
      <c r="G44" s="322"/>
      <c r="H44" s="125"/>
      <c r="I44" s="36"/>
      <c r="J44" s="37"/>
      <c r="K44" s="437"/>
      <c r="L44" s="275"/>
      <c r="M44" s="276"/>
      <c r="N44" s="272"/>
    </row>
    <row r="45" spans="1:14">
      <c r="B45" s="888" t="s">
        <v>952</v>
      </c>
      <c r="C45" s="889"/>
      <c r="D45" s="889"/>
      <c r="E45" s="38"/>
      <c r="F45" s="39"/>
      <c r="G45" s="39"/>
      <c r="H45" s="40"/>
      <c r="I45" s="36"/>
      <c r="J45" s="37"/>
      <c r="K45" s="278"/>
      <c r="L45" s="275"/>
      <c r="M45" s="400">
        <v>0.1</v>
      </c>
      <c r="N45" s="343">
        <f>N87*M45</f>
        <v>46742.82639156087</v>
      </c>
    </row>
    <row r="46" spans="1:14" ht="15.75" thickBot="1">
      <c r="B46" s="880"/>
      <c r="C46" s="881"/>
      <c r="D46" s="881"/>
      <c r="E46" s="881"/>
      <c r="F46" s="881"/>
      <c r="G46" s="881"/>
      <c r="H46" s="882"/>
      <c r="I46" s="890"/>
      <c r="J46" s="891"/>
      <c r="K46" s="41"/>
      <c r="L46" s="892"/>
      <c r="M46" s="893"/>
      <c r="N46" s="105"/>
    </row>
    <row r="47" spans="1:14" ht="15.75" thickBot="1">
      <c r="B47" s="831" t="s">
        <v>953</v>
      </c>
      <c r="C47" s="832"/>
      <c r="D47" s="832"/>
      <c r="E47" s="832"/>
      <c r="F47" s="832"/>
      <c r="G47" s="832"/>
      <c r="H47" s="832"/>
      <c r="I47" s="832"/>
      <c r="J47" s="832"/>
      <c r="K47" s="832"/>
      <c r="L47" s="832"/>
      <c r="M47" s="833"/>
      <c r="N47" s="393">
        <f>SUM(N36:N46)</f>
        <v>1315735.9421342327</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6" t="s">
        <v>944</v>
      </c>
      <c r="C51" s="877"/>
      <c r="D51" s="877"/>
      <c r="E51" s="877"/>
      <c r="F51" s="877"/>
      <c r="G51" s="877"/>
      <c r="H51" s="877"/>
      <c r="I51" s="911"/>
      <c r="J51" s="314" t="s">
        <v>945</v>
      </c>
      <c r="K51" s="85" t="s">
        <v>946</v>
      </c>
      <c r="L51" s="912" t="s">
        <v>955</v>
      </c>
      <c r="M51" s="911"/>
      <c r="N51" s="86" t="s">
        <v>951</v>
      </c>
    </row>
    <row r="52" spans="1:14">
      <c r="A52" s="161" t="s">
        <v>745</v>
      </c>
      <c r="B52" s="43" t="str">
        <f>VLOOKUP(A52,MATERIALES!A5:D373,3,FALSE)</f>
        <v>Acero PDR-60</v>
      </c>
      <c r="C52" s="280"/>
      <c r="D52" s="280"/>
      <c r="E52" s="280"/>
      <c r="F52" s="280"/>
      <c r="G52" s="280"/>
      <c r="H52" s="280"/>
      <c r="I52" s="280"/>
      <c r="J52" s="310" t="str">
        <f>VLOOKUP(A52,MATERIALES!A6:D644,2,FALSE)</f>
        <v>kg</v>
      </c>
      <c r="K52" s="281">
        <v>178.12830345854127</v>
      </c>
      <c r="L52" s="266"/>
      <c r="M52" s="401">
        <f>VLOOKUP(A52,MATERIALES!A5:D396,4,FALSE)</f>
        <v>3517.2757405257917</v>
      </c>
      <c r="N52" s="271">
        <f>K52*M52</f>
        <v>626526.36045574362</v>
      </c>
    </row>
    <row r="53" spans="1:14">
      <c r="A53" s="161" t="s">
        <v>829</v>
      </c>
      <c r="B53" s="43" t="str">
        <f>VLOOKUP(A53,MATERIALES!A6:D373,3,FALSE)</f>
        <v>Concreto Resistencia  28 (Mpa)</v>
      </c>
      <c r="C53" s="424"/>
      <c r="D53" s="424"/>
      <c r="E53" s="424"/>
      <c r="F53" s="424"/>
      <c r="G53" s="424"/>
      <c r="H53" s="424"/>
      <c r="I53" s="424"/>
      <c r="J53" s="311" t="str">
        <f>VLOOKUP(A53,MATERIALES!A7:D645,2,FALSE)</f>
        <v>m3</v>
      </c>
      <c r="K53" s="396">
        <v>1.1875220230569419</v>
      </c>
      <c r="L53" s="420"/>
      <c r="M53" s="401">
        <f>VLOOKUP(A53,MATERIALES!A6:D397,4,FALSE)</f>
        <v>503828.64096384618</v>
      </c>
      <c r="N53" s="271">
        <f t="shared" ref="N53:N59" si="0">K53*M53</f>
        <v>598307.60699141619</v>
      </c>
    </row>
    <row r="54" spans="1:14">
      <c r="A54" s="161" t="s">
        <v>376</v>
      </c>
      <c r="B54" s="43" t="str">
        <f>VLOOKUP(A54,MATERIALES!A6:D373,3,FALSE)</f>
        <v>Anfo</v>
      </c>
      <c r="C54" s="424"/>
      <c r="D54" s="424"/>
      <c r="E54" s="424"/>
      <c r="F54" s="424"/>
      <c r="G54" s="424"/>
      <c r="H54" s="424"/>
      <c r="I54" s="424"/>
      <c r="J54" s="311" t="s">
        <v>377</v>
      </c>
      <c r="K54" s="396">
        <v>0.3</v>
      </c>
      <c r="L54" s="420"/>
      <c r="M54" s="401">
        <f>VLOOKUP(A54,MATERIALES!A6:D398,4,FALSE)</f>
        <v>6308.1607645700897</v>
      </c>
      <c r="N54" s="271">
        <f t="shared" si="0"/>
        <v>1892.4482293710269</v>
      </c>
    </row>
    <row r="55" spans="1:14">
      <c r="A55" s="161" t="s">
        <v>424</v>
      </c>
      <c r="B55" s="43" t="str">
        <f>VLOOKUP(A55,MATERIALES!A6:D373,3,FALSE)</f>
        <v>Cordón detonante</v>
      </c>
      <c r="C55" s="424"/>
      <c r="D55" s="424"/>
      <c r="E55" s="424"/>
      <c r="F55" s="424"/>
      <c r="G55" s="424"/>
      <c r="H55" s="424"/>
      <c r="I55" s="424"/>
      <c r="J55" s="311" t="str">
        <f>VLOOKUP(A55,MATERIALES!A9:D647,2,FALSE)</f>
        <v>m</v>
      </c>
      <c r="K55" s="396">
        <v>3</v>
      </c>
      <c r="L55" s="420"/>
      <c r="M55" s="401">
        <f>VLOOKUP(A55,MATERIALES!A6:D399,4,FALSE)</f>
        <v>1763.9501538970608</v>
      </c>
      <c r="N55" s="271">
        <f t="shared" si="0"/>
        <v>5291.8504616911823</v>
      </c>
    </row>
    <row r="56" spans="1:14">
      <c r="A56" s="161" t="s">
        <v>453</v>
      </c>
      <c r="B56" s="43" t="str">
        <f>VLOOKUP(A56,MATERIALES!A7:D373,3,FALSE)</f>
        <v>Explosivos  75% (INDUGEL)</v>
      </c>
      <c r="C56" s="424"/>
      <c r="D56" s="424"/>
      <c r="E56" s="424"/>
      <c r="F56" s="424"/>
      <c r="G56" s="424"/>
      <c r="H56" s="424"/>
      <c r="I56" s="424"/>
      <c r="J56" s="311" t="str">
        <f>VLOOKUP(A56,MATERIALES!A10:D648,2,FALSE)</f>
        <v>lb</v>
      </c>
      <c r="K56" s="396">
        <v>0.25</v>
      </c>
      <c r="L56" s="420"/>
      <c r="M56" s="401">
        <f>VLOOKUP(A56,MATERIALES!A7:D400,4,FALSE)</f>
        <v>14734.292172243726</v>
      </c>
      <c r="N56" s="271">
        <f t="shared" si="0"/>
        <v>3683.5730430609315</v>
      </c>
    </row>
    <row r="57" spans="1:14">
      <c r="A57" s="161" t="s">
        <v>458</v>
      </c>
      <c r="B57" s="43" t="str">
        <f>VLOOKUP(A57,MATERIALES!A8:D373,3,FALSE)</f>
        <v>Fulminantes</v>
      </c>
      <c r="C57" s="424"/>
      <c r="D57" s="424"/>
      <c r="E57" s="424"/>
      <c r="F57" s="424"/>
      <c r="G57" s="424"/>
      <c r="H57" s="424"/>
      <c r="I57" s="424"/>
      <c r="J57" s="311" t="str">
        <f>VLOOKUP(A57,MATERIALES!A11:D649,2,FALSE)</f>
        <v>u</v>
      </c>
      <c r="K57" s="396">
        <v>1</v>
      </c>
      <c r="L57" s="420"/>
      <c r="M57" s="401">
        <f>VLOOKUP(A57,MATERIALES!A8:D401,4,FALSE)</f>
        <v>1139.7616084203933</v>
      </c>
      <c r="N57" s="271">
        <f t="shared" si="0"/>
        <v>1139.7616084203933</v>
      </c>
    </row>
    <row r="58" spans="1:14">
      <c r="A58" s="161" t="s">
        <v>552</v>
      </c>
      <c r="B58" s="43" t="str">
        <f>VLOOKUP(A58,MATERIALES!A9:D373,3,FALSE)</f>
        <v>Mecha Lenta</v>
      </c>
      <c r="C58" s="424"/>
      <c r="D58" s="424"/>
      <c r="E58" s="424"/>
      <c r="F58" s="424"/>
      <c r="G58" s="424"/>
      <c r="H58" s="424"/>
      <c r="I58" s="424"/>
      <c r="J58" s="311" t="str">
        <f>VLOOKUP(A58,MATERIALES!A11:D650,2,FALSE)</f>
        <v>m</v>
      </c>
      <c r="K58" s="396">
        <v>1</v>
      </c>
      <c r="L58" s="420"/>
      <c r="M58" s="401">
        <f>VLOOKUP(A58,MATERIALES!A9:D402,4,FALSE)</f>
        <v>1074.0504402673853</v>
      </c>
      <c r="N58" s="271">
        <f t="shared" si="0"/>
        <v>1074.0504402673853</v>
      </c>
    </row>
    <row r="59" spans="1:14">
      <c r="A59" s="161" t="s">
        <v>845</v>
      </c>
      <c r="B59" s="43" t="str">
        <f>VLOOKUP(A59,MATERIALES!A10:D373,3,FALSE)</f>
        <v>Escolta y transporte (una tarifa por cada m3 escoltado y transportado)</v>
      </c>
      <c r="C59" s="424"/>
      <c r="D59" s="424"/>
      <c r="E59" s="424"/>
      <c r="F59" s="424"/>
      <c r="G59" s="424"/>
      <c r="H59" s="424"/>
      <c r="I59" s="424"/>
      <c r="J59" s="311" t="str">
        <f>VLOOKUP(A59,MATERIALES!A12:D651,2,FALSE)</f>
        <v>kg</v>
      </c>
      <c r="K59" s="396">
        <v>0.45800000000000002</v>
      </c>
      <c r="L59" s="420"/>
      <c r="M59" s="401">
        <f>VLOOKUP(A59,MATERIALES!A10:D403,4,FALSE)</f>
        <v>6509.0609071935323</v>
      </c>
      <c r="N59" s="271">
        <f t="shared" si="0"/>
        <v>2981.1498954946378</v>
      </c>
    </row>
    <row r="60" spans="1:14">
      <c r="A60" s="161"/>
      <c r="B60" s="43"/>
      <c r="C60" s="424"/>
      <c r="D60" s="424"/>
      <c r="E60" s="424"/>
      <c r="F60" s="424"/>
      <c r="G60" s="424"/>
      <c r="H60" s="424"/>
      <c r="I60" s="424"/>
      <c r="J60" s="310"/>
      <c r="K60" s="396"/>
      <c r="L60" s="420"/>
      <c r="M60" s="401"/>
      <c r="N60" s="271"/>
    </row>
    <row r="61" spans="1:14">
      <c r="A61" s="161"/>
      <c r="B61" s="43"/>
      <c r="C61" s="424"/>
      <c r="D61" s="424"/>
      <c r="E61" s="424"/>
      <c r="F61" s="424"/>
      <c r="G61" s="424"/>
      <c r="H61" s="424"/>
      <c r="I61" s="424"/>
      <c r="J61" s="310"/>
      <c r="K61" s="396"/>
      <c r="L61" s="420"/>
      <c r="M61" s="401"/>
      <c r="N61" s="271"/>
    </row>
    <row r="62" spans="1:14" ht="15.75" thickBot="1">
      <c r="B62" s="43"/>
      <c r="C62" s="309"/>
      <c r="D62" s="309"/>
      <c r="E62" s="309"/>
      <c r="F62" s="309"/>
      <c r="G62" s="309"/>
      <c r="H62" s="309"/>
      <c r="I62" s="309"/>
      <c r="J62" s="434"/>
      <c r="K62" s="126"/>
      <c r="L62" s="324"/>
      <c r="M62" s="401"/>
      <c r="N62" s="271"/>
    </row>
    <row r="63" spans="1:14" ht="15.75" thickBot="1">
      <c r="B63" s="831" t="s">
        <v>953</v>
      </c>
      <c r="C63" s="832"/>
      <c r="D63" s="832"/>
      <c r="E63" s="832"/>
      <c r="F63" s="832"/>
      <c r="G63" s="832"/>
      <c r="H63" s="832"/>
      <c r="I63" s="832"/>
      <c r="J63" s="832"/>
      <c r="K63" s="832"/>
      <c r="L63" s="832"/>
      <c r="M63" s="833"/>
      <c r="N63" s="393">
        <f>SUM(N52:N62)</f>
        <v>1240896.8011254654</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917" t="s">
        <v>961</v>
      </c>
      <c r="M67" s="896"/>
      <c r="N67" s="76" t="s">
        <v>951</v>
      </c>
    </row>
    <row r="68" spans="1:15">
      <c r="A68" t="s">
        <v>1256</v>
      </c>
      <c r="B68" s="46" t="str">
        <f>VLOOKUP(A68,TRANSPORTE!A5:D117,3,FALSE)</f>
        <v>Transporte de material de excavación</v>
      </c>
      <c r="C68" s="316"/>
      <c r="D68" s="316"/>
      <c r="E68" s="316"/>
      <c r="F68" s="316"/>
      <c r="G68" s="316"/>
      <c r="H68" s="310" t="s">
        <v>1468</v>
      </c>
      <c r="I68" s="278">
        <v>1.3</v>
      </c>
      <c r="J68" s="285">
        <v>1</v>
      </c>
      <c r="K68" s="278">
        <f>I68*J68</f>
        <v>1.3</v>
      </c>
      <c r="L68" s="918">
        <f>VLOOKUP(A68,TRANSPORTE!A5:D117,4,FALSE)</f>
        <v>1340.4286998159068</v>
      </c>
      <c r="M68" s="919"/>
      <c r="N68" s="286">
        <f>K68*L68</f>
        <v>1742.5573097606789</v>
      </c>
    </row>
    <row r="69" spans="1:15">
      <c r="A69" t="s">
        <v>1408</v>
      </c>
      <c r="B69" s="46" t="str">
        <f>VLOOKUP(A69,TRANSPORTE!A6:D117,3,FALSE)</f>
        <v>Equipo de Transporte (Camiones Grúas</v>
      </c>
      <c r="C69" s="47"/>
      <c r="D69" s="47"/>
      <c r="E69" s="47"/>
      <c r="F69" s="47"/>
      <c r="G69" s="47"/>
      <c r="H69" s="310" t="s">
        <v>1468</v>
      </c>
      <c r="I69" s="278">
        <v>0.05</v>
      </c>
      <c r="J69" s="285">
        <v>1</v>
      </c>
      <c r="K69" s="278">
        <f>I69*J69</f>
        <v>0.05</v>
      </c>
      <c r="L69" s="918">
        <f>VLOOKUP(A69,TRANSPORTE!A6:D117,4,FALSE)</f>
        <v>58.496596669814402</v>
      </c>
      <c r="M69" s="919"/>
      <c r="N69" s="286">
        <f>K69*L69</f>
        <v>2.9248298334907203</v>
      </c>
    </row>
    <row r="70" spans="1:15">
      <c r="B70" s="46"/>
      <c r="C70" s="47"/>
      <c r="D70" s="47"/>
      <c r="E70" s="47"/>
      <c r="F70" s="47"/>
      <c r="G70" s="47"/>
      <c r="H70" s="310"/>
      <c r="I70" s="278"/>
      <c r="J70" s="285"/>
      <c r="K70" s="278"/>
      <c r="L70" s="918"/>
      <c r="M70" s="919"/>
      <c r="N70" s="286"/>
    </row>
    <row r="71" spans="1:15">
      <c r="B71" s="46"/>
      <c r="C71" s="47"/>
      <c r="D71" s="47"/>
      <c r="E71" s="47"/>
      <c r="F71" s="47"/>
      <c r="G71" s="47"/>
      <c r="H71" s="310"/>
      <c r="I71" s="278"/>
      <c r="J71" s="285"/>
      <c r="K71" s="278"/>
      <c r="L71" s="918"/>
      <c r="M71" s="919"/>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909"/>
      <c r="M73" s="910"/>
      <c r="N73" s="127"/>
    </row>
    <row r="74" spans="1:15" ht="15.75" thickBot="1">
      <c r="B74" s="920" t="s">
        <v>953</v>
      </c>
      <c r="C74" s="874"/>
      <c r="D74" s="874"/>
      <c r="E74" s="874"/>
      <c r="F74" s="874"/>
      <c r="G74" s="874"/>
      <c r="H74" s="874"/>
      <c r="I74" s="874"/>
      <c r="J74" s="874"/>
      <c r="K74" s="874"/>
      <c r="L74" s="874"/>
      <c r="M74" s="875"/>
      <c r="N74" s="104">
        <f>N68+N69+N70+N71+N72</f>
        <v>1745.4821395941697</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70" t="s">
        <v>963</v>
      </c>
      <c r="C78" s="871"/>
      <c r="D78" s="871"/>
      <c r="E78" s="871"/>
      <c r="F78" s="871"/>
      <c r="G78" s="871"/>
      <c r="H78" s="871"/>
      <c r="I78" s="73" t="s">
        <v>964</v>
      </c>
      <c r="J78" s="75" t="s">
        <v>1410</v>
      </c>
      <c r="K78" s="74" t="s">
        <v>966</v>
      </c>
      <c r="L78" s="872" t="s">
        <v>950</v>
      </c>
      <c r="M78" s="985"/>
      <c r="N78" s="98" t="s">
        <v>951</v>
      </c>
    </row>
    <row r="79" spans="1:15">
      <c r="A79" s="214"/>
      <c r="B79" s="206" t="s">
        <v>2043</v>
      </c>
      <c r="C79" s="207"/>
      <c r="D79" s="207"/>
      <c r="E79" s="207"/>
      <c r="F79" s="207"/>
      <c r="G79" s="207"/>
      <c r="H79" s="207"/>
      <c r="I79" s="208"/>
      <c r="J79" s="209"/>
      <c r="K79" s="210"/>
      <c r="L79" s="211"/>
      <c r="M79" s="212"/>
      <c r="N79" s="213"/>
    </row>
    <row r="80" spans="1:15">
      <c r="A80" s="162" t="s">
        <v>15</v>
      </c>
      <c r="B80" s="49" t="str">
        <f>VLOOKUP(A80,'MANO DE OBRA'!A8:D68,3,FALSE)</f>
        <v>Obrero (6)</v>
      </c>
      <c r="C80" s="47"/>
      <c r="D80" s="47"/>
      <c r="E80" s="47"/>
      <c r="F80" s="47"/>
      <c r="G80" s="47"/>
      <c r="H80" s="47"/>
      <c r="I80" s="291">
        <f>K80/J80*100</f>
        <v>175560</v>
      </c>
      <c r="J80" s="292">
        <v>185</v>
      </c>
      <c r="K80" s="293">
        <f>VLOOKUP(A80,'MANO DE OBRA'!A8:D99,4,FALSE)</f>
        <v>324786</v>
      </c>
      <c r="L80" s="50"/>
      <c r="M80" s="433">
        <v>1</v>
      </c>
      <c r="N80" s="394">
        <f>K80/M80</f>
        <v>324786</v>
      </c>
      <c r="O80" s="106"/>
    </row>
    <row r="81" spans="1:14">
      <c r="A81" s="162" t="s">
        <v>30</v>
      </c>
      <c r="B81" s="49" t="str">
        <f>VLOOKUP(A81,'MANO DE OBRA'!A8:D69,3,FALSE)</f>
        <v>Oficial</v>
      </c>
      <c r="C81" s="47"/>
      <c r="D81" s="47"/>
      <c r="E81" s="47"/>
      <c r="F81" s="47"/>
      <c r="G81" s="47"/>
      <c r="H81" s="47"/>
      <c r="I81" s="291">
        <f>K81/J81*100</f>
        <v>57668.23979157189</v>
      </c>
      <c r="J81" s="292">
        <v>185</v>
      </c>
      <c r="K81" s="293">
        <f>VLOOKUP(A81,'MANO DE OBRA'!A8:D100,4,FALSE)</f>
        <v>106686.24361440798</v>
      </c>
      <c r="L81" s="50"/>
      <c r="M81" s="430">
        <v>1</v>
      </c>
      <c r="N81" s="394">
        <f>K81/M81</f>
        <v>106686.24361440798</v>
      </c>
    </row>
    <row r="82" spans="1:14">
      <c r="A82" s="162"/>
      <c r="B82" s="165" t="s">
        <v>1651</v>
      </c>
      <c r="C82" s="47"/>
      <c r="D82" s="47"/>
      <c r="E82" s="47"/>
      <c r="F82" s="47"/>
      <c r="G82" s="47"/>
      <c r="H82" s="47"/>
      <c r="I82" s="291"/>
      <c r="J82" s="292"/>
      <c r="K82" s="293"/>
      <c r="L82" s="50"/>
      <c r="M82" s="431"/>
      <c r="N82" s="394"/>
    </row>
    <row r="83" spans="1:14">
      <c r="A83" t="s">
        <v>15</v>
      </c>
      <c r="B83" s="49" t="str">
        <f>VLOOKUP(A83,'MANO DE OBRA'!A9:D70,3,FALSE)</f>
        <v>Obrero (6)</v>
      </c>
      <c r="C83" s="47"/>
      <c r="D83" s="47"/>
      <c r="E83" s="47"/>
      <c r="F83" s="47"/>
      <c r="G83" s="47"/>
      <c r="H83" s="47"/>
      <c r="I83" s="291">
        <f>K83/J83*100</f>
        <v>175560</v>
      </c>
      <c r="J83" s="292">
        <v>185</v>
      </c>
      <c r="K83" s="293">
        <f>VLOOKUP(A83,'MANO DE OBRA'!A9:D101,4,FALSE)</f>
        <v>324786</v>
      </c>
      <c r="L83" s="50"/>
      <c r="M83" s="299">
        <v>12</v>
      </c>
      <c r="N83" s="394">
        <f>K83/M83</f>
        <v>27065.5</v>
      </c>
    </row>
    <row r="84" spans="1:14">
      <c r="A84" t="s">
        <v>30</v>
      </c>
      <c r="B84" s="49" t="str">
        <f>VLOOKUP(A84,'MANO DE OBRA'!A10:D71,3,FALSE)</f>
        <v>Oficial</v>
      </c>
      <c r="C84" s="47"/>
      <c r="D84" s="47"/>
      <c r="E84" s="47"/>
      <c r="F84" s="47"/>
      <c r="G84" s="47"/>
      <c r="H84" s="47"/>
      <c r="I84" s="291">
        <f>K84/J84*100</f>
        <v>57668.23979157189</v>
      </c>
      <c r="J84" s="292">
        <v>185</v>
      </c>
      <c r="K84" s="293">
        <f>VLOOKUP(A84,'MANO DE OBRA'!A10:D102,4,FALSE)</f>
        <v>106686.24361440798</v>
      </c>
      <c r="L84" s="317"/>
      <c r="M84" s="299">
        <v>12</v>
      </c>
      <c r="N84" s="394">
        <f>K84/M84</f>
        <v>8890.5203012006659</v>
      </c>
    </row>
    <row r="85" spans="1:14">
      <c r="B85" s="49"/>
      <c r="C85" s="47"/>
      <c r="D85" s="47"/>
      <c r="E85" s="47"/>
      <c r="F85" s="47"/>
      <c r="G85" s="47"/>
      <c r="H85" s="47"/>
      <c r="I85" s="278"/>
      <c r="J85" s="296"/>
      <c r="K85" s="297"/>
      <c r="L85" s="317"/>
      <c r="M85" s="299"/>
      <c r="N85" s="295"/>
    </row>
    <row r="86" spans="1:14" ht="15.75" thickBot="1">
      <c r="B86" s="907"/>
      <c r="C86" s="908"/>
      <c r="D86" s="908"/>
      <c r="E86" s="908"/>
      <c r="F86" s="908"/>
      <c r="G86" s="908"/>
      <c r="H86" s="908"/>
      <c r="I86" s="126"/>
      <c r="J86" s="126"/>
      <c r="K86" s="126"/>
      <c r="L86" s="921"/>
      <c r="M86" s="921"/>
      <c r="N86" s="45"/>
    </row>
    <row r="87" spans="1:14" ht="15.75" thickBot="1">
      <c r="B87" s="920" t="s">
        <v>953</v>
      </c>
      <c r="C87" s="874"/>
      <c r="D87" s="874"/>
      <c r="E87" s="874"/>
      <c r="F87" s="874"/>
      <c r="G87" s="874"/>
      <c r="H87" s="874"/>
      <c r="I87" s="874"/>
      <c r="J87" s="874"/>
      <c r="K87" s="874"/>
      <c r="L87" s="874"/>
      <c r="M87" s="875"/>
      <c r="N87" s="300">
        <f>SUM(N80:N86)</f>
        <v>467428.26391560864</v>
      </c>
    </row>
    <row r="88" spans="1:14" ht="15.75" thickBot="1">
      <c r="B88" s="33"/>
      <c r="C88" s="34"/>
      <c r="D88" s="34"/>
      <c r="E88" s="34"/>
      <c r="F88" s="34"/>
      <c r="G88" s="34"/>
      <c r="H88" s="34"/>
      <c r="I88" s="34"/>
      <c r="J88" s="34"/>
      <c r="K88" s="34"/>
      <c r="L88" s="34"/>
      <c r="M88" s="34"/>
      <c r="N88" s="35"/>
    </row>
    <row r="89" spans="1:14" ht="15.75" thickBot="1">
      <c r="B89" s="831" t="s">
        <v>967</v>
      </c>
      <c r="C89" s="832"/>
      <c r="D89" s="832"/>
      <c r="E89" s="832"/>
      <c r="F89" s="832"/>
      <c r="G89" s="832"/>
      <c r="H89" s="832"/>
      <c r="I89" s="832"/>
      <c r="J89" s="832"/>
      <c r="K89" s="832"/>
      <c r="L89" s="832"/>
      <c r="M89" s="833"/>
      <c r="N89" s="99">
        <f>N47+N63+N74+N87</f>
        <v>3025806.4893149012</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76" t="s">
        <v>969</v>
      </c>
      <c r="C93" s="877"/>
      <c r="D93" s="877"/>
      <c r="E93" s="877"/>
      <c r="F93" s="877"/>
      <c r="G93" s="877"/>
      <c r="H93" s="877"/>
      <c r="I93" s="313"/>
      <c r="J93" s="333"/>
      <c r="K93" s="301" t="s">
        <v>970</v>
      </c>
      <c r="L93" s="878" t="s">
        <v>971</v>
      </c>
      <c r="M93" s="879"/>
      <c r="N93" s="302"/>
    </row>
    <row r="94" spans="1:14">
      <c r="B94" s="864" t="s">
        <v>972</v>
      </c>
      <c r="C94" s="865"/>
      <c r="D94" s="865"/>
      <c r="E94" s="865"/>
      <c r="F94" s="865"/>
      <c r="G94" s="865"/>
      <c r="H94" s="865"/>
      <c r="I94" s="87"/>
      <c r="J94" s="88"/>
      <c r="K94" s="303">
        <v>0.2</v>
      </c>
      <c r="L94" s="866">
        <f>N89*K94</f>
        <v>605161.29786298028</v>
      </c>
      <c r="M94" s="867"/>
      <c r="N94" s="51"/>
    </row>
    <row r="95" spans="1:14">
      <c r="B95" s="89" t="s">
        <v>973</v>
      </c>
      <c r="C95" s="90"/>
      <c r="D95" s="90"/>
      <c r="E95" s="90"/>
      <c r="F95" s="90"/>
      <c r="G95" s="90"/>
      <c r="H95" s="90"/>
      <c r="I95" s="87"/>
      <c r="J95" s="88"/>
      <c r="K95" s="303">
        <v>0.05</v>
      </c>
      <c r="L95" s="866">
        <f>N89*K95</f>
        <v>151290.32446574507</v>
      </c>
      <c r="M95" s="867"/>
      <c r="N95" s="51"/>
    </row>
    <row r="96" spans="1:14" ht="15.75" thickBot="1">
      <c r="B96" s="91" t="s">
        <v>974</v>
      </c>
      <c r="C96" s="92"/>
      <c r="D96" s="92"/>
      <c r="E96" s="92"/>
      <c r="F96" s="92"/>
      <c r="G96" s="92"/>
      <c r="H96" s="92"/>
      <c r="I96" s="93"/>
      <c r="J96" s="94"/>
      <c r="K96" s="304">
        <v>0.05</v>
      </c>
      <c r="L96" s="868">
        <f>N89*K96</f>
        <v>151290.32446574507</v>
      </c>
      <c r="M96" s="869"/>
      <c r="N96" s="51"/>
    </row>
    <row r="97" spans="1:14" ht="15.75" thickBot="1">
      <c r="B97" s="831" t="s">
        <v>953</v>
      </c>
      <c r="C97" s="832"/>
      <c r="D97" s="832"/>
      <c r="E97" s="832"/>
      <c r="F97" s="832"/>
      <c r="G97" s="832"/>
      <c r="H97" s="832"/>
      <c r="I97" s="832"/>
      <c r="J97" s="832"/>
      <c r="K97" s="832"/>
      <c r="L97" s="832"/>
      <c r="M97" s="833"/>
      <c r="N97" s="52">
        <f>L94+L95+L96</f>
        <v>907741.94679447054</v>
      </c>
    </row>
    <row r="98" spans="1:14" ht="15.75" thickBot="1">
      <c r="B98" s="33"/>
      <c r="C98" s="34"/>
      <c r="D98" s="34"/>
      <c r="E98" s="34"/>
      <c r="F98" s="34"/>
      <c r="G98" s="34"/>
      <c r="H98" s="34"/>
      <c r="I98" s="34"/>
      <c r="J98" s="34"/>
      <c r="K98" s="34"/>
      <c r="L98" s="34"/>
      <c r="M98" s="34"/>
      <c r="N98" s="35"/>
    </row>
    <row r="99" spans="1:14" ht="15.75" thickBot="1">
      <c r="A99" t="s">
        <v>2016</v>
      </c>
      <c r="B99" s="831" t="s">
        <v>975</v>
      </c>
      <c r="C99" s="832"/>
      <c r="D99" s="832"/>
      <c r="E99" s="832"/>
      <c r="F99" s="832"/>
      <c r="G99" s="832"/>
      <c r="H99" s="832"/>
      <c r="I99" s="832"/>
      <c r="J99" s="832"/>
      <c r="K99" s="832"/>
      <c r="L99" s="832"/>
      <c r="M99" s="833"/>
      <c r="N99" s="188">
        <f>N89+N97</f>
        <v>3933548.4361093715</v>
      </c>
    </row>
    <row r="100" spans="1:14">
      <c r="B100" s="238"/>
      <c r="C100" s="239"/>
      <c r="D100" s="239"/>
      <c r="E100" s="239"/>
      <c r="F100" s="239"/>
      <c r="G100" s="239"/>
      <c r="H100" s="239"/>
      <c r="I100" s="239"/>
      <c r="J100" s="239"/>
      <c r="K100" s="239"/>
      <c r="L100" s="239"/>
      <c r="M100" s="239"/>
      <c r="N100" s="240"/>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242"/>
      <c r="F103" s="242"/>
      <c r="G103" s="242"/>
      <c r="H103" s="242"/>
      <c r="I103" s="242"/>
      <c r="J103" s="242"/>
      <c r="K103" s="242"/>
      <c r="L103" s="242"/>
      <c r="M103" s="242"/>
      <c r="N103" s="243"/>
    </row>
    <row r="104" spans="1:14">
      <c r="B104" s="241"/>
      <c r="C104" s="242"/>
      <c r="D104" s="242"/>
      <c r="E104" s="416" t="s">
        <v>976</v>
      </c>
      <c r="F104" s="416"/>
      <c r="G104" s="416"/>
      <c r="H104" s="416"/>
      <c r="I104" s="416"/>
      <c r="J104" s="416"/>
      <c r="K104" s="242"/>
      <c r="L104" s="242"/>
      <c r="M104" s="242"/>
      <c r="N104" s="243"/>
    </row>
    <row r="105" spans="1:14">
      <c r="B105" s="241"/>
      <c r="C105" s="242"/>
      <c r="D105" s="242"/>
      <c r="E105" s="242" t="s">
        <v>977</v>
      </c>
      <c r="F105" s="242"/>
      <c r="G105" s="242"/>
      <c r="H105" s="242"/>
      <c r="I105" s="242"/>
      <c r="J105" s="242"/>
      <c r="K105" s="242"/>
      <c r="L105" s="242"/>
      <c r="M105" s="242"/>
      <c r="N105" s="243"/>
    </row>
    <row r="106" spans="1:14">
      <c r="B106" s="241"/>
      <c r="C106" s="242"/>
      <c r="D106" s="242"/>
      <c r="E106" s="242" t="s">
        <v>978</v>
      </c>
      <c r="F106" s="242"/>
      <c r="G106" s="242"/>
      <c r="H106" s="242"/>
      <c r="I106" s="242"/>
      <c r="J106" s="242"/>
      <c r="K106" s="242"/>
      <c r="L106" s="242"/>
      <c r="M106" s="242"/>
      <c r="N106" s="243"/>
    </row>
    <row r="107" spans="1:14">
      <c r="B107" s="241"/>
      <c r="C107" s="242"/>
      <c r="D107" s="242"/>
      <c r="E107" s="242" t="s">
        <v>979</v>
      </c>
      <c r="F107" s="242"/>
      <c r="G107" s="242"/>
      <c r="H107" s="242"/>
      <c r="I107" s="242"/>
      <c r="J107" s="242"/>
      <c r="K107" s="242"/>
      <c r="L107" s="242"/>
      <c r="M107" s="242"/>
      <c r="N107" s="243"/>
    </row>
    <row r="108" spans="1:14" ht="15.75" thickBot="1">
      <c r="B108" s="241"/>
      <c r="C108" s="242"/>
      <c r="D108" s="242"/>
      <c r="E108" s="242"/>
      <c r="F108" s="242" t="s">
        <v>980</v>
      </c>
      <c r="G108" s="242"/>
      <c r="H108" s="242"/>
      <c r="I108" s="242"/>
      <c r="J108" s="242"/>
      <c r="K108" s="242"/>
      <c r="L108" s="242"/>
      <c r="M108" s="242"/>
      <c r="N108" s="243"/>
    </row>
    <row r="109" spans="1:14">
      <c r="B109" s="226" t="s">
        <v>2216</v>
      </c>
      <c r="C109" s="227"/>
      <c r="D109" s="227"/>
      <c r="E109" s="227"/>
      <c r="F109" s="227"/>
      <c r="G109" s="227"/>
      <c r="H109" s="227"/>
      <c r="I109" s="227"/>
      <c r="J109" s="227"/>
      <c r="K109" s="227"/>
      <c r="L109" s="227"/>
      <c r="M109" s="227"/>
      <c r="N109" s="228"/>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c r="B112" s="244"/>
      <c r="C112" s="245"/>
      <c r="D112" s="245"/>
      <c r="E112" s="245"/>
      <c r="F112" s="245"/>
      <c r="G112" s="245"/>
      <c r="H112" s="245"/>
      <c r="I112" s="245"/>
      <c r="J112" s="245"/>
      <c r="K112" s="245"/>
      <c r="L112" s="245"/>
      <c r="M112" s="245"/>
      <c r="N112" s="246"/>
    </row>
    <row r="113" spans="2:14" ht="15.75" thickBot="1">
      <c r="B113" s="247"/>
      <c r="C113" s="248"/>
      <c r="D113" s="248"/>
      <c r="E113" s="248"/>
      <c r="F113" s="248"/>
      <c r="G113" s="248"/>
      <c r="H113" s="248"/>
      <c r="I113" s="248"/>
      <c r="J113" s="248"/>
      <c r="K113" s="248"/>
      <c r="L113" s="248"/>
      <c r="M113" s="248"/>
      <c r="N113" s="249"/>
    </row>
    <row r="114" spans="2:14">
      <c r="B114" s="250"/>
      <c r="C114" s="251"/>
      <c r="D114" s="251"/>
      <c r="E114" s="251"/>
      <c r="F114" s="251"/>
      <c r="G114" s="251"/>
      <c r="H114" s="251"/>
      <c r="I114" s="251"/>
      <c r="J114" s="251"/>
      <c r="K114" s="251"/>
      <c r="L114" s="251"/>
      <c r="M114" s="251"/>
      <c r="N114" s="252"/>
    </row>
    <row r="115" spans="2:14">
      <c r="B115" s="253" t="s">
        <v>2217</v>
      </c>
      <c r="C115" s="254"/>
      <c r="D115" s="254"/>
      <c r="E115" s="254"/>
      <c r="F115" s="254"/>
      <c r="G115" s="254"/>
      <c r="H115" s="254"/>
      <c r="I115" s="254"/>
      <c r="J115" s="254"/>
      <c r="K115" s="254"/>
      <c r="L115" s="254"/>
      <c r="M115" s="254"/>
      <c r="N115" s="255"/>
    </row>
    <row r="116" spans="2:14" ht="15" customHeight="1">
      <c r="B116" s="975" t="s">
        <v>2218</v>
      </c>
      <c r="C116" s="976"/>
      <c r="D116" s="976"/>
      <c r="E116" s="976"/>
      <c r="F116" s="976"/>
      <c r="G116" s="976"/>
      <c r="H116" s="976"/>
      <c r="I116" s="976"/>
      <c r="J116" s="976"/>
      <c r="K116" s="976"/>
      <c r="L116" s="976"/>
      <c r="M116" s="976"/>
      <c r="N116" s="977"/>
    </row>
    <row r="117" spans="2:14" ht="15" customHeight="1">
      <c r="B117" s="975"/>
      <c r="C117" s="976"/>
      <c r="D117" s="976"/>
      <c r="E117" s="976"/>
      <c r="F117" s="976"/>
      <c r="G117" s="976"/>
      <c r="H117" s="976"/>
      <c r="I117" s="976"/>
      <c r="J117" s="976"/>
      <c r="K117" s="976"/>
      <c r="L117" s="976"/>
      <c r="M117" s="976"/>
      <c r="N117" s="977"/>
    </row>
    <row r="118" spans="2:14" ht="30" customHeight="1">
      <c r="B118" s="978" t="s">
        <v>2219</v>
      </c>
      <c r="C118" s="979"/>
      <c r="D118" s="979"/>
      <c r="E118" s="979"/>
      <c r="F118" s="979"/>
      <c r="G118" s="979"/>
      <c r="H118" s="979"/>
      <c r="I118" s="979"/>
      <c r="J118" s="979"/>
      <c r="K118" s="979"/>
      <c r="L118" s="979"/>
      <c r="M118" s="979"/>
      <c r="N118" s="980"/>
    </row>
    <row r="119" spans="2:14">
      <c r="B119" s="978"/>
      <c r="C119" s="979"/>
      <c r="D119" s="979"/>
      <c r="E119" s="979"/>
      <c r="F119" s="979"/>
      <c r="G119" s="979"/>
      <c r="H119" s="979"/>
      <c r="I119" s="979"/>
      <c r="J119" s="979"/>
      <c r="K119" s="979"/>
      <c r="L119" s="979"/>
      <c r="M119" s="979"/>
      <c r="N119" s="98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338"/>
      <c r="C122" s="339"/>
      <c r="D122" s="339"/>
      <c r="E122" s="339"/>
      <c r="F122" s="339"/>
      <c r="G122" s="339"/>
      <c r="H122" s="339"/>
      <c r="I122" s="339"/>
      <c r="J122" s="339"/>
      <c r="K122" s="339"/>
      <c r="L122" s="339"/>
      <c r="M122" s="339"/>
      <c r="N122" s="340"/>
    </row>
    <row r="123" spans="2:14">
      <c r="B123" s="253"/>
      <c r="C123" s="254"/>
      <c r="D123" s="254"/>
      <c r="E123" s="254"/>
      <c r="F123" s="254"/>
      <c r="G123" s="254"/>
      <c r="H123" s="254"/>
      <c r="I123" s="254"/>
      <c r="J123" s="254"/>
      <c r="K123" s="254"/>
      <c r="L123" s="254"/>
      <c r="M123" s="254"/>
      <c r="N123" s="255"/>
    </row>
    <row r="124" spans="2:14">
      <c r="B124" s="241"/>
      <c r="C124" s="242"/>
      <c r="D124" s="242"/>
      <c r="E124" s="242" t="s">
        <v>976</v>
      </c>
      <c r="F124" s="416"/>
      <c r="G124" s="416"/>
      <c r="H124" s="242"/>
      <c r="I124" s="242"/>
      <c r="J124" s="242"/>
      <c r="K124" s="242"/>
      <c r="L124" s="242"/>
      <c r="M124" s="242"/>
      <c r="N124" s="243"/>
    </row>
    <row r="125" spans="2:14">
      <c r="B125" s="241"/>
      <c r="C125" s="242"/>
      <c r="D125" s="242"/>
      <c r="E125" s="417" t="s">
        <v>977</v>
      </c>
      <c r="F125" s="242"/>
      <c r="G125" s="242"/>
      <c r="H125" s="417"/>
      <c r="I125" s="417"/>
      <c r="J125" s="417"/>
      <c r="K125" s="242"/>
      <c r="L125" s="242"/>
      <c r="M125" s="242"/>
      <c r="N125" s="243"/>
    </row>
    <row r="126" spans="2:14">
      <c r="B126" s="241"/>
      <c r="C126" s="242"/>
      <c r="D126" s="242"/>
      <c r="E126" s="256" t="s">
        <v>981</v>
      </c>
      <c r="F126" s="242"/>
      <c r="G126" s="242"/>
      <c r="H126" s="256"/>
      <c r="I126" s="256"/>
      <c r="J126" s="256"/>
      <c r="K126" s="242"/>
      <c r="L126" s="242"/>
      <c r="M126" s="242"/>
      <c r="N126" s="243"/>
    </row>
    <row r="127" spans="2:14">
      <c r="B127" s="257"/>
      <c r="C127" s="254"/>
      <c r="D127" s="254"/>
      <c r="E127" s="242" t="s">
        <v>979</v>
      </c>
      <c r="F127" s="242"/>
      <c r="G127" s="242"/>
      <c r="H127" s="242"/>
      <c r="I127" s="242"/>
      <c r="J127" s="242"/>
      <c r="K127" s="254"/>
      <c r="L127" s="254"/>
      <c r="M127" s="254"/>
      <c r="N127" s="255"/>
    </row>
    <row r="128" spans="2:14">
      <c r="B128" s="257"/>
      <c r="C128" s="254"/>
      <c r="D128" s="254"/>
      <c r="E128" s="254"/>
      <c r="F128" s="242"/>
      <c r="G128" s="242"/>
      <c r="H128" s="242"/>
      <c r="I128" s="242"/>
      <c r="J128" s="242"/>
      <c r="K128" s="254"/>
      <c r="L128" s="254"/>
      <c r="M128" s="254"/>
      <c r="N128" s="255"/>
    </row>
    <row r="129" spans="2:14">
      <c r="B129" s="257" t="s">
        <v>2220</v>
      </c>
      <c r="C129" s="256"/>
      <c r="D129" s="256"/>
      <c r="E129" s="242"/>
      <c r="F129" s="242"/>
      <c r="G129" s="242"/>
      <c r="H129" s="242"/>
      <c r="I129" s="242"/>
      <c r="J129" s="981"/>
      <c r="K129" s="981"/>
      <c r="L129" s="981"/>
      <c r="M129" s="981"/>
      <c r="N129" s="982"/>
    </row>
    <row r="130" spans="2:14" ht="15.75" thickBot="1">
      <c r="B130" s="418" t="s">
        <v>2221</v>
      </c>
      <c r="C130" s="419"/>
      <c r="D130" s="419"/>
      <c r="E130" s="258"/>
      <c r="F130" s="258"/>
      <c r="G130" s="258"/>
      <c r="H130" s="258"/>
      <c r="I130" s="258"/>
      <c r="J130" s="983"/>
      <c r="K130" s="983"/>
      <c r="L130" s="983"/>
      <c r="M130" s="983"/>
      <c r="N130" s="984"/>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5"/>
      <c r="C1" s="937"/>
      <c r="D1" s="938"/>
      <c r="E1" s="938"/>
      <c r="F1" s="938"/>
      <c r="G1" s="938"/>
      <c r="H1" s="938"/>
      <c r="I1" s="938"/>
      <c r="J1" s="939"/>
      <c r="K1" s="940" t="s">
        <v>933</v>
      </c>
      <c r="L1" s="942" t="s">
        <v>2198</v>
      </c>
      <c r="M1" s="943"/>
      <c r="N1" s="944"/>
    </row>
    <row r="2" spans="2:14" ht="40.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2" hidden="1" customHeight="1" thickBot="1">
      <c r="B30" s="71" t="s">
        <v>943</v>
      </c>
      <c r="C30" s="810" t="s">
        <v>944</v>
      </c>
      <c r="D30" s="811"/>
      <c r="E30" s="811"/>
      <c r="F30" s="811"/>
      <c r="G30" s="811"/>
      <c r="H30" s="811"/>
      <c r="I30" s="811"/>
      <c r="J30" s="72"/>
      <c r="K30" s="306"/>
      <c r="L30" s="807" t="s">
        <v>945</v>
      </c>
      <c r="M30" s="808"/>
      <c r="N30" s="71" t="s">
        <v>946</v>
      </c>
    </row>
    <row r="31" spans="1:14" ht="18.75" customHeight="1" thickBot="1">
      <c r="A31" t="s">
        <v>1845</v>
      </c>
      <c r="B31" s="80" t="s">
        <v>1100</v>
      </c>
      <c r="C31" s="81" t="s">
        <v>1653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180</v>
      </c>
      <c r="B36" s="880" t="str">
        <f>VLOOKUP(A36,EQUIPOS!A6:D154,3,FALSE)</f>
        <v>Compresor 120 HP, con martillo.</v>
      </c>
      <c r="C36" s="881"/>
      <c r="D36" s="881"/>
      <c r="E36" s="881"/>
      <c r="F36" s="881"/>
      <c r="G36" s="881"/>
      <c r="H36" s="882"/>
      <c r="I36" s="266"/>
      <c r="J36" s="267"/>
      <c r="K36" s="268">
        <f>VLOOKUP(A36,EQUIPOS!A6:D163,4,FALSE)</f>
        <v>105416.33569090531</v>
      </c>
      <c r="L36" s="269"/>
      <c r="M36" s="270">
        <v>0.16</v>
      </c>
      <c r="N36" s="271">
        <f>K36/M36</f>
        <v>658852.09806815814</v>
      </c>
    </row>
    <row r="37" spans="1:14">
      <c r="A37" s="113" t="s">
        <v>261</v>
      </c>
      <c r="B37" s="880" t="str">
        <f>VLOOKUP(A37,EQUIPOS!A7:D154,3,FALSE)</f>
        <v xml:space="preserve">Motobomba 3 PULGADAS (incluye operario)
</v>
      </c>
      <c r="C37" s="881"/>
      <c r="D37" s="881"/>
      <c r="E37" s="881"/>
      <c r="F37" s="881"/>
      <c r="G37" s="881"/>
      <c r="H37" s="882"/>
      <c r="I37" s="420"/>
      <c r="J37" s="421"/>
      <c r="K37" s="268">
        <f>VLOOKUP(A37,EQUIPOS!A7:D164,4,FALSE)</f>
        <v>10284.388520920131</v>
      </c>
      <c r="L37" s="334"/>
      <c r="M37" s="335">
        <v>0.16</v>
      </c>
      <c r="N37" s="271">
        <f>K37/M37</f>
        <v>64277.42825575082</v>
      </c>
    </row>
    <row r="38" spans="1:14">
      <c r="A38" s="113"/>
      <c r="B38" s="880"/>
      <c r="C38" s="881"/>
      <c r="D38" s="881"/>
      <c r="E38" s="881"/>
      <c r="F38" s="881"/>
      <c r="G38" s="881"/>
      <c r="H38" s="882"/>
      <c r="I38" s="420"/>
      <c r="J38" s="421"/>
      <c r="K38" s="437"/>
      <c r="L38" s="334"/>
      <c r="M38" s="335"/>
      <c r="N38" s="271"/>
    </row>
    <row r="39" spans="1:14">
      <c r="A39" s="113"/>
      <c r="B39" s="880"/>
      <c r="C39" s="881"/>
      <c r="D39" s="881"/>
      <c r="E39" s="881"/>
      <c r="F39" s="881"/>
      <c r="G39" s="881"/>
      <c r="H39" s="882"/>
      <c r="I39" s="420"/>
      <c r="J39" s="421"/>
      <c r="K39" s="437"/>
      <c r="L39" s="334"/>
      <c r="M39" s="335"/>
      <c r="N39" s="271"/>
    </row>
    <row r="40" spans="1:14">
      <c r="A40" s="113"/>
      <c r="B40" s="880"/>
      <c r="C40" s="881"/>
      <c r="D40" s="881"/>
      <c r="E40" s="881"/>
      <c r="F40" s="881"/>
      <c r="G40" s="881"/>
      <c r="H40" s="882"/>
      <c r="I40" s="327"/>
      <c r="J40" s="329"/>
      <c r="K40" s="437"/>
      <c r="L40" s="422"/>
      <c r="M40" s="423"/>
      <c r="N40" s="271"/>
    </row>
    <row r="41" spans="1:14">
      <c r="B41" s="880"/>
      <c r="C41" s="881"/>
      <c r="D41" s="881"/>
      <c r="E41" s="881"/>
      <c r="F41" s="881"/>
      <c r="G41" s="881"/>
      <c r="H41" s="882"/>
      <c r="I41" s="36"/>
      <c r="J41" s="37"/>
      <c r="K41" s="437"/>
      <c r="L41" s="275"/>
      <c r="M41" s="276"/>
      <c r="N41" s="271"/>
    </row>
    <row r="42" spans="1:14">
      <c r="B42" s="319"/>
      <c r="C42" s="320"/>
      <c r="D42" s="320"/>
      <c r="E42" s="320"/>
      <c r="F42" s="322"/>
      <c r="G42" s="322"/>
      <c r="H42" s="125"/>
      <c r="I42" s="36"/>
      <c r="J42" s="37"/>
      <c r="K42" s="437"/>
      <c r="L42" s="275"/>
      <c r="M42" s="276"/>
      <c r="N42" s="272"/>
    </row>
    <row r="43" spans="1:14">
      <c r="B43" s="888" t="s">
        <v>952</v>
      </c>
      <c r="C43" s="889"/>
      <c r="D43" s="889"/>
      <c r="E43" s="38"/>
      <c r="F43" s="39"/>
      <c r="G43" s="39"/>
      <c r="H43" s="40"/>
      <c r="I43" s="36"/>
      <c r="J43" s="37"/>
      <c r="K43" s="278"/>
      <c r="L43" s="275"/>
      <c r="M43" s="400">
        <v>0.05</v>
      </c>
      <c r="N43" s="343">
        <f>N77*M43</f>
        <v>12625.400141187813</v>
      </c>
    </row>
    <row r="44" spans="1:14" ht="15.75" thickBot="1">
      <c r="B44" s="880"/>
      <c r="C44" s="881"/>
      <c r="D44" s="881"/>
      <c r="E44" s="881"/>
      <c r="F44" s="881"/>
      <c r="G44" s="881"/>
      <c r="H44" s="882"/>
      <c r="I44" s="890"/>
      <c r="J44" s="891"/>
      <c r="K44" s="41"/>
      <c r="L44" s="892"/>
      <c r="M44" s="893"/>
      <c r="N44" s="105"/>
    </row>
    <row r="45" spans="1:14" ht="15.75" thickBot="1">
      <c r="B45" s="831" t="s">
        <v>953</v>
      </c>
      <c r="C45" s="832"/>
      <c r="D45" s="832"/>
      <c r="E45" s="832"/>
      <c r="F45" s="832"/>
      <c r="G45" s="832"/>
      <c r="H45" s="832"/>
      <c r="I45" s="832"/>
      <c r="J45" s="832"/>
      <c r="K45" s="832"/>
      <c r="L45" s="832"/>
      <c r="M45" s="833"/>
      <c r="N45" s="393">
        <f>SUM(N36:N44)</f>
        <v>735754.92646509677</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6" t="s">
        <v>944</v>
      </c>
      <c r="C49" s="877"/>
      <c r="D49" s="877"/>
      <c r="E49" s="877"/>
      <c r="F49" s="877"/>
      <c r="G49" s="877"/>
      <c r="H49" s="877"/>
      <c r="I49" s="911"/>
      <c r="J49" s="314" t="s">
        <v>945</v>
      </c>
      <c r="K49" s="85" t="s">
        <v>946</v>
      </c>
      <c r="L49" s="912" t="s">
        <v>955</v>
      </c>
      <c r="M49" s="911"/>
      <c r="N49" s="86" t="s">
        <v>951</v>
      </c>
    </row>
    <row r="50" spans="1:14">
      <c r="A50" s="161" t="s">
        <v>453</v>
      </c>
      <c r="B50" s="43" t="str">
        <f>VLOOKUP(A50,MATERIALES!A5:D373,3,FALSE)</f>
        <v>Explosivos  75% (INDUGEL)</v>
      </c>
      <c r="C50" s="280"/>
      <c r="D50" s="280"/>
      <c r="E50" s="280"/>
      <c r="F50" s="280"/>
      <c r="G50" s="280"/>
      <c r="H50" s="280"/>
      <c r="I50" s="280"/>
      <c r="J50" s="310" t="str">
        <f>VLOOKUP(A50,MATERIALES!A6:D642,2,FALSE)</f>
        <v>lb</v>
      </c>
      <c r="K50" s="281">
        <v>0.2</v>
      </c>
      <c r="L50" s="266"/>
      <c r="M50" s="401">
        <f>VLOOKUP(A50,MATERIALES!A5:D396,4,FALSE)</f>
        <v>14734.292172243726</v>
      </c>
      <c r="N50" s="271">
        <f>K50*M50</f>
        <v>2946.8584344487454</v>
      </c>
    </row>
    <row r="51" spans="1:14">
      <c r="A51" s="161"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VLOOKUP(A51,MATERIALES!A6:D397,4,FALSE)</f>
        <v>1139.7616084203933</v>
      </c>
      <c r="N51" s="271">
        <f>K51*M51</f>
        <v>1139.7616084203933</v>
      </c>
    </row>
    <row r="52" spans="1:14">
      <c r="A52" s="161" t="s">
        <v>552</v>
      </c>
      <c r="B52" s="43" t="str">
        <f>VLOOKUP(A52,MATERIALES!A6:D373,3,FALSE)</f>
        <v>Mecha Lenta</v>
      </c>
      <c r="C52" s="424"/>
      <c r="D52" s="424"/>
      <c r="E52" s="424"/>
      <c r="F52" s="424"/>
      <c r="G52" s="424"/>
      <c r="H52" s="424"/>
      <c r="I52" s="424"/>
      <c r="J52" s="311" t="str">
        <f>VLOOKUP(A52,MATERIALES!A6:D644,2,FALSE)</f>
        <v>m</v>
      </c>
      <c r="K52" s="396">
        <v>0.5</v>
      </c>
      <c r="L52" s="420"/>
      <c r="M52" s="401">
        <f>VLOOKUP(A52,MATERIALES!A6:D398,4,FALSE)</f>
        <v>1074.0504402673853</v>
      </c>
      <c r="N52" s="271">
        <f>K52*M52</f>
        <v>537.02522013369264</v>
      </c>
    </row>
    <row r="53" spans="1:14">
      <c r="A53" s="161" t="s">
        <v>747</v>
      </c>
      <c r="B53" s="43" t="str">
        <f>VLOOKUP(A53,MATERIALES!A6:D373,3,FALSE)</f>
        <v>Acero A-37</v>
      </c>
      <c r="C53" s="424"/>
      <c r="D53" s="424"/>
      <c r="E53" s="424"/>
      <c r="F53" s="424"/>
      <c r="G53" s="424"/>
      <c r="H53" s="424"/>
      <c r="I53" s="424"/>
      <c r="J53" s="311" t="str">
        <f>VLOOKUP(A53,MATERIALES!A7:D645,2,FALSE)</f>
        <v>kg</v>
      </c>
      <c r="K53" s="396">
        <v>150</v>
      </c>
      <c r="L53" s="420"/>
      <c r="M53" s="401">
        <f>VLOOKUP(A53,MATERIALES!A6:D399,4,FALSE)</f>
        <v>3532.0568861020538</v>
      </c>
      <c r="N53" s="271">
        <f>K53*M53</f>
        <v>529808.53291530802</v>
      </c>
    </row>
    <row r="54" spans="1:14">
      <c r="A54" s="161" t="s">
        <v>831</v>
      </c>
      <c r="B54" s="43" t="str">
        <f>VLOOKUP(A54,MATERIALES!A7:D373,3,FALSE)</f>
        <v>Concreto Resistencia  32 (Mpa)</v>
      </c>
      <c r="C54" s="424"/>
      <c r="D54" s="424"/>
      <c r="E54" s="424"/>
      <c r="F54" s="424"/>
      <c r="G54" s="424"/>
      <c r="H54" s="424"/>
      <c r="I54" s="424"/>
      <c r="J54" s="311" t="str">
        <f>VLOOKUP(A54,MATERIALES!A8:D646,2,FALSE)</f>
        <v>m3</v>
      </c>
      <c r="K54" s="396">
        <v>1</v>
      </c>
      <c r="L54" s="420"/>
      <c r="M54" s="401">
        <f>VLOOKUP(A54,MATERIALES!A7:D400,4,FALSE)</f>
        <v>532747.77896368888</v>
      </c>
      <c r="N54" s="271">
        <f>K54*M54</f>
        <v>532747.77896368888</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31" t="s">
        <v>953</v>
      </c>
      <c r="C58" s="832"/>
      <c r="D58" s="832"/>
      <c r="E58" s="832"/>
      <c r="F58" s="832"/>
      <c r="G58" s="832"/>
      <c r="H58" s="832"/>
      <c r="I58" s="832"/>
      <c r="J58" s="832"/>
      <c r="K58" s="832"/>
      <c r="L58" s="832"/>
      <c r="M58" s="833"/>
      <c r="N58" s="393">
        <f>SUM(N50:N57)</f>
        <v>1067179.9571419996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1272</v>
      </c>
      <c r="B63" s="46" t="str">
        <f>VLOOKUP(A63,TRANSPORTE!A5:D117,3,FALSE)</f>
        <v>Transporte de material de excavación</v>
      </c>
      <c r="C63" s="316"/>
      <c r="D63" s="316"/>
      <c r="E63" s="316"/>
      <c r="F63" s="316"/>
      <c r="G63" s="316"/>
      <c r="H63" s="310" t="s">
        <v>1468</v>
      </c>
      <c r="I63" s="278">
        <v>1</v>
      </c>
      <c r="J63" s="285">
        <v>1</v>
      </c>
      <c r="K63" s="278">
        <f>I63*J63</f>
        <v>1</v>
      </c>
      <c r="L63" s="918">
        <f>VLOOKUP(A63,TRANSPORTE!A5:D117,4,FALSE)</f>
        <v>1340.4286998159068</v>
      </c>
      <c r="M63" s="919"/>
      <c r="N63" s="286">
        <f>K63*L63</f>
        <v>1340.4286998159068</v>
      </c>
    </row>
    <row r="64" spans="1:14">
      <c r="B64" s="46"/>
      <c r="C64" s="47"/>
      <c r="D64" s="47"/>
      <c r="E64" s="47"/>
      <c r="F64" s="47"/>
      <c r="G64" s="47"/>
      <c r="H64" s="310"/>
      <c r="I64" s="278"/>
      <c r="J64" s="285"/>
      <c r="K64" s="278"/>
      <c r="L64" s="918"/>
      <c r="M64" s="919"/>
      <c r="N64" s="286"/>
    </row>
    <row r="65" spans="1:15">
      <c r="B65" s="46"/>
      <c r="C65" s="47"/>
      <c r="D65" s="47"/>
      <c r="E65" s="47"/>
      <c r="F65" s="47"/>
      <c r="G65" s="47"/>
      <c r="H65" s="310"/>
      <c r="I65" s="278"/>
      <c r="J65" s="285"/>
      <c r="K65" s="278"/>
      <c r="L65" s="918"/>
      <c r="M65" s="919"/>
      <c r="N65" s="286"/>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909"/>
      <c r="M67" s="910"/>
      <c r="N67" s="127"/>
    </row>
    <row r="68" spans="1:15" ht="15.75" thickBot="1">
      <c r="B68" s="920" t="s">
        <v>953</v>
      </c>
      <c r="C68" s="874"/>
      <c r="D68" s="874"/>
      <c r="E68" s="874"/>
      <c r="F68" s="874"/>
      <c r="G68" s="874"/>
      <c r="H68" s="874"/>
      <c r="I68" s="874"/>
      <c r="J68" s="874"/>
      <c r="K68" s="874"/>
      <c r="L68" s="874"/>
      <c r="M68" s="875"/>
      <c r="N68" s="104">
        <f>SUM(N63:N67)</f>
        <v>1340.4286998159068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70" t="s">
        <v>963</v>
      </c>
      <c r="C72" s="871"/>
      <c r="D72" s="871"/>
      <c r="E72" s="871"/>
      <c r="F72" s="871"/>
      <c r="G72" s="871"/>
      <c r="H72" s="871"/>
      <c r="I72" s="73" t="s">
        <v>964</v>
      </c>
      <c r="J72" s="75" t="s">
        <v>1410</v>
      </c>
      <c r="K72" s="74" t="s">
        <v>966</v>
      </c>
      <c r="L72" s="872" t="s">
        <v>950</v>
      </c>
      <c r="M72" s="873"/>
      <c r="N72" s="98" t="s">
        <v>951</v>
      </c>
    </row>
    <row r="73" spans="1:15">
      <c r="A73" s="162" t="s">
        <v>11</v>
      </c>
      <c r="B73" s="49" t="str">
        <f>VLOOKUP(A73,'MANO DE OBRA'!A8:D68,3,FALSE)</f>
        <v>Obrero (4)</v>
      </c>
      <c r="C73" s="47"/>
      <c r="D73" s="47"/>
      <c r="E73" s="47"/>
      <c r="F73" s="47"/>
      <c r="G73" s="47"/>
      <c r="H73" s="47"/>
      <c r="I73" s="291">
        <f>K73/J73*100</f>
        <v>117040.00000000001</v>
      </c>
      <c r="J73" s="292">
        <v>185</v>
      </c>
      <c r="K73" s="293">
        <f>VLOOKUP(A73,'MANO DE OBRA'!A8:D99,4,FALSE)</f>
        <v>216524</v>
      </c>
      <c r="L73" s="50"/>
      <c r="M73" s="433">
        <v>1.28</v>
      </c>
      <c r="N73" s="394">
        <f>K73/M73</f>
        <v>169159.375</v>
      </c>
      <c r="O73" s="106"/>
    </row>
    <row r="74" spans="1:15">
      <c r="A74" s="162"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430">
        <v>1.28</v>
      </c>
      <c r="N74" s="394">
        <f>K74/M74</f>
        <v>83348.627823756236</v>
      </c>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SUM(N73:N76)</f>
        <v>252508.00282375625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N45+N58+N68+N77</f>
        <v>2056783.3151306687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411356.66302613379</v>
      </c>
      <c r="M84" s="867"/>
      <c r="N84" s="51"/>
    </row>
    <row r="85" spans="1:14">
      <c r="B85" s="89" t="s">
        <v>973</v>
      </c>
      <c r="C85" s="90"/>
      <c r="D85" s="90"/>
      <c r="E85" s="90"/>
      <c r="F85" s="90"/>
      <c r="G85" s="90"/>
      <c r="H85" s="90"/>
      <c r="I85" s="87"/>
      <c r="J85" s="88"/>
      <c r="K85" s="303">
        <v>0.05</v>
      </c>
      <c r="L85" s="866">
        <f>N79*K85</f>
        <v>102839.16575653345</v>
      </c>
      <c r="M85" s="867"/>
      <c r="N85" s="51"/>
    </row>
    <row r="86" spans="1:14" ht="15.75" thickBot="1">
      <c r="B86" s="91" t="s">
        <v>974</v>
      </c>
      <c r="C86" s="92"/>
      <c r="D86" s="92"/>
      <c r="E86" s="92"/>
      <c r="F86" s="92"/>
      <c r="G86" s="92"/>
      <c r="H86" s="92"/>
      <c r="I86" s="93"/>
      <c r="J86" s="94"/>
      <c r="K86" s="304">
        <v>0.05</v>
      </c>
      <c r="L86" s="868">
        <f>N79*K86</f>
        <v>102839.16575653345</v>
      </c>
      <c r="M86" s="869"/>
      <c r="N86" s="51"/>
    </row>
    <row r="87" spans="1:14" ht="15.75" thickBot="1">
      <c r="B87" s="831" t="s">
        <v>953</v>
      </c>
      <c r="C87" s="832"/>
      <c r="D87" s="832"/>
      <c r="E87" s="832"/>
      <c r="F87" s="832"/>
      <c r="G87" s="832"/>
      <c r="H87" s="832"/>
      <c r="I87" s="832"/>
      <c r="J87" s="832"/>
      <c r="K87" s="832"/>
      <c r="L87" s="832"/>
      <c r="M87" s="833"/>
      <c r="N87" s="52">
        <f>L84+L85+L86</f>
        <v>617034.99453920068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2673818.3096698695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4" zoomScale="75" zoomScaleNormal="75" workbookViewId="0">
      <selection activeCell="A80" sqref="A80"/>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5"/>
      <c r="C1" s="937"/>
      <c r="D1" s="938"/>
      <c r="E1" s="938"/>
      <c r="F1" s="938"/>
      <c r="G1" s="938"/>
      <c r="H1" s="938"/>
      <c r="I1" s="938"/>
      <c r="J1" s="939"/>
      <c r="K1" s="940" t="s">
        <v>933</v>
      </c>
      <c r="L1" s="942" t="s">
        <v>2198</v>
      </c>
      <c r="M1" s="943"/>
      <c r="N1" s="944"/>
    </row>
    <row r="2" spans="2:14" ht="38.2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451"/>
      <c r="L30" s="807" t="s">
        <v>945</v>
      </c>
      <c r="M30" s="808"/>
      <c r="N30" s="71" t="s">
        <v>946</v>
      </c>
    </row>
    <row r="31" spans="1:14" ht="15.75" customHeight="1" thickBot="1">
      <c r="A31" t="s">
        <v>1845</v>
      </c>
      <c r="B31" s="80" t="s">
        <v>1101</v>
      </c>
      <c r="C31" s="81" t="s">
        <v>1654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121</v>
      </c>
      <c r="B36" s="880" t="str">
        <f>VLOOKUP(A36,EQUIPOS!A6:D154,3,FALSE)</f>
        <v>Bomba eléctrica para accionar la celda</v>
      </c>
      <c r="C36" s="881"/>
      <c r="D36" s="881"/>
      <c r="E36" s="881"/>
      <c r="F36" s="881"/>
      <c r="G36" s="881"/>
      <c r="H36" s="882"/>
      <c r="I36" s="266"/>
      <c r="J36" s="267"/>
      <c r="K36" s="268">
        <f>VLOOKUP(A36,EQUIPOS!A6:D163,4,FALSE)</f>
        <v>66942.245976625025</v>
      </c>
      <c r="L36" s="269"/>
      <c r="M36" s="270">
        <v>0.01</v>
      </c>
      <c r="N36" s="271">
        <f t="shared" ref="N36:N41" si="0">K36/M36</f>
        <v>6694224.597662502</v>
      </c>
    </row>
    <row r="37" spans="1:14">
      <c r="A37" s="113" t="s">
        <v>192</v>
      </c>
      <c r="B37" s="880" t="str">
        <f>VLOOKUP(A37,EQUIPOS!A7:D154,3,FALSE)</f>
        <v>Equipo de acarreo interno</v>
      </c>
      <c r="C37" s="881"/>
      <c r="D37" s="881"/>
      <c r="E37" s="881"/>
      <c r="F37" s="881"/>
      <c r="G37" s="881"/>
      <c r="H37" s="882"/>
      <c r="I37" s="420"/>
      <c r="J37" s="421"/>
      <c r="K37" s="268">
        <f>VLOOKUP(A37,EQUIPOS!A7:D164,4,FALSE)</f>
        <v>36016.728188938068</v>
      </c>
      <c r="L37" s="334"/>
      <c r="M37" s="335">
        <v>0.05</v>
      </c>
      <c r="N37" s="271">
        <f t="shared" si="0"/>
        <v>720334.56377876131</v>
      </c>
    </row>
    <row r="38" spans="1:14">
      <c r="A38" s="113" t="s">
        <v>217</v>
      </c>
      <c r="B38" s="880" t="str">
        <f>VLOOKUP(A38,EQUIPOS!A8:D154,3,FALSE)</f>
        <v>Equipo de soldadura y de acetileno (incluye soldadura)</v>
      </c>
      <c r="C38" s="881"/>
      <c r="D38" s="881"/>
      <c r="E38" s="881"/>
      <c r="F38" s="881"/>
      <c r="G38" s="881"/>
      <c r="H38" s="882"/>
      <c r="I38" s="420"/>
      <c r="J38" s="421"/>
      <c r="K38" s="268">
        <f>VLOOKUP(A38,EQUIPOS!A8:D165,4,FALSE)</f>
        <v>23284.671682228975</v>
      </c>
      <c r="L38" s="334"/>
      <c r="M38" s="335">
        <v>0.01</v>
      </c>
      <c r="N38" s="271">
        <f t="shared" si="0"/>
        <v>2328467.1682228972</v>
      </c>
    </row>
    <row r="39" spans="1:14">
      <c r="A39" s="113" t="s">
        <v>242</v>
      </c>
      <c r="B39" s="880" t="str">
        <f>VLOOKUP(A39,EQUIPOS!A9:D154,3,FALSE)</f>
        <v>Grúa con torre capacidad 1 ton en la punta.</v>
      </c>
      <c r="C39" s="881"/>
      <c r="D39" s="881"/>
      <c r="E39" s="881"/>
      <c r="F39" s="881"/>
      <c r="G39" s="881"/>
      <c r="H39" s="882"/>
      <c r="I39" s="420"/>
      <c r="J39" s="421"/>
      <c r="K39" s="268">
        <f>VLOOKUP(A39,EQUIPOS!A9:D166,4,FALSE)</f>
        <v>188650.18170967908</v>
      </c>
      <c r="L39" s="334"/>
      <c r="M39" s="335">
        <v>0.04</v>
      </c>
      <c r="N39" s="271">
        <f t="shared" si="0"/>
        <v>4716254.5427419767</v>
      </c>
    </row>
    <row r="40" spans="1:14">
      <c r="A40" s="113" t="s">
        <v>255</v>
      </c>
      <c r="B40" s="880" t="str">
        <f>VLOOKUP(A40,EQUIPOS!A10:D154,3,FALSE)</f>
        <v>Manómetro cable de acero para bajar la celda</v>
      </c>
      <c r="C40" s="881"/>
      <c r="D40" s="881"/>
      <c r="E40" s="881"/>
      <c r="F40" s="881"/>
      <c r="G40" s="881"/>
      <c r="H40" s="882"/>
      <c r="I40" s="327"/>
      <c r="J40" s="329"/>
      <c r="K40" s="268">
        <f>VLOOKUP(A40,EQUIPOS!A10:D167,4,FALSE)</f>
        <v>1676034.6682952046</v>
      </c>
      <c r="L40" s="422"/>
      <c r="M40" s="423">
        <v>1</v>
      </c>
      <c r="N40" s="271">
        <f t="shared" si="0"/>
        <v>1676034.6682952046</v>
      </c>
    </row>
    <row r="41" spans="1:14">
      <c r="A41" t="s">
        <v>320</v>
      </c>
      <c r="B41" s="880" t="str">
        <f>VLOOKUP(A41,EQUIPOS!A11:D155,3,FALSE)</f>
        <v>Retroexcavadora sobre llantas, motor 62HP, Profundidad de excavación de 5.41 metros.</v>
      </c>
      <c r="C41" s="881"/>
      <c r="D41" s="881"/>
      <c r="E41" s="881"/>
      <c r="F41" s="881"/>
      <c r="G41" s="881"/>
      <c r="H41" s="882"/>
      <c r="I41" s="36"/>
      <c r="J41" s="37"/>
      <c r="K41" s="268">
        <f>VLOOKUP(A41,EQUIPOS!A11:D168,4,FALSE)</f>
        <v>145294.11246412585</v>
      </c>
      <c r="L41" s="275"/>
      <c r="M41" s="276">
        <v>0.2</v>
      </c>
      <c r="N41" s="271">
        <f t="shared" si="0"/>
        <v>726470.56232062925</v>
      </c>
    </row>
    <row r="42" spans="1:14">
      <c r="B42" s="319"/>
      <c r="C42" s="320"/>
      <c r="D42" s="320"/>
      <c r="E42" s="320"/>
      <c r="F42" s="322"/>
      <c r="G42" s="322"/>
      <c r="H42" s="125"/>
      <c r="I42" s="36"/>
      <c r="J42" s="37"/>
      <c r="K42" s="437"/>
      <c r="L42" s="275"/>
      <c r="M42" s="276"/>
      <c r="N42" s="272"/>
    </row>
    <row r="43" spans="1:14">
      <c r="B43" s="888" t="s">
        <v>952</v>
      </c>
      <c r="C43" s="889"/>
      <c r="D43" s="889"/>
      <c r="E43" s="38"/>
      <c r="F43" s="39"/>
      <c r="G43" s="39"/>
      <c r="H43" s="40"/>
      <c r="I43" s="36"/>
      <c r="J43" s="37"/>
      <c r="K43" s="278"/>
      <c r="L43" s="275"/>
      <c r="M43" s="400">
        <v>0.01</v>
      </c>
      <c r="N43" s="343">
        <f>N81*M43</f>
        <v>6913.9567913614801</v>
      </c>
    </row>
    <row r="44" spans="1:14" ht="15.75" thickBot="1">
      <c r="B44" s="880"/>
      <c r="C44" s="881"/>
      <c r="D44" s="881"/>
      <c r="E44" s="881"/>
      <c r="F44" s="881"/>
      <c r="G44" s="881"/>
      <c r="H44" s="882"/>
      <c r="I44" s="890"/>
      <c r="J44" s="891"/>
      <c r="K44" s="41"/>
      <c r="L44" s="892"/>
      <c r="M44" s="893"/>
      <c r="N44" s="105"/>
    </row>
    <row r="45" spans="1:14" ht="15.75" thickBot="1">
      <c r="B45" s="831" t="s">
        <v>953</v>
      </c>
      <c r="C45" s="832"/>
      <c r="D45" s="832"/>
      <c r="E45" s="832"/>
      <c r="F45" s="832"/>
      <c r="G45" s="832"/>
      <c r="H45" s="832"/>
      <c r="I45" s="832"/>
      <c r="J45" s="832"/>
      <c r="K45" s="832"/>
      <c r="L45" s="832"/>
      <c r="M45" s="833"/>
      <c r="N45" s="393">
        <f>SUM(N36:N44)</f>
        <v>16868700.059813332</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6" t="s">
        <v>944</v>
      </c>
      <c r="C49" s="877"/>
      <c r="D49" s="877"/>
      <c r="E49" s="877"/>
      <c r="F49" s="877"/>
      <c r="G49" s="877"/>
      <c r="H49" s="877"/>
      <c r="I49" s="911"/>
      <c r="J49" s="314" t="s">
        <v>945</v>
      </c>
      <c r="K49" s="85" t="s">
        <v>946</v>
      </c>
      <c r="L49" s="912" t="s">
        <v>955</v>
      </c>
      <c r="M49" s="911"/>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23479401.61533355</v>
      </c>
      <c r="N50" s="271">
        <f t="shared" ref="N50:N55" si="1">K50*M50</f>
        <v>23479401.61533355</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80679.745534850546</v>
      </c>
      <c r="N51" s="271">
        <f t="shared" si="1"/>
        <v>2420392.3660455164</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1552626.6775173426</v>
      </c>
      <c r="N52" s="271">
        <f t="shared" si="1"/>
        <v>3105253.3550346852</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958299.43318180763</v>
      </c>
      <c r="N53" s="271">
        <f t="shared" si="1"/>
        <v>4791497.1659090379</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73824.568375933595</v>
      </c>
      <c r="N54" s="271">
        <f t="shared" si="1"/>
        <v>4429474.1025560154</v>
      </c>
    </row>
    <row r="55" spans="1:14">
      <c r="A55" s="161" t="s">
        <v>734</v>
      </c>
      <c r="B55" s="43" t="str">
        <f>VLOOKUP(A55,MATERIALES!A7:D373,3,FALSE)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43514.613286602929</v>
      </c>
      <c r="N55" s="271">
        <f t="shared" si="1"/>
        <v>522175.35943923518</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31" t="s">
        <v>953</v>
      </c>
      <c r="C58" s="832"/>
      <c r="D58" s="832"/>
      <c r="E58" s="832"/>
      <c r="F58" s="832"/>
      <c r="G58" s="832"/>
      <c r="H58" s="832"/>
      <c r="I58" s="832"/>
      <c r="J58" s="832"/>
      <c r="K58" s="832"/>
      <c r="L58" s="832"/>
      <c r="M58" s="833"/>
      <c r="N58" s="393">
        <f>SUM(N50:N57)</f>
        <v>38748193.964318037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1400</v>
      </c>
      <c r="B63" s="46" t="str">
        <f>VLOOKUP(A63,TRANSPORTE!A5:D117,3,FALSE)</f>
        <v>Transporte de tubos. celdas, etc.</v>
      </c>
      <c r="C63" s="316"/>
      <c r="D63" s="316"/>
      <c r="E63" s="316"/>
      <c r="F63" s="316"/>
      <c r="G63" s="316"/>
      <c r="H63" s="310" t="s">
        <v>1468</v>
      </c>
      <c r="I63" s="278">
        <v>1</v>
      </c>
      <c r="J63" s="285">
        <v>1</v>
      </c>
      <c r="K63" s="278">
        <f>I63*J63</f>
        <v>1</v>
      </c>
      <c r="L63" s="918">
        <f>VLOOKUP(A63,TRANSPORTE!A5:D117,4,FALSE)</f>
        <v>835873.28470945987</v>
      </c>
      <c r="M63" s="919"/>
      <c r="N63" s="286">
        <f>K63*L63</f>
        <v>835873.28470945987</v>
      </c>
    </row>
    <row r="64" spans="1:14">
      <c r="A64" t="s">
        <v>1402</v>
      </c>
      <c r="B64" s="46" t="str">
        <f>VLOOKUP(A64,TRANSPORTE!A6:D117,3,FALSE)</f>
        <v>Transporte de personal de montaje</v>
      </c>
      <c r="C64" s="47"/>
      <c r="D64" s="47"/>
      <c r="E64" s="47"/>
      <c r="F64" s="47"/>
      <c r="G64" s="47"/>
      <c r="H64" s="310" t="s">
        <v>1468</v>
      </c>
      <c r="I64" s="278">
        <v>8</v>
      </c>
      <c r="J64" s="285">
        <v>1</v>
      </c>
      <c r="K64" s="278">
        <f>I64*J64</f>
        <v>8</v>
      </c>
      <c r="L64" s="918">
        <f>VLOOKUP(A64,TRANSPORTE!A6:D117,4,FALSE)</f>
        <v>138651.65239206285</v>
      </c>
      <c r="M64" s="919"/>
      <c r="N64" s="286">
        <f>K64*L64</f>
        <v>1109213.2191365028</v>
      </c>
    </row>
    <row r="65" spans="1:15">
      <c r="A65" t="s">
        <v>1399</v>
      </c>
      <c r="B65" s="46" t="str">
        <f>VLOOKUP(A65,TRANSPORTE!A6:D117,3,FALSE)</f>
        <v>Pasajes aéreos</v>
      </c>
      <c r="C65" s="47"/>
      <c r="D65" s="47"/>
      <c r="E65" s="47"/>
      <c r="F65" s="47"/>
      <c r="G65" s="47"/>
      <c r="H65" s="310" t="s">
        <v>945</v>
      </c>
      <c r="I65" s="278">
        <v>3</v>
      </c>
      <c r="J65" s="285">
        <v>1</v>
      </c>
      <c r="K65" s="278">
        <f>I65*J65</f>
        <v>3</v>
      </c>
      <c r="L65" s="918">
        <f>VLOOKUP(A65,TRANSPORTE!A6:D117,4,FALSE)</f>
        <v>406329.38878218923</v>
      </c>
      <c r="M65" s="919"/>
      <c r="N65" s="286">
        <f>K65*L65</f>
        <v>1218988.1663465677</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909"/>
      <c r="M67" s="910"/>
      <c r="N67" s="127"/>
    </row>
    <row r="68" spans="1:15" ht="15.75" thickBot="1">
      <c r="B68" s="920" t="s">
        <v>953</v>
      </c>
      <c r="C68" s="874"/>
      <c r="D68" s="874"/>
      <c r="E68" s="874"/>
      <c r="F68" s="874"/>
      <c r="G68" s="874"/>
      <c r="H68" s="874"/>
      <c r="I68" s="874"/>
      <c r="J68" s="874"/>
      <c r="K68" s="874"/>
      <c r="L68" s="874"/>
      <c r="M68" s="875"/>
      <c r="N68" s="104">
        <f>SUM(N63:N67)</f>
        <v>3164074.6701925304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70" t="s">
        <v>963</v>
      </c>
      <c r="C72" s="871"/>
      <c r="D72" s="871"/>
      <c r="E72" s="871"/>
      <c r="F72" s="871"/>
      <c r="G72" s="871"/>
      <c r="H72" s="871"/>
      <c r="I72" s="73" t="s">
        <v>964</v>
      </c>
      <c r="J72" s="75" t="s">
        <v>1410</v>
      </c>
      <c r="K72" s="74" t="s">
        <v>966</v>
      </c>
      <c r="L72" s="872" t="s">
        <v>950</v>
      </c>
      <c r="M72" s="873"/>
      <c r="N72" s="98" t="s">
        <v>951</v>
      </c>
    </row>
    <row r="73" spans="1:15">
      <c r="A73" s="162" t="s">
        <v>6</v>
      </c>
      <c r="B73" s="49" t="str">
        <f>VLOOKUP(A73,'MANO DE OBRA'!A8:D68,3,FALSE)</f>
        <v xml:space="preserve">Obrero </v>
      </c>
      <c r="C73" s="47"/>
      <c r="D73" s="47"/>
      <c r="E73" s="47"/>
      <c r="F73" s="47"/>
      <c r="G73" s="47"/>
      <c r="H73" s="47"/>
      <c r="I73" s="291">
        <f>K73/J73*100</f>
        <v>29260.000000000004</v>
      </c>
      <c r="J73" s="292">
        <v>185</v>
      </c>
      <c r="K73" s="293">
        <f>VLOOKUP(A73,'MANO DE OBRA'!A8:D99,4,FALSE)</f>
        <v>54131</v>
      </c>
      <c r="L73" s="50"/>
      <c r="M73" s="433">
        <v>1</v>
      </c>
      <c r="N73" s="394">
        <f t="shared" ref="N73:N76" si="2">K73/M73</f>
        <v>54131</v>
      </c>
      <c r="O73" s="106"/>
    </row>
    <row r="74" spans="1:15">
      <c r="A74" s="162" t="s">
        <v>74</v>
      </c>
      <c r="B74" s="49" t="str">
        <f>VLOOKUP(A74,'MANO DE OBRA'!A8:D69,3,FALSE)</f>
        <v>Ingeniero de Montaje y Prueba Pilote (1)</v>
      </c>
      <c r="C74" s="47"/>
      <c r="D74" s="47"/>
      <c r="E74" s="47"/>
      <c r="F74" s="47"/>
      <c r="G74" s="47"/>
      <c r="H74" s="47"/>
      <c r="I74" s="291">
        <f t="shared" ref="I74:I76" si="3">K74/J74*100</f>
        <v>257965.03444028978</v>
      </c>
      <c r="J74" s="292">
        <v>185</v>
      </c>
      <c r="K74" s="293">
        <f>VLOOKUP(A74,'MANO DE OBRA'!A8:D100,4,FALSE)</f>
        <v>477235.31371453602</v>
      </c>
      <c r="L74" s="50"/>
      <c r="M74" s="430">
        <v>1</v>
      </c>
      <c r="N74" s="394">
        <f t="shared" si="2"/>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3"/>
        <v>86502.359687357821</v>
      </c>
      <c r="J76" s="292">
        <v>185</v>
      </c>
      <c r="K76" s="293">
        <f>VLOOKUP(A76,'MANO DE OBRA'!A10:D102,4,FALSE)</f>
        <v>160029.36542161196</v>
      </c>
      <c r="L76" s="50"/>
      <c r="M76" s="438">
        <v>1</v>
      </c>
      <c r="N76" s="394">
        <f t="shared" si="2"/>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SUM(N73:N80)</f>
        <v>691395.67913614796</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N45+N58+N68+N81</f>
        <v>59472364.373460054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11894472.874692012</v>
      </c>
      <c r="M88" s="867"/>
      <c r="N88" s="51"/>
    </row>
    <row r="89" spans="1:14">
      <c r="B89" s="89" t="s">
        <v>973</v>
      </c>
      <c r="C89" s="90"/>
      <c r="D89" s="90"/>
      <c r="E89" s="90"/>
      <c r="F89" s="90"/>
      <c r="G89" s="90"/>
      <c r="H89" s="90"/>
      <c r="I89" s="87"/>
      <c r="J89" s="88"/>
      <c r="K89" s="303">
        <v>0.05</v>
      </c>
      <c r="L89" s="866">
        <f>N83*K89</f>
        <v>2973618.2186730029</v>
      </c>
      <c r="M89" s="867"/>
      <c r="N89" s="51"/>
    </row>
    <row r="90" spans="1:14" ht="15.75" thickBot="1">
      <c r="B90" s="91" t="s">
        <v>974</v>
      </c>
      <c r="C90" s="92"/>
      <c r="D90" s="92"/>
      <c r="E90" s="92"/>
      <c r="F90" s="92"/>
      <c r="G90" s="92"/>
      <c r="H90" s="92"/>
      <c r="I90" s="93"/>
      <c r="J90" s="94"/>
      <c r="K90" s="304">
        <v>0.05</v>
      </c>
      <c r="L90" s="868">
        <f>N83*K90</f>
        <v>2973618.2186730029</v>
      </c>
      <c r="M90" s="869"/>
      <c r="N90" s="51"/>
    </row>
    <row r="91" spans="1:14" ht="15.75" thickBot="1">
      <c r="B91" s="831" t="s">
        <v>953</v>
      </c>
      <c r="C91" s="832"/>
      <c r="D91" s="832"/>
      <c r="E91" s="832"/>
      <c r="F91" s="832"/>
      <c r="G91" s="832"/>
      <c r="H91" s="832"/>
      <c r="I91" s="832"/>
      <c r="J91" s="832"/>
      <c r="K91" s="832"/>
      <c r="L91" s="832"/>
      <c r="M91" s="833"/>
      <c r="N91" s="52">
        <f>L88+L89+L90</f>
        <v>17841709.312038016</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77314073.685498074</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57" zoomScale="78" zoomScaleNormal="78" workbookViewId="0">
      <selection activeCell="A79" sqref="A79"/>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5"/>
      <c r="C1" s="937"/>
      <c r="D1" s="938"/>
      <c r="E1" s="938"/>
      <c r="F1" s="938"/>
      <c r="G1" s="938"/>
      <c r="H1" s="938"/>
      <c r="I1" s="938"/>
      <c r="J1" s="939"/>
      <c r="K1" s="940" t="s">
        <v>933</v>
      </c>
      <c r="L1" s="942" t="s">
        <v>2198</v>
      </c>
      <c r="M1" s="943"/>
      <c r="N1" s="944"/>
    </row>
    <row r="2" spans="2:14" ht="27"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 customHeight="1" thickBot="1">
      <c r="A31" t="s">
        <v>1845</v>
      </c>
      <c r="B31" s="80" t="s">
        <v>1102</v>
      </c>
      <c r="C31" s="81" t="s">
        <v>1655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901" t="s">
        <v>944</v>
      </c>
      <c r="C35" s="902"/>
      <c r="D35" s="902"/>
      <c r="E35" s="902"/>
      <c r="F35" s="902"/>
      <c r="G35" s="902"/>
      <c r="H35" s="903"/>
      <c r="I35" s="904" t="s">
        <v>948</v>
      </c>
      <c r="J35" s="905"/>
      <c r="K35" s="69" t="s">
        <v>949</v>
      </c>
      <c r="L35" s="906" t="s">
        <v>950</v>
      </c>
      <c r="M35" s="903"/>
      <c r="N35" s="70" t="s">
        <v>951</v>
      </c>
    </row>
    <row r="36" spans="1:16">
      <c r="A36" s="113" t="s">
        <v>121</v>
      </c>
      <c r="B36" s="880" t="str">
        <f>VLOOKUP(A36,EQUIPOS!A6:D154,3,FALSE)</f>
        <v>Bomba eléctrica para accionar la celda</v>
      </c>
      <c r="C36" s="881"/>
      <c r="D36" s="881"/>
      <c r="E36" s="881"/>
      <c r="F36" s="881"/>
      <c r="G36" s="881"/>
      <c r="H36" s="882"/>
      <c r="I36" s="266"/>
      <c r="J36" s="267"/>
      <c r="K36" s="268">
        <f>VLOOKUP(A36,EQUIPOS!A6:D163,4,FALSE)</f>
        <v>66942.245976625025</v>
      </c>
      <c r="L36" s="269"/>
      <c r="M36" s="270">
        <v>0.01</v>
      </c>
      <c r="N36" s="271">
        <f>K36/M36</f>
        <v>6694224.597662502</v>
      </c>
    </row>
    <row r="37" spans="1:16">
      <c r="A37" s="113" t="s">
        <v>217</v>
      </c>
      <c r="B37" s="880" t="str">
        <f>VLOOKUP(A37,EQUIPOS!A7:D154,3,FALSE)</f>
        <v>Equipo de soldadura y de acetileno (incluye soldadura)</v>
      </c>
      <c r="C37" s="881"/>
      <c r="D37" s="881"/>
      <c r="E37" s="881"/>
      <c r="F37" s="881"/>
      <c r="G37" s="881"/>
      <c r="H37" s="882"/>
      <c r="I37" s="420"/>
      <c r="J37" s="421"/>
      <c r="K37" s="268">
        <f>VLOOKUP(A37,EQUIPOS!A7:D164,4,FALSE)</f>
        <v>23284.671682228975</v>
      </c>
      <c r="L37" s="334"/>
      <c r="M37" s="335">
        <v>0.01</v>
      </c>
      <c r="N37" s="271">
        <f>K37/M37</f>
        <v>2328467.1682228972</v>
      </c>
    </row>
    <row r="38" spans="1:16">
      <c r="A38" s="113" t="s">
        <v>255</v>
      </c>
      <c r="B38" s="880" t="str">
        <f>VLOOKUP(A38,EQUIPOS!A8:D154,3,FALSE)</f>
        <v>Manómetro cable de acero para bajar la celda</v>
      </c>
      <c r="C38" s="881"/>
      <c r="D38" s="881"/>
      <c r="E38" s="881"/>
      <c r="F38" s="881"/>
      <c r="G38" s="881"/>
      <c r="H38" s="882"/>
      <c r="I38" s="420"/>
      <c r="J38" s="421"/>
      <c r="K38" s="268">
        <f>VLOOKUP(A38,EQUIPOS!A8:D165,4,FALSE)</f>
        <v>1676034.6682952046</v>
      </c>
      <c r="L38" s="334"/>
      <c r="M38" s="335">
        <v>1</v>
      </c>
      <c r="N38" s="271">
        <f>K38/M38</f>
        <v>1676034.6682952046</v>
      </c>
    </row>
    <row r="39" spans="1:16">
      <c r="A39" s="113"/>
      <c r="B39" s="880"/>
      <c r="C39" s="881"/>
      <c r="D39" s="881"/>
      <c r="E39" s="881"/>
      <c r="F39" s="881"/>
      <c r="G39" s="881"/>
      <c r="H39" s="882"/>
      <c r="I39" s="420"/>
      <c r="J39" s="421"/>
      <c r="K39" s="268"/>
      <c r="L39" s="334"/>
      <c r="M39" s="335"/>
      <c r="N39" s="271"/>
    </row>
    <row r="40" spans="1:16">
      <c r="A40" s="113"/>
      <c r="B40" s="880"/>
      <c r="C40" s="881"/>
      <c r="D40" s="881"/>
      <c r="E40" s="881"/>
      <c r="F40" s="881"/>
      <c r="G40" s="881"/>
      <c r="H40" s="882"/>
      <c r="I40" s="327"/>
      <c r="J40" s="329"/>
      <c r="K40" s="268"/>
      <c r="L40" s="422"/>
      <c r="M40" s="423"/>
      <c r="N40" s="271"/>
    </row>
    <row r="41" spans="1:16">
      <c r="B41" s="880"/>
      <c r="C41" s="881"/>
      <c r="D41" s="881"/>
      <c r="E41" s="881"/>
      <c r="F41" s="881"/>
      <c r="G41" s="881"/>
      <c r="H41" s="882"/>
      <c r="I41" s="36"/>
      <c r="J41" s="37"/>
      <c r="K41" s="268"/>
      <c r="L41" s="275"/>
      <c r="M41" s="276"/>
      <c r="N41" s="271"/>
    </row>
    <row r="42" spans="1:16">
      <c r="B42" s="319"/>
      <c r="C42" s="320"/>
      <c r="D42" s="320"/>
      <c r="E42" s="320"/>
      <c r="F42" s="322"/>
      <c r="G42" s="322"/>
      <c r="H42" s="125"/>
      <c r="I42" s="36"/>
      <c r="J42" s="37"/>
      <c r="K42" s="437"/>
      <c r="L42" s="275"/>
      <c r="M42" s="276"/>
      <c r="N42" s="272"/>
    </row>
    <row r="43" spans="1:16">
      <c r="B43" s="888" t="s">
        <v>952</v>
      </c>
      <c r="C43" s="889"/>
      <c r="D43" s="889"/>
      <c r="E43" s="38"/>
      <c r="F43" s="39"/>
      <c r="G43" s="39"/>
      <c r="H43" s="40"/>
      <c r="I43" s="36"/>
      <c r="J43" s="37"/>
      <c r="K43" s="278"/>
      <c r="L43" s="275"/>
      <c r="M43" s="400">
        <v>0.01</v>
      </c>
      <c r="N43" s="343">
        <f>N81*M43</f>
        <v>6913.9567913614801</v>
      </c>
    </row>
    <row r="44" spans="1:16" ht="15.75" thickBot="1">
      <c r="B44" s="880"/>
      <c r="C44" s="881"/>
      <c r="D44" s="881"/>
      <c r="E44" s="881"/>
      <c r="F44" s="881"/>
      <c r="G44" s="881"/>
      <c r="H44" s="882"/>
      <c r="I44" s="890"/>
      <c r="J44" s="891"/>
      <c r="K44" s="41"/>
      <c r="L44" s="892"/>
      <c r="M44" s="893"/>
      <c r="N44" s="105"/>
    </row>
    <row r="45" spans="1:16" ht="15.75" thickBot="1">
      <c r="B45" s="831" t="s">
        <v>953</v>
      </c>
      <c r="C45" s="832"/>
      <c r="D45" s="832"/>
      <c r="E45" s="832"/>
      <c r="F45" s="832"/>
      <c r="G45" s="832"/>
      <c r="H45" s="832"/>
      <c r="I45" s="832"/>
      <c r="J45" s="832"/>
      <c r="K45" s="832"/>
      <c r="L45" s="832"/>
      <c r="M45" s="833"/>
      <c r="N45" s="393">
        <f>SUM(N36:N44)</f>
        <v>10705640.390971966</v>
      </c>
      <c r="P45" s="114"/>
    </row>
    <row r="46" spans="1:16">
      <c r="B46" s="279"/>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76" t="s">
        <v>944</v>
      </c>
      <c r="C49" s="877"/>
      <c r="D49" s="877"/>
      <c r="E49" s="877"/>
      <c r="F49" s="877"/>
      <c r="G49" s="877"/>
      <c r="H49" s="877"/>
      <c r="I49" s="911"/>
      <c r="J49" s="314" t="s">
        <v>945</v>
      </c>
      <c r="K49" s="85" t="s">
        <v>946</v>
      </c>
      <c r="L49" s="912" t="s">
        <v>955</v>
      </c>
      <c r="M49" s="911"/>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23479401.61533355</v>
      </c>
      <c r="N50" s="271">
        <f t="shared" ref="N50:N55" si="0">K50*M50</f>
        <v>23479401.61533355</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80679.745534850546</v>
      </c>
      <c r="N51" s="271">
        <f t="shared" si="0"/>
        <v>2420392.3660455164</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1552626.6775173426</v>
      </c>
      <c r="N52" s="271">
        <f t="shared" si="0"/>
        <v>3105253.3550346852</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958299.43318180763</v>
      </c>
      <c r="N53" s="271">
        <f t="shared" si="0"/>
        <v>4791497.1659090379</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73824.568375933595</v>
      </c>
      <c r="N54" s="271">
        <f t="shared" si="0"/>
        <v>4429474.1025560154</v>
      </c>
    </row>
    <row r="55" spans="1:14">
      <c r="A55" s="161" t="s">
        <v>734</v>
      </c>
      <c r="B55" s="43" t="str">
        <f>VLOOKUP(A55,MATERIALES!A8:D373,3,FALSE)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43514.613286602929</v>
      </c>
      <c r="N55" s="271">
        <f t="shared" si="0"/>
        <v>522175.35943923518</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31" t="s">
        <v>953</v>
      </c>
      <c r="C58" s="832"/>
      <c r="D58" s="832"/>
      <c r="E58" s="832"/>
      <c r="F58" s="832"/>
      <c r="G58" s="832"/>
      <c r="H58" s="832"/>
      <c r="I58" s="832"/>
      <c r="J58" s="832"/>
      <c r="K58" s="832"/>
      <c r="L58" s="832"/>
      <c r="M58" s="833"/>
      <c r="N58" s="393">
        <f>SUM(N50:N57)</f>
        <v>38748193.964318037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7" t="s">
        <v>961</v>
      </c>
      <c r="M62" s="896"/>
      <c r="N62" s="76" t="s">
        <v>951</v>
      </c>
    </row>
    <row r="63" spans="1:14">
      <c r="A63" t="s">
        <v>1399</v>
      </c>
      <c r="B63" s="46" t="str">
        <f>VLOOKUP(A63,TRANSPORTE!A5:D117,3,FALSE)</f>
        <v>Pasajes aéreos</v>
      </c>
      <c r="C63" s="316"/>
      <c r="D63" s="316"/>
      <c r="E63" s="316"/>
      <c r="F63" s="316"/>
      <c r="G63" s="316"/>
      <c r="H63" s="310" t="s">
        <v>945</v>
      </c>
      <c r="I63" s="278">
        <v>3</v>
      </c>
      <c r="J63" s="285">
        <v>1</v>
      </c>
      <c r="K63" s="278">
        <f>I63*J63</f>
        <v>3</v>
      </c>
      <c r="L63" s="918">
        <f>VLOOKUP(A63,TRANSPORTE!A5:D117,4,FALSE)</f>
        <v>406329.38878218923</v>
      </c>
      <c r="M63" s="919"/>
      <c r="N63" s="286">
        <f>K63*L63</f>
        <v>1218988.1663465677</v>
      </c>
    </row>
    <row r="64" spans="1:14">
      <c r="A64" t="s">
        <v>1400</v>
      </c>
      <c r="B64" s="46" t="str">
        <f>VLOOKUP(A64,TRANSPORTE!A6:D117,3,FALSE)</f>
        <v>Transporte de tubos. celdas, etc.</v>
      </c>
      <c r="C64" s="47"/>
      <c r="D64" s="47"/>
      <c r="E64" s="47"/>
      <c r="F64" s="47"/>
      <c r="G64" s="47"/>
      <c r="H64" s="310" t="s">
        <v>1468</v>
      </c>
      <c r="I64" s="278">
        <v>1</v>
      </c>
      <c r="J64" s="285">
        <v>1</v>
      </c>
      <c r="K64" s="278">
        <f>I64*J64</f>
        <v>1</v>
      </c>
      <c r="L64" s="918">
        <f>VLOOKUP(A64,TRANSPORTE!A6:D117,4,FALSE)</f>
        <v>835873.28470945987</v>
      </c>
      <c r="M64" s="919"/>
      <c r="N64" s="286">
        <f>K64*L64</f>
        <v>835873.28470945987</v>
      </c>
    </row>
    <row r="65" spans="1:15">
      <c r="A65" t="s">
        <v>1402</v>
      </c>
      <c r="B65" s="46" t="str">
        <f>VLOOKUP(A65,TRANSPORTE!A6:D117,3,FALSE)</f>
        <v>Transporte de personal de montaje</v>
      </c>
      <c r="C65" s="47"/>
      <c r="D65" s="47"/>
      <c r="E65" s="47"/>
      <c r="F65" s="47"/>
      <c r="G65" s="47"/>
      <c r="H65" s="310" t="s">
        <v>1468</v>
      </c>
      <c r="I65" s="278">
        <v>8</v>
      </c>
      <c r="J65" s="285">
        <v>1</v>
      </c>
      <c r="K65" s="278">
        <f>I65*J65</f>
        <v>8</v>
      </c>
      <c r="L65" s="918">
        <f>VLOOKUP(A65,TRANSPORTE!A6:D118,4,FALSE)</f>
        <v>138651.65239206285</v>
      </c>
      <c r="M65" s="919"/>
      <c r="N65" s="286">
        <f>K65*L65</f>
        <v>1109213.2191365028</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909"/>
      <c r="M67" s="910"/>
      <c r="N67" s="127"/>
    </row>
    <row r="68" spans="1:15" ht="15.75" thickBot="1">
      <c r="B68" s="920" t="s">
        <v>953</v>
      </c>
      <c r="C68" s="874"/>
      <c r="D68" s="874"/>
      <c r="E68" s="874"/>
      <c r="F68" s="874"/>
      <c r="G68" s="874"/>
      <c r="H68" s="874"/>
      <c r="I68" s="874"/>
      <c r="J68" s="874"/>
      <c r="K68" s="874"/>
      <c r="L68" s="874"/>
      <c r="M68" s="875"/>
      <c r="N68" s="104">
        <f>SUM(N63:N67)</f>
        <v>3164074.6701925304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70" t="s">
        <v>963</v>
      </c>
      <c r="C72" s="871"/>
      <c r="D72" s="871"/>
      <c r="E72" s="871"/>
      <c r="F72" s="871"/>
      <c r="G72" s="871"/>
      <c r="H72" s="871"/>
      <c r="I72" s="73" t="s">
        <v>964</v>
      </c>
      <c r="J72" s="75" t="s">
        <v>1410</v>
      </c>
      <c r="K72" s="74" t="s">
        <v>966</v>
      </c>
      <c r="L72" s="872" t="s">
        <v>950</v>
      </c>
      <c r="M72" s="873"/>
      <c r="N72" s="98" t="s">
        <v>951</v>
      </c>
    </row>
    <row r="73" spans="1:15">
      <c r="A73" s="162" t="s">
        <v>6</v>
      </c>
      <c r="B73" s="49" t="str">
        <f>VLOOKUP(A73,'MANO DE OBRA'!A8:D68,3,FALSE)</f>
        <v xml:space="preserve">Obrero </v>
      </c>
      <c r="C73" s="47"/>
      <c r="D73" s="47"/>
      <c r="E73" s="47"/>
      <c r="F73" s="47"/>
      <c r="G73" s="47"/>
      <c r="H73" s="47"/>
      <c r="I73" s="291">
        <f t="shared" ref="I73:I76" si="1">K73/J73*100</f>
        <v>29260.000000000004</v>
      </c>
      <c r="J73" s="292">
        <v>185</v>
      </c>
      <c r="K73" s="293">
        <f>VLOOKUP(A73,'MANO DE OBRA'!A8:D99,4,FALSE)</f>
        <v>54131</v>
      </c>
      <c r="L73" s="50"/>
      <c r="M73" s="433">
        <v>1</v>
      </c>
      <c r="N73" s="394">
        <f t="shared" ref="N73:N76" si="2">K73/M73</f>
        <v>54131</v>
      </c>
      <c r="O73" s="106"/>
    </row>
    <row r="74" spans="1:15">
      <c r="A74" s="162" t="s">
        <v>74</v>
      </c>
      <c r="B74" s="49" t="str">
        <f>VLOOKUP(A74,'MANO DE OBRA'!A8:D69,3,FALSE)</f>
        <v>Ingeniero de Montaje y Prueba Pilote (1)</v>
      </c>
      <c r="C74" s="47"/>
      <c r="D74" s="47"/>
      <c r="E74" s="47"/>
      <c r="F74" s="47"/>
      <c r="G74" s="47"/>
      <c r="H74" s="47"/>
      <c r="I74" s="291">
        <f t="shared" si="1"/>
        <v>257965.03444028978</v>
      </c>
      <c r="J74" s="292">
        <v>185</v>
      </c>
      <c r="K74" s="293">
        <f>VLOOKUP(A74,'MANO DE OBRA'!A8:D100,4,FALSE)</f>
        <v>477235.31371453602</v>
      </c>
      <c r="L74" s="50"/>
      <c r="M74" s="430">
        <v>1</v>
      </c>
      <c r="N74" s="394">
        <f t="shared" si="2"/>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1"/>
        <v>86502.359687357821</v>
      </c>
      <c r="J76" s="292">
        <v>185</v>
      </c>
      <c r="K76" s="293">
        <f>VLOOKUP(A76,'MANO DE OBRA'!A10:D102,4,FALSE)</f>
        <v>160029.36542161196</v>
      </c>
      <c r="L76" s="50"/>
      <c r="M76" s="438">
        <v>1</v>
      </c>
      <c r="N76" s="394">
        <f t="shared" si="2"/>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907"/>
      <c r="C80" s="908"/>
      <c r="D80" s="908"/>
      <c r="E80" s="908"/>
      <c r="F80" s="908"/>
      <c r="G80" s="908"/>
      <c r="H80" s="908"/>
      <c r="I80" s="44"/>
      <c r="J80" s="44"/>
      <c r="K80" s="44"/>
      <c r="L80" s="986"/>
      <c r="M80" s="987"/>
      <c r="N80" s="45"/>
    </row>
    <row r="81" spans="1:14" ht="15.75" thickBot="1">
      <c r="B81" s="831" t="s">
        <v>953</v>
      </c>
      <c r="C81" s="832"/>
      <c r="D81" s="832"/>
      <c r="E81" s="832"/>
      <c r="F81" s="832"/>
      <c r="G81" s="832"/>
      <c r="H81" s="832"/>
      <c r="I81" s="874"/>
      <c r="J81" s="874"/>
      <c r="K81" s="874"/>
      <c r="L81" s="874"/>
      <c r="M81" s="875"/>
      <c r="N81" s="300">
        <f>SUM(N73:N80)</f>
        <v>691395.67913614796</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N45+N58+N68+N81</f>
        <v>53309304.704618685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10661860.940923737</v>
      </c>
      <c r="M88" s="867"/>
      <c r="N88" s="51"/>
    </row>
    <row r="89" spans="1:14">
      <c r="B89" s="89" t="s">
        <v>973</v>
      </c>
      <c r="C89" s="90"/>
      <c r="D89" s="90"/>
      <c r="E89" s="90"/>
      <c r="F89" s="90"/>
      <c r="G89" s="90"/>
      <c r="H89" s="90"/>
      <c r="I89" s="87"/>
      <c r="J89" s="88"/>
      <c r="K89" s="303">
        <v>0.05</v>
      </c>
      <c r="L89" s="866">
        <f>N83*K89</f>
        <v>2665465.2352309343</v>
      </c>
      <c r="M89" s="867"/>
      <c r="N89" s="51"/>
    </row>
    <row r="90" spans="1:14" ht="15.75" thickBot="1">
      <c r="B90" s="91" t="s">
        <v>974</v>
      </c>
      <c r="C90" s="92"/>
      <c r="D90" s="92"/>
      <c r="E90" s="92"/>
      <c r="F90" s="92"/>
      <c r="G90" s="92"/>
      <c r="H90" s="92"/>
      <c r="I90" s="93"/>
      <c r="J90" s="94"/>
      <c r="K90" s="304">
        <v>0.05</v>
      </c>
      <c r="L90" s="868">
        <f>N83*K90</f>
        <v>2665465.2352309343</v>
      </c>
      <c r="M90" s="869"/>
      <c r="N90" s="51"/>
    </row>
    <row r="91" spans="1:14" ht="15.75" thickBot="1">
      <c r="B91" s="831" t="s">
        <v>953</v>
      </c>
      <c r="C91" s="832"/>
      <c r="D91" s="832"/>
      <c r="E91" s="832"/>
      <c r="F91" s="832"/>
      <c r="G91" s="832"/>
      <c r="H91" s="832"/>
      <c r="I91" s="832"/>
      <c r="J91" s="832"/>
      <c r="K91" s="832"/>
      <c r="L91" s="832"/>
      <c r="M91" s="833"/>
      <c r="N91" s="52">
        <f>L88+L89+L90</f>
        <v>15992791.411385605</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69302096.116004288</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topLeftCell="A58"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5"/>
      <c r="C1" s="937"/>
      <c r="D1" s="938"/>
      <c r="E1" s="938"/>
      <c r="F1" s="938"/>
      <c r="G1" s="938"/>
      <c r="H1" s="938"/>
      <c r="I1" s="938"/>
      <c r="J1" s="939"/>
      <c r="K1" s="940" t="s">
        <v>933</v>
      </c>
      <c r="L1" s="942" t="s">
        <v>2198</v>
      </c>
      <c r="M1" s="943"/>
      <c r="N1" s="944"/>
    </row>
    <row r="2" spans="2:14" ht="22.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7.25" customHeight="1" thickBot="1">
      <c r="A31" t="s">
        <v>1845</v>
      </c>
      <c r="B31" s="80" t="s">
        <v>1103</v>
      </c>
      <c r="C31" s="81" t="s">
        <v>2098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259</v>
      </c>
      <c r="B36" s="880" t="str">
        <f>VLOOKUP(A36,EQUIPOS!A6:D154,3,FALSE)</f>
        <v>Montacargas</v>
      </c>
      <c r="C36" s="881"/>
      <c r="D36" s="881"/>
      <c r="E36" s="881"/>
      <c r="F36" s="881"/>
      <c r="G36" s="881"/>
      <c r="H36" s="882"/>
      <c r="I36" s="266"/>
      <c r="J36" s="267"/>
      <c r="K36" s="268">
        <f>VLOOKUP(A36,EQUIPOS!A6:D163,4,FALSE)</f>
        <v>74793.207024944466</v>
      </c>
      <c r="L36" s="269"/>
      <c r="M36" s="335">
        <v>1.5</v>
      </c>
      <c r="N36" s="271">
        <f>K36/M36</f>
        <v>49862.138016629644</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2693.4186967867336</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52555.556713416379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404</v>
      </c>
      <c r="B48" s="43" t="str">
        <f>VLOOKUP(A48,MATERIALES!A5:D373,3,FALSE)</f>
        <v>Camisa metálica en acero A-37</v>
      </c>
      <c r="C48" s="280"/>
      <c r="D48" s="280"/>
      <c r="E48" s="280"/>
      <c r="F48" s="280"/>
      <c r="G48" s="280"/>
      <c r="H48" s="280"/>
      <c r="I48" s="267"/>
      <c r="J48" s="223" t="str">
        <f>VLOOKUP(A48,MATERIALES!A4:D640,2,FALSE)</f>
        <v>kg</v>
      </c>
      <c r="K48" s="281">
        <v>313.2010795996344</v>
      </c>
      <c r="L48" s="266"/>
      <c r="M48" s="401">
        <f>VLOOKUP(A48,MATERIALES!A5:D396,4,FALSE)</f>
        <v>10303.837732290718</v>
      </c>
      <c r="N48" s="271">
        <f>K48*M48</f>
        <v>3227173.1017729016</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3227173.1017729016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2"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12</v>
      </c>
      <c r="N71" s="394">
        <f>K71/M71</f>
        <v>36087.333333333336</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1">
        <v>12</v>
      </c>
      <c r="N72" s="394">
        <f>K72/M72</f>
        <v>17781.040602401332</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53868.373935734664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3333597.0324220527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666719.40648441063</v>
      </c>
      <c r="M84" s="867"/>
      <c r="N84" s="51"/>
    </row>
    <row r="85" spans="1:14">
      <c r="B85" s="89" t="s">
        <v>973</v>
      </c>
      <c r="C85" s="90"/>
      <c r="D85" s="90"/>
      <c r="E85" s="90"/>
      <c r="F85" s="90"/>
      <c r="G85" s="90"/>
      <c r="H85" s="90"/>
      <c r="I85" s="87"/>
      <c r="J85" s="88"/>
      <c r="K85" s="303">
        <v>0.05</v>
      </c>
      <c r="L85" s="866">
        <f>N79*K85</f>
        <v>166679.85162110266</v>
      </c>
      <c r="M85" s="867"/>
      <c r="N85" s="51"/>
    </row>
    <row r="86" spans="1:14" ht="15.75" thickBot="1">
      <c r="B86" s="91" t="s">
        <v>974</v>
      </c>
      <c r="C86" s="92"/>
      <c r="D86" s="92"/>
      <c r="E86" s="92"/>
      <c r="F86" s="92"/>
      <c r="G86" s="92"/>
      <c r="H86" s="92"/>
      <c r="I86" s="93"/>
      <c r="J86" s="94"/>
      <c r="K86" s="304">
        <v>0.05</v>
      </c>
      <c r="L86" s="868">
        <f>N79*K86</f>
        <v>166679.85162110266</v>
      </c>
      <c r="M86" s="869"/>
      <c r="N86" s="51"/>
    </row>
    <row r="87" spans="1:14" ht="15.75" thickBot="1">
      <c r="B87" s="831" t="s">
        <v>953</v>
      </c>
      <c r="C87" s="832"/>
      <c r="D87" s="832"/>
      <c r="E87" s="832"/>
      <c r="F87" s="832"/>
      <c r="G87" s="832"/>
      <c r="H87" s="832"/>
      <c r="I87" s="832"/>
      <c r="J87" s="832"/>
      <c r="K87" s="832"/>
      <c r="L87" s="832"/>
      <c r="M87" s="833"/>
      <c r="N87" s="52">
        <f>L84+L85+L86</f>
        <v>1000079.1097266159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4333676.1421486689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7.25" customHeight="1" thickBot="1">
      <c r="A31" t="s">
        <v>1845</v>
      </c>
      <c r="B31" s="80" t="s">
        <v>1656</v>
      </c>
      <c r="C31" s="81" t="s">
        <v>2099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267</v>
      </c>
      <c r="B36" s="880" t="str">
        <f>VLOOKUP(A36,EQUIPOS!A6:D154,3,FALSE)</f>
        <v>Motobomba de concreto</v>
      </c>
      <c r="C36" s="881"/>
      <c r="D36" s="881"/>
      <c r="E36" s="881"/>
      <c r="F36" s="881"/>
      <c r="G36" s="881"/>
      <c r="H36" s="882"/>
      <c r="I36" s="266"/>
      <c r="J36" s="267"/>
      <c r="K36" s="268">
        <f>VLOOKUP(A36,EQUIPOS!A6:D163,4,FALSE)</f>
        <v>88523.012733483571</v>
      </c>
      <c r="L36" s="269"/>
      <c r="M36" s="335">
        <v>2.5</v>
      </c>
      <c r="N36" s="271">
        <f>K36/M36</f>
        <v>35409.20509339343</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35409.20509339343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46.758679657867084</v>
      </c>
      <c r="L48" s="266"/>
      <c r="M48" s="401">
        <f>VLOOKUP(A48,MATERIALES!A5:D396,4,FALSE)</f>
        <v>3517.2757405257917</v>
      </c>
      <c r="N48" s="271">
        <f>K48*M48</f>
        <v>164463.16961963271</v>
      </c>
    </row>
    <row r="49" spans="1:14">
      <c r="A49" s="161" t="s">
        <v>832</v>
      </c>
      <c r="B49" s="43" t="str">
        <f>VLOOKUP(A49,MATERIALES!A6:D373,3,FALSE)</f>
        <v>Concreto Resistencia  21 (Mpa)</v>
      </c>
      <c r="C49" s="424"/>
      <c r="D49" s="424"/>
      <c r="E49" s="424"/>
      <c r="F49" s="424"/>
      <c r="G49" s="424"/>
      <c r="H49" s="424"/>
      <c r="I49" s="421"/>
      <c r="J49" s="223" t="str">
        <f>VLOOKUP(A49,MATERIALES!A5:D641,2,FALSE)</f>
        <v>m3</v>
      </c>
      <c r="K49" s="281">
        <v>0.66798113796952974</v>
      </c>
      <c r="L49" s="420"/>
      <c r="M49" s="401">
        <f>VLOOKUP(A49,MATERIALES!A6:D397,4,FALSE)</f>
        <v>453486.86865624913</v>
      </c>
      <c r="N49" s="271">
        <f>K49*M49</f>
        <v>302920.67457923997</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467383.84419887268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1256</v>
      </c>
      <c r="B60" s="46" t="str">
        <f>VLOOKUP(A60,TRANSPORTE!A2:D117,3,FALSE)</f>
        <v>Transporte de material de excavación</v>
      </c>
      <c r="C60" s="316"/>
      <c r="D60" s="316"/>
      <c r="E60" s="316"/>
      <c r="F60" s="316"/>
      <c r="G60" s="316"/>
      <c r="H60" s="310" t="s">
        <v>339</v>
      </c>
      <c r="I60" s="278">
        <v>0.86837547936038872</v>
      </c>
      <c r="J60" s="285">
        <v>1</v>
      </c>
      <c r="K60" s="278">
        <f>I60*J60</f>
        <v>0.86837547936038872</v>
      </c>
      <c r="L60" s="918">
        <f>VLOOKUP(A60,TRANSPORTE!A2:D117,4,FALSE)</f>
        <v>1340.4286998159068</v>
      </c>
      <c r="M60" s="919"/>
      <c r="N60" s="286">
        <f>K60*L60</f>
        <v>1163.9954147510607</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1163.9954147510607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2"/>
      <c r="B71" s="49"/>
      <c r="C71" s="47"/>
      <c r="D71" s="47"/>
      <c r="E71" s="47"/>
      <c r="F71" s="47"/>
      <c r="G71" s="47"/>
      <c r="H71" s="47"/>
      <c r="I71" s="291"/>
      <c r="J71" s="292"/>
      <c r="K71" s="293"/>
      <c r="L71" s="50"/>
      <c r="M71" s="433"/>
      <c r="N71" s="394"/>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503957.04470701719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100791.40894140344</v>
      </c>
      <c r="M84" s="867"/>
      <c r="N84" s="51"/>
    </row>
    <row r="85" spans="1:14">
      <c r="B85" s="89" t="s">
        <v>973</v>
      </c>
      <c r="C85" s="90"/>
      <c r="D85" s="90"/>
      <c r="E85" s="90"/>
      <c r="F85" s="90"/>
      <c r="G85" s="90"/>
      <c r="H85" s="90"/>
      <c r="I85" s="87"/>
      <c r="J85" s="88"/>
      <c r="K85" s="303">
        <v>0.05</v>
      </c>
      <c r="L85" s="866">
        <f>N79*K85</f>
        <v>25197.85223535086</v>
      </c>
      <c r="M85" s="867"/>
      <c r="N85" s="51"/>
    </row>
    <row r="86" spans="1:14" ht="15.75" thickBot="1">
      <c r="B86" s="91" t="s">
        <v>974</v>
      </c>
      <c r="C86" s="92"/>
      <c r="D86" s="92"/>
      <c r="E86" s="92"/>
      <c r="F86" s="92"/>
      <c r="G86" s="92"/>
      <c r="H86" s="92"/>
      <c r="I86" s="93"/>
      <c r="J86" s="94"/>
      <c r="K86" s="304">
        <v>0.05</v>
      </c>
      <c r="L86" s="868">
        <f>N79*K86</f>
        <v>25197.85223535086</v>
      </c>
      <c r="M86" s="869"/>
      <c r="N86" s="51"/>
    </row>
    <row r="87" spans="1:14" ht="15.75" thickBot="1">
      <c r="B87" s="831" t="s">
        <v>953</v>
      </c>
      <c r="C87" s="832"/>
      <c r="D87" s="832"/>
      <c r="E87" s="832"/>
      <c r="F87" s="832"/>
      <c r="G87" s="832"/>
      <c r="H87" s="832"/>
      <c r="I87" s="832"/>
      <c r="J87" s="832"/>
      <c r="K87" s="832"/>
      <c r="L87" s="832"/>
      <c r="M87" s="833"/>
      <c r="N87" s="52">
        <f>L84+L85+L86</f>
        <v>151187.11341210516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655144.15811912238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7" zoomScale="77" zoomScaleNormal="77" workbookViewId="0">
      <selection activeCell="A64" sqref="A64"/>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21.75" customHeight="1" thickBot="1">
      <c r="A31" t="s">
        <v>1845</v>
      </c>
      <c r="B31" s="80" t="s">
        <v>1104</v>
      </c>
      <c r="C31" s="81" t="s">
        <v>2100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121</v>
      </c>
      <c r="B36" s="880" t="str">
        <f>VLOOKUP(A36,EQUIPOS!A6:D154,3,FALSE)</f>
        <v>Bomba eléctrica para accionar la celda</v>
      </c>
      <c r="C36" s="881"/>
      <c r="D36" s="881"/>
      <c r="E36" s="881"/>
      <c r="F36" s="881"/>
      <c r="G36" s="881"/>
      <c r="H36" s="882"/>
      <c r="I36" s="266"/>
      <c r="J36" s="267"/>
      <c r="K36" s="268">
        <f>VLOOKUP(A36,EQUIPOS!A6:D163,4,FALSE)</f>
        <v>66942.245976625025</v>
      </c>
      <c r="L36" s="269"/>
      <c r="M36" s="270">
        <v>0.01</v>
      </c>
      <c r="N36" s="271">
        <f t="shared" ref="N36:N41" si="0">K36/M36</f>
        <v>6694224.597662502</v>
      </c>
    </row>
    <row r="37" spans="1:14">
      <c r="A37" s="113" t="s">
        <v>192</v>
      </c>
      <c r="B37" s="880" t="str">
        <f>VLOOKUP(A37,EQUIPOS!A7:D154,3,FALSE)</f>
        <v>Equipo de acarreo interno</v>
      </c>
      <c r="C37" s="881"/>
      <c r="D37" s="881"/>
      <c r="E37" s="881"/>
      <c r="F37" s="881"/>
      <c r="G37" s="881"/>
      <c r="H37" s="882"/>
      <c r="I37" s="420"/>
      <c r="J37" s="421"/>
      <c r="K37" s="268">
        <f>VLOOKUP(A37,EQUIPOS!A7:D164,4,FALSE)</f>
        <v>36016.728188938068</v>
      </c>
      <c r="L37" s="334"/>
      <c r="M37" s="335">
        <v>0.05</v>
      </c>
      <c r="N37" s="271">
        <f t="shared" si="0"/>
        <v>720334.56377876131</v>
      </c>
    </row>
    <row r="38" spans="1:14">
      <c r="A38" s="113" t="s">
        <v>214</v>
      </c>
      <c r="B38" s="880" t="str">
        <f>VLOOKUP(A38,EQUIPOS!A8:D154,3,FALSE)</f>
        <v>Equipo de oxigeno y soldadura</v>
      </c>
      <c r="C38" s="881"/>
      <c r="D38" s="881"/>
      <c r="E38" s="881"/>
      <c r="F38" s="881"/>
      <c r="G38" s="881"/>
      <c r="H38" s="882"/>
      <c r="I38" s="420"/>
      <c r="J38" s="421"/>
      <c r="K38" s="437">
        <f>VLOOKUP(A38,EQUIPOS!A8:D165,4,FALSE)</f>
        <v>10870.716916326408</v>
      </c>
      <c r="L38" s="334"/>
      <c r="M38" s="335">
        <v>0.01</v>
      </c>
      <c r="N38" s="271">
        <f t="shared" si="0"/>
        <v>1087071.6916326408</v>
      </c>
    </row>
    <row r="39" spans="1:14">
      <c r="A39" s="113" t="s">
        <v>248</v>
      </c>
      <c r="B39" s="880" t="str">
        <f>VLOOKUP(A39,EQUIPOS!A9:D154,3,FALSE)</f>
        <v>Grúa telescópica de 50 Ton.</v>
      </c>
      <c r="C39" s="881"/>
      <c r="D39" s="881"/>
      <c r="E39" s="881"/>
      <c r="F39" s="881"/>
      <c r="G39" s="881"/>
      <c r="H39" s="882"/>
      <c r="I39" s="420"/>
      <c r="J39" s="421"/>
      <c r="K39" s="437">
        <f>VLOOKUP(A39,EQUIPOS!A9:D166,4,FALSE)</f>
        <v>315559.95745831932</v>
      </c>
      <c r="L39" s="334"/>
      <c r="M39" s="335">
        <v>0.04</v>
      </c>
      <c r="N39" s="271">
        <f t="shared" si="0"/>
        <v>7888998.9364579832</v>
      </c>
    </row>
    <row r="40" spans="1:14">
      <c r="A40" s="113" t="s">
        <v>255</v>
      </c>
      <c r="B40" s="880" t="str">
        <f>VLOOKUP(A40,EQUIPOS!A10:D154,3,FALSE)</f>
        <v>Manómetro cable de acero para bajar la celda</v>
      </c>
      <c r="C40" s="881"/>
      <c r="D40" s="881"/>
      <c r="E40" s="881"/>
      <c r="F40" s="881"/>
      <c r="G40" s="881"/>
      <c r="H40" s="882"/>
      <c r="I40" s="420"/>
      <c r="J40" s="421"/>
      <c r="K40" s="437">
        <f>VLOOKUP(A40,EQUIPOS!A10:D167,4,FALSE)</f>
        <v>1676034.6682952046</v>
      </c>
      <c r="L40" s="334"/>
      <c r="M40" s="335">
        <v>1</v>
      </c>
      <c r="N40" s="271">
        <f t="shared" si="0"/>
        <v>1676034.6682952046</v>
      </c>
    </row>
    <row r="41" spans="1:14">
      <c r="A41" s="113" t="s">
        <v>322</v>
      </c>
      <c r="B41" s="880" t="str">
        <f>VLOOKUP(A41,EQUIPOS!A11:D155,3,FALSE)</f>
        <v xml:space="preserve">Retroexcavadora sobre llantas JD 410
</v>
      </c>
      <c r="C41" s="881"/>
      <c r="D41" s="881"/>
      <c r="E41" s="881"/>
      <c r="F41" s="881"/>
      <c r="G41" s="881"/>
      <c r="H41" s="882"/>
      <c r="I41" s="420"/>
      <c r="J41" s="421"/>
      <c r="K41" s="437">
        <f>VLOOKUP(A41,EQUIPOS!A11:D168,4,FALSE)</f>
        <v>119013.86242510774</v>
      </c>
      <c r="L41" s="334"/>
      <c r="M41" s="335">
        <v>0.2</v>
      </c>
      <c r="N41" s="271">
        <f t="shared" si="0"/>
        <v>595069.31212553871</v>
      </c>
    </row>
    <row r="42" spans="1:14">
      <c r="A42" s="113"/>
      <c r="B42" s="880"/>
      <c r="C42" s="881"/>
      <c r="D42" s="881"/>
      <c r="E42" s="881"/>
      <c r="F42" s="881"/>
      <c r="G42" s="881"/>
      <c r="H42" s="882"/>
      <c r="I42" s="327"/>
      <c r="J42" s="329"/>
      <c r="K42" s="437"/>
      <c r="L42" s="422"/>
      <c r="M42" s="423"/>
      <c r="N42" s="271"/>
    </row>
    <row r="43" spans="1:14">
      <c r="B43" s="880"/>
      <c r="C43" s="881"/>
      <c r="D43" s="881"/>
      <c r="E43" s="881"/>
      <c r="F43" s="881"/>
      <c r="G43" s="881"/>
      <c r="H43" s="882"/>
      <c r="I43" s="36"/>
      <c r="J43" s="37"/>
      <c r="K43" s="437"/>
      <c r="L43" s="275"/>
      <c r="M43" s="276"/>
      <c r="N43" s="271"/>
    </row>
    <row r="44" spans="1:14">
      <c r="B44" s="319"/>
      <c r="C44" s="320"/>
      <c r="D44" s="320"/>
      <c r="E44" s="320"/>
      <c r="F44" s="322"/>
      <c r="G44" s="322"/>
      <c r="H44" s="125"/>
      <c r="I44" s="36"/>
      <c r="J44" s="37"/>
      <c r="K44" s="437"/>
      <c r="L44" s="275"/>
      <c r="M44" s="276"/>
      <c r="N44" s="272"/>
    </row>
    <row r="45" spans="1:14">
      <c r="B45" s="888" t="s">
        <v>952</v>
      </c>
      <c r="C45" s="889"/>
      <c r="D45" s="889"/>
      <c r="E45" s="38"/>
      <c r="F45" s="39"/>
      <c r="G45" s="39"/>
      <c r="H45" s="40"/>
      <c r="I45" s="36"/>
      <c r="J45" s="37"/>
      <c r="K45" s="278"/>
      <c r="L45" s="275"/>
      <c r="M45" s="400">
        <v>0.1</v>
      </c>
      <c r="N45" s="343">
        <f>N86*M45</f>
        <v>69139.567913614796</v>
      </c>
    </row>
    <row r="46" spans="1:14" ht="15.75" thickBot="1">
      <c r="B46" s="880"/>
      <c r="C46" s="881"/>
      <c r="D46" s="881"/>
      <c r="E46" s="881"/>
      <c r="F46" s="881"/>
      <c r="G46" s="881"/>
      <c r="H46" s="882"/>
      <c r="I46" s="890"/>
      <c r="J46" s="891"/>
      <c r="K46" s="41"/>
      <c r="L46" s="892"/>
      <c r="M46" s="893"/>
      <c r="N46" s="105"/>
    </row>
    <row r="47" spans="1:14" ht="15.75" thickBot="1">
      <c r="B47" s="831" t="s">
        <v>953</v>
      </c>
      <c r="C47" s="832"/>
      <c r="D47" s="832"/>
      <c r="E47" s="832"/>
      <c r="F47" s="832"/>
      <c r="G47" s="832"/>
      <c r="H47" s="832"/>
      <c r="I47" s="832"/>
      <c r="J47" s="832"/>
      <c r="K47" s="832"/>
      <c r="L47" s="832"/>
      <c r="M47" s="833"/>
      <c r="N47" s="410">
        <f>SUM(N36:N45)</f>
        <v>18730873.337866243</v>
      </c>
    </row>
    <row r="48" spans="1:14">
      <c r="B48" s="279"/>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76" t="s">
        <v>944</v>
      </c>
      <c r="C51" s="877"/>
      <c r="D51" s="877"/>
      <c r="E51" s="877"/>
      <c r="F51" s="877"/>
      <c r="G51" s="877"/>
      <c r="H51" s="877"/>
      <c r="I51" s="911"/>
      <c r="J51" s="314" t="s">
        <v>945</v>
      </c>
      <c r="K51" s="85" t="s">
        <v>946</v>
      </c>
      <c r="L51" s="912" t="s">
        <v>955</v>
      </c>
      <c r="M51" s="911"/>
      <c r="N51" s="86" t="s">
        <v>951</v>
      </c>
    </row>
    <row r="52" spans="1:17">
      <c r="A52" s="161" t="s">
        <v>410</v>
      </c>
      <c r="B52" s="43" t="str">
        <f>VLOOKUP(A52,MATERIALES!A5:D373,3,FALSE)</f>
        <v>Celda especial de carga</v>
      </c>
      <c r="C52" s="280"/>
      <c r="D52" s="280"/>
      <c r="E52" s="280"/>
      <c r="F52" s="280"/>
      <c r="G52" s="280"/>
      <c r="H52" s="280"/>
      <c r="I52" s="280"/>
      <c r="J52" s="310" t="str">
        <f>VLOOKUP(A52,MATERIALES!A6:D644,2,FALSE)</f>
        <v>u</v>
      </c>
      <c r="K52" s="281">
        <v>1</v>
      </c>
      <c r="L52" s="266"/>
      <c r="M52" s="401">
        <f>VLOOKUP(A52,MATERIALES!A5:D396,4,FALSE)</f>
        <v>23479401.61533355</v>
      </c>
      <c r="N52" s="271">
        <f t="shared" ref="N52:N57" si="1">K52*M52</f>
        <v>23479401.61533355</v>
      </c>
    </row>
    <row r="53" spans="1:17">
      <c r="A53" s="161" t="s">
        <v>505</v>
      </c>
      <c r="B53" s="43" t="str">
        <f>VLOOKUP(A53,MATERIALES!A6:D373,3,FALSE)</f>
        <v>Manguera de alta presión</v>
      </c>
      <c r="C53" s="424"/>
      <c r="D53" s="424"/>
      <c r="E53" s="424"/>
      <c r="F53" s="424"/>
      <c r="G53" s="424"/>
      <c r="H53" s="424"/>
      <c r="I53" s="424"/>
      <c r="J53" s="311" t="str">
        <f>VLOOKUP(A53,MATERIALES!A7:D645,2,FALSE)</f>
        <v>m</v>
      </c>
      <c r="K53" s="396">
        <v>30</v>
      </c>
      <c r="L53" s="420"/>
      <c r="M53" s="401">
        <f>VLOOKUP(A53,MATERIALES!A6:D397,4,FALSE)</f>
        <v>80679.745534850546</v>
      </c>
      <c r="N53" s="271">
        <f t="shared" si="1"/>
        <v>2420392.3660455164</v>
      </c>
    </row>
    <row r="54" spans="1:17">
      <c r="A54" s="161" t="s">
        <v>698</v>
      </c>
      <c r="B54" s="43" t="str">
        <f>VLOOKUP(A54,MATERIALES!A6:D373,3,FALSE)</f>
        <v>Transductores electrónicos (incluye cables, protección contra el concreto y panel de lectura)</v>
      </c>
      <c r="C54" s="424"/>
      <c r="D54" s="424"/>
      <c r="E54" s="424"/>
      <c r="F54" s="424"/>
      <c r="G54" s="424"/>
      <c r="H54" s="424"/>
      <c r="I54" s="424"/>
      <c r="J54" s="311" t="str">
        <f>VLOOKUP(A54,MATERIALES!A8:D646,2,FALSE)</f>
        <v>u</v>
      </c>
      <c r="K54" s="396">
        <v>2</v>
      </c>
      <c r="L54" s="420"/>
      <c r="M54" s="401">
        <f>VLOOKUP(A54,MATERIALES!A6:D398,4,FALSE)</f>
        <v>1552626.6775173426</v>
      </c>
      <c r="N54" s="271">
        <f t="shared" si="1"/>
        <v>3105253.3550346852</v>
      </c>
      <c r="Q54" s="106"/>
    </row>
    <row r="55" spans="1:17">
      <c r="A55" s="161" t="s">
        <v>700</v>
      </c>
      <c r="B55" s="43" t="str">
        <f>VLOOKUP(A55,MATERIALES!A6:D373,3,FALSE)</f>
        <v>Transductores mecánicos (incluye cables, protección contra el concreto y panel de lectura)</v>
      </c>
      <c r="C55" s="424"/>
      <c r="D55" s="424"/>
      <c r="E55" s="424"/>
      <c r="F55" s="424"/>
      <c r="G55" s="424"/>
      <c r="H55" s="424"/>
      <c r="I55" s="424"/>
      <c r="J55" s="311" t="str">
        <f>VLOOKUP(A55,MATERIALES!A9:D647,2,FALSE)</f>
        <v>u</v>
      </c>
      <c r="K55" s="396">
        <v>5</v>
      </c>
      <c r="L55" s="420"/>
      <c r="M55" s="401">
        <f>VLOOKUP(A55,MATERIALES!A6:D399,4,FALSE)</f>
        <v>958299.43318180763</v>
      </c>
      <c r="N55" s="271">
        <f t="shared" si="1"/>
        <v>4791497.1659090379</v>
      </c>
    </row>
    <row r="56" spans="1:17">
      <c r="A56" s="161" t="s">
        <v>727</v>
      </c>
      <c r="B56" s="43" t="str">
        <f>VLOOKUP(A56,MATERIALES!A7:D373,3,FALSE)</f>
        <v>Tubo metálico de alta resistencia</v>
      </c>
      <c r="C56" s="424"/>
      <c r="D56" s="424"/>
      <c r="E56" s="424"/>
      <c r="F56" s="424"/>
      <c r="G56" s="424"/>
      <c r="H56" s="424"/>
      <c r="I56" s="424"/>
      <c r="J56" s="311" t="str">
        <f>VLOOKUP(A56,MATERIALES!A10:D648,2,FALSE)</f>
        <v>m</v>
      </c>
      <c r="K56" s="396">
        <v>60</v>
      </c>
      <c r="L56" s="420"/>
      <c r="M56" s="401">
        <f>VLOOKUP(A56,MATERIALES!A7:D400,4,FALSE)</f>
        <v>74446.495926593881</v>
      </c>
      <c r="N56" s="271">
        <f t="shared" si="1"/>
        <v>4466789.7555956328</v>
      </c>
    </row>
    <row r="57" spans="1:17">
      <c r="A57" s="161" t="s">
        <v>734</v>
      </c>
      <c r="B57" s="43" t="str">
        <f>VLOOKUP(A57,MATERIALES!A8:D373,3,FALSE)</f>
        <v>Uniones especiales de alta resistencia para tubería</v>
      </c>
      <c r="C57" s="424"/>
      <c r="D57" s="424"/>
      <c r="E57" s="424"/>
      <c r="F57" s="424"/>
      <c r="G57" s="424"/>
      <c r="H57" s="424"/>
      <c r="I57" s="424"/>
      <c r="J57" s="311" t="str">
        <f>VLOOKUP(A57,MATERIALES!A11:D649,2,FALSE)</f>
        <v>u</v>
      </c>
      <c r="K57" s="396">
        <v>12</v>
      </c>
      <c r="L57" s="420"/>
      <c r="M57" s="401">
        <f>VLOOKUP(A57,MATERIALES!A8:D401,4,FALSE)</f>
        <v>43514.613286602929</v>
      </c>
      <c r="N57" s="271">
        <f t="shared" si="1"/>
        <v>522175.35943923518</v>
      </c>
    </row>
    <row r="58" spans="1:17">
      <c r="A58" s="161"/>
      <c r="B58" s="43"/>
      <c r="C58" s="424"/>
      <c r="D58" s="424"/>
      <c r="E58" s="424"/>
      <c r="F58" s="424"/>
      <c r="G58" s="424"/>
      <c r="H58" s="424"/>
      <c r="I58" s="424"/>
      <c r="J58" s="310"/>
      <c r="K58" s="396"/>
      <c r="L58" s="420"/>
      <c r="M58" s="401"/>
      <c r="N58" s="271"/>
    </row>
    <row r="59" spans="1:17">
      <c r="A59" s="161"/>
      <c r="B59" s="43"/>
      <c r="C59" s="424"/>
      <c r="D59" s="424"/>
      <c r="E59" s="424"/>
      <c r="F59" s="424"/>
      <c r="G59" s="424"/>
      <c r="H59" s="424"/>
      <c r="I59" s="424"/>
      <c r="J59" s="310"/>
      <c r="K59" s="396"/>
      <c r="L59" s="420"/>
      <c r="M59" s="401"/>
      <c r="N59" s="271"/>
    </row>
    <row r="60" spans="1:17">
      <c r="A60" s="161"/>
      <c r="B60" s="43"/>
      <c r="C60" s="424"/>
      <c r="D60" s="424"/>
      <c r="E60" s="424"/>
      <c r="F60" s="424"/>
      <c r="G60" s="424"/>
      <c r="H60" s="424"/>
      <c r="I60" s="424"/>
      <c r="J60" s="310"/>
      <c r="K60" s="396"/>
      <c r="L60" s="420"/>
      <c r="M60" s="401"/>
      <c r="N60" s="271"/>
    </row>
    <row r="61" spans="1:17">
      <c r="A61" s="161"/>
      <c r="B61" s="43"/>
      <c r="C61" s="424"/>
      <c r="D61" s="424"/>
      <c r="E61" s="424"/>
      <c r="F61" s="424"/>
      <c r="G61" s="424"/>
      <c r="H61" s="424"/>
      <c r="I61" s="424"/>
      <c r="J61" s="310"/>
      <c r="K61" s="396"/>
      <c r="L61" s="420"/>
      <c r="M61" s="401"/>
      <c r="N61" s="271"/>
    </row>
    <row r="62" spans="1:17" ht="15.75" thickBot="1">
      <c r="B62" s="43"/>
      <c r="C62" s="309"/>
      <c r="D62" s="309"/>
      <c r="E62" s="309"/>
      <c r="F62" s="309"/>
      <c r="G62" s="309"/>
      <c r="H62" s="309"/>
      <c r="I62" s="309"/>
      <c r="J62" s="434"/>
      <c r="K62" s="126"/>
      <c r="L62" s="324"/>
      <c r="M62" s="401"/>
      <c r="N62" s="271"/>
    </row>
    <row r="63" spans="1:17" ht="15.75" thickBot="1">
      <c r="B63" s="831" t="s">
        <v>953</v>
      </c>
      <c r="C63" s="832"/>
      <c r="D63" s="832"/>
      <c r="E63" s="832"/>
      <c r="F63" s="832"/>
      <c r="G63" s="832"/>
      <c r="H63" s="832"/>
      <c r="I63" s="832"/>
      <c r="J63" s="832"/>
      <c r="K63" s="832"/>
      <c r="L63" s="832"/>
      <c r="M63" s="833"/>
      <c r="N63" s="393">
        <f>SUM(N52:N62)</f>
        <v>38785509.617357656</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917" t="s">
        <v>961</v>
      </c>
      <c r="M67" s="896"/>
      <c r="N67" s="76" t="s">
        <v>951</v>
      </c>
    </row>
    <row r="68" spans="1:15">
      <c r="A68" t="s">
        <v>1400</v>
      </c>
      <c r="B68" s="46" t="str">
        <f>VLOOKUP(A68,TRANSPORTE!A5:D117,3,FALSE)</f>
        <v>Transporte de tubos. celdas, etc.</v>
      </c>
      <c r="C68" s="316"/>
      <c r="D68" s="316"/>
      <c r="E68" s="316"/>
      <c r="F68" s="316"/>
      <c r="G68" s="316"/>
      <c r="H68" s="310" t="s">
        <v>1468</v>
      </c>
      <c r="I68" s="278">
        <v>1</v>
      </c>
      <c r="J68" s="285">
        <v>1</v>
      </c>
      <c r="K68" s="278">
        <f>I68*J68</f>
        <v>1</v>
      </c>
      <c r="L68" s="918">
        <f>VLOOKUP(A68,TRANSPORTE!A5:D117,4,FALSE)</f>
        <v>835873.28470945987</v>
      </c>
      <c r="M68" s="919"/>
      <c r="N68" s="286">
        <f>K68*L68</f>
        <v>835873.28470945987</v>
      </c>
    </row>
    <row r="69" spans="1:15">
      <c r="A69" t="s">
        <v>1399</v>
      </c>
      <c r="B69" s="46" t="str">
        <f>VLOOKUP(A69,TRANSPORTE!A5:D117,3,FALSE)</f>
        <v>Pasajes aéreos</v>
      </c>
      <c r="C69" s="47"/>
      <c r="D69" s="47"/>
      <c r="E69" s="47"/>
      <c r="F69" s="47"/>
      <c r="G69" s="47"/>
      <c r="H69" s="310" t="s">
        <v>945</v>
      </c>
      <c r="I69" s="278">
        <v>3</v>
      </c>
      <c r="J69" s="285">
        <v>1</v>
      </c>
      <c r="K69" s="278">
        <f>I69*J69</f>
        <v>3</v>
      </c>
      <c r="L69" s="918">
        <f>VLOOKUP(A69,TRANSPORTE!A5:D117,4,FALSE)</f>
        <v>406329.38878218923</v>
      </c>
      <c r="M69" s="919"/>
      <c r="N69" s="286">
        <f>K69*L69</f>
        <v>1218988.1663465677</v>
      </c>
    </row>
    <row r="70" spans="1:15">
      <c r="B70" s="46"/>
      <c r="C70" s="47"/>
      <c r="D70" s="47"/>
      <c r="E70" s="47"/>
      <c r="F70" s="47"/>
      <c r="G70" s="47"/>
      <c r="H70" s="310"/>
      <c r="I70" s="278"/>
      <c r="J70" s="285"/>
      <c r="K70" s="278"/>
      <c r="L70" s="918"/>
      <c r="M70" s="919"/>
      <c r="N70" s="286"/>
    </row>
    <row r="71" spans="1:15">
      <c r="B71" s="46"/>
      <c r="C71" s="47"/>
      <c r="D71" s="47"/>
      <c r="E71" s="47"/>
      <c r="F71" s="47"/>
      <c r="G71" s="47"/>
      <c r="H71" s="310"/>
      <c r="I71" s="278"/>
      <c r="J71" s="285"/>
      <c r="K71" s="278"/>
      <c r="L71" s="918"/>
      <c r="M71" s="919"/>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909"/>
      <c r="M73" s="910"/>
      <c r="N73" s="127"/>
    </row>
    <row r="74" spans="1:15" ht="15.75" thickBot="1">
      <c r="B74" s="920" t="s">
        <v>953</v>
      </c>
      <c r="C74" s="874"/>
      <c r="D74" s="874"/>
      <c r="E74" s="874"/>
      <c r="F74" s="874"/>
      <c r="G74" s="874"/>
      <c r="H74" s="874"/>
      <c r="I74" s="874"/>
      <c r="J74" s="874"/>
      <c r="K74" s="874"/>
      <c r="L74" s="874"/>
      <c r="M74" s="875"/>
      <c r="N74" s="104">
        <f>N68+N69+N70+N71+N72</f>
        <v>2054861.4510560276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70" t="s">
        <v>963</v>
      </c>
      <c r="C78" s="871"/>
      <c r="D78" s="871"/>
      <c r="E78" s="871"/>
      <c r="F78" s="871"/>
      <c r="G78" s="871"/>
      <c r="H78" s="871"/>
      <c r="I78" s="73" t="s">
        <v>964</v>
      </c>
      <c r="J78" s="75" t="s">
        <v>1410</v>
      </c>
      <c r="K78" s="74" t="s">
        <v>966</v>
      </c>
      <c r="L78" s="872" t="s">
        <v>950</v>
      </c>
      <c r="M78" s="873"/>
      <c r="N78" s="98" t="s">
        <v>951</v>
      </c>
    </row>
    <row r="79" spans="1:15">
      <c r="A79" s="162" t="s">
        <v>6</v>
      </c>
      <c r="B79" s="49" t="str">
        <f>VLOOKUP(A79,'MANO DE OBRA'!A8:D68,3,FALSE)</f>
        <v xml:space="preserve">Obrero </v>
      </c>
      <c r="C79" s="47"/>
      <c r="D79" s="47"/>
      <c r="E79" s="47"/>
      <c r="F79" s="47"/>
      <c r="G79" s="47"/>
      <c r="H79" s="47"/>
      <c r="I79" s="291">
        <f t="shared" ref="I79:I82" si="2">K79/J79*100</f>
        <v>29260.000000000004</v>
      </c>
      <c r="J79" s="292">
        <v>185</v>
      </c>
      <c r="K79" s="293">
        <f>VLOOKUP(A79,'MANO DE OBRA'!A8:D99,4,FALSE)</f>
        <v>54131</v>
      </c>
      <c r="L79" s="50"/>
      <c r="M79" s="433">
        <v>1</v>
      </c>
      <c r="N79" s="394">
        <f t="shared" ref="N79:N82" si="3">K79/M79</f>
        <v>54131</v>
      </c>
      <c r="O79" s="106"/>
    </row>
    <row r="80" spans="1:15">
      <c r="A80" s="162" t="s">
        <v>74</v>
      </c>
      <c r="B80" s="49" t="str">
        <f>VLOOKUP(A80,'MANO DE OBRA'!A8:D69,3,FALSE)</f>
        <v>Ingeniero de Montaje y Prueba Pilote (1)</v>
      </c>
      <c r="C80" s="47"/>
      <c r="D80" s="47"/>
      <c r="E80" s="47"/>
      <c r="F80" s="47"/>
      <c r="G80" s="47"/>
      <c r="H80" s="47"/>
      <c r="I80" s="291">
        <f t="shared" si="2"/>
        <v>257965.03444028978</v>
      </c>
      <c r="J80" s="292">
        <v>185</v>
      </c>
      <c r="K80" s="293">
        <f>VLOOKUP(A80,'MANO DE OBRA'!A8:D100,4,FALSE)</f>
        <v>477235.31371453602</v>
      </c>
      <c r="L80" s="50"/>
      <c r="M80" s="433">
        <v>1</v>
      </c>
      <c r="N80" s="394">
        <f t="shared" si="3"/>
        <v>477235.31371453602</v>
      </c>
    </row>
    <row r="81" spans="1:14">
      <c r="A81" s="162"/>
      <c r="B81" s="49"/>
      <c r="C81" s="47"/>
      <c r="D81" s="47"/>
      <c r="E81" s="47"/>
      <c r="F81" s="47"/>
      <c r="G81" s="47"/>
      <c r="H81" s="47"/>
      <c r="I81" s="291"/>
      <c r="J81" s="292"/>
      <c r="K81" s="293"/>
      <c r="L81" s="50"/>
      <c r="M81" s="433"/>
      <c r="N81" s="394"/>
    </row>
    <row r="82" spans="1:14">
      <c r="A82" t="s">
        <v>88</v>
      </c>
      <c r="B82" s="49" t="str">
        <f>VLOOKUP(A82,'MANO DE OBRA'!A9:D70,3,FALSE)</f>
        <v>Soldador experto en montaje y pruebas</v>
      </c>
      <c r="C82" s="47"/>
      <c r="D82" s="47"/>
      <c r="E82" s="47"/>
      <c r="F82" s="47"/>
      <c r="G82" s="47"/>
      <c r="H82" s="47"/>
      <c r="I82" s="291">
        <f t="shared" si="2"/>
        <v>86502.359687357821</v>
      </c>
      <c r="J82" s="292">
        <v>185</v>
      </c>
      <c r="K82" s="293">
        <f>VLOOKUP(A82,'MANO DE OBRA'!A9:D101,4,FALSE)</f>
        <v>160029.36542161196</v>
      </c>
      <c r="L82" s="50"/>
      <c r="M82" s="433">
        <v>1</v>
      </c>
      <c r="N82" s="394">
        <f t="shared" si="3"/>
        <v>160029.36542161196</v>
      </c>
    </row>
    <row r="83" spans="1:14">
      <c r="B83" s="49"/>
      <c r="C83" s="47"/>
      <c r="D83" s="47"/>
      <c r="E83" s="47"/>
      <c r="F83" s="47"/>
      <c r="G83" s="47"/>
      <c r="H83" s="47"/>
      <c r="I83" s="291"/>
      <c r="J83" s="292"/>
      <c r="K83" s="293"/>
      <c r="L83" s="317"/>
      <c r="M83" s="433"/>
      <c r="N83" s="394"/>
    </row>
    <row r="84" spans="1:14">
      <c r="B84" s="49"/>
      <c r="C84" s="47"/>
      <c r="D84" s="47"/>
      <c r="E84" s="47"/>
      <c r="F84" s="47"/>
      <c r="G84" s="47"/>
      <c r="H84" s="47"/>
      <c r="I84" s="291"/>
      <c r="J84" s="292"/>
      <c r="K84" s="293"/>
      <c r="L84" s="317"/>
      <c r="M84" s="299"/>
      <c r="N84" s="295"/>
    </row>
    <row r="85" spans="1:14" ht="15.75" thickBot="1">
      <c r="B85" s="907"/>
      <c r="C85" s="908" t="e">
        <f>VLOOKUP(B85,'MANO DE OBRA'!B12:E73,3,FALSE)</f>
        <v>#N/A</v>
      </c>
      <c r="D85" s="908" t="e">
        <f>VLOOKUP(C85,'MANO DE OBRA'!C12:F73,3,FALSE)</f>
        <v>#N/A</v>
      </c>
      <c r="E85" s="908" t="e">
        <f>VLOOKUP(D85,'MANO DE OBRA'!D12:G73,3,FALSE)</f>
        <v>#N/A</v>
      </c>
      <c r="F85" s="908" t="e">
        <f>VLOOKUP(E85,'MANO DE OBRA'!E12:H73,3,FALSE)</f>
        <v>#N/A</v>
      </c>
      <c r="G85" s="908" t="e">
        <f>VLOOKUP(F85,'MANO DE OBRA'!F12:I73,3,FALSE)</f>
        <v>#N/A</v>
      </c>
      <c r="H85" s="908" t="e">
        <f>VLOOKUP(G85,'MANO DE OBRA'!G12:J73,3,FALSE)</f>
        <v>#N/A</v>
      </c>
      <c r="I85" s="469"/>
      <c r="J85" s="470"/>
      <c r="K85" s="471"/>
      <c r="L85" s="988"/>
      <c r="M85" s="988"/>
      <c r="N85" s="472"/>
    </row>
    <row r="86" spans="1:14" ht="15.75" thickBot="1">
      <c r="B86" s="920" t="s">
        <v>953</v>
      </c>
      <c r="C86" s="874"/>
      <c r="D86" s="874"/>
      <c r="E86" s="874"/>
      <c r="F86" s="874"/>
      <c r="G86" s="874"/>
      <c r="H86" s="874"/>
      <c r="I86" s="874"/>
      <c r="J86" s="874"/>
      <c r="K86" s="874"/>
      <c r="L86" s="874"/>
      <c r="M86" s="875"/>
      <c r="N86" s="459">
        <f>SUM(N79:N85)</f>
        <v>691395.67913614796</v>
      </c>
    </row>
    <row r="87" spans="1:14" ht="15.75" thickBot="1">
      <c r="B87" s="33"/>
      <c r="C87" s="34"/>
      <c r="D87" s="34"/>
      <c r="E87" s="34"/>
      <c r="F87" s="34"/>
      <c r="G87" s="34"/>
      <c r="H87" s="34"/>
      <c r="I87" s="34"/>
      <c r="J87" s="34"/>
      <c r="K87" s="34"/>
      <c r="L87" s="34"/>
      <c r="M87" s="34"/>
      <c r="N87" s="35"/>
    </row>
    <row r="88" spans="1:14" ht="15.75" thickBot="1">
      <c r="B88" s="831" t="s">
        <v>967</v>
      </c>
      <c r="C88" s="832"/>
      <c r="D88" s="832"/>
      <c r="E88" s="832"/>
      <c r="F88" s="832"/>
      <c r="G88" s="832"/>
      <c r="H88" s="832"/>
      <c r="I88" s="832"/>
      <c r="J88" s="832"/>
      <c r="K88" s="832"/>
      <c r="L88" s="832"/>
      <c r="M88" s="833"/>
      <c r="N88" s="99">
        <f>N86+N74+N63+N47</f>
        <v>60262640.085416079</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76" t="s">
        <v>969</v>
      </c>
      <c r="C92" s="877"/>
      <c r="D92" s="877"/>
      <c r="E92" s="877"/>
      <c r="F92" s="877"/>
      <c r="G92" s="877"/>
      <c r="H92" s="877"/>
      <c r="I92" s="313"/>
      <c r="J92" s="333"/>
      <c r="K92" s="301" t="s">
        <v>970</v>
      </c>
      <c r="L92" s="878" t="s">
        <v>971</v>
      </c>
      <c r="M92" s="879"/>
      <c r="N92" s="302"/>
    </row>
    <row r="93" spans="1:14">
      <c r="B93" s="864" t="s">
        <v>972</v>
      </c>
      <c r="C93" s="865"/>
      <c r="D93" s="865"/>
      <c r="E93" s="865"/>
      <c r="F93" s="865"/>
      <c r="G93" s="865"/>
      <c r="H93" s="865"/>
      <c r="I93" s="87"/>
      <c r="J93" s="88"/>
      <c r="K93" s="303">
        <v>0.2</v>
      </c>
      <c r="L93" s="866">
        <f>N88*K93</f>
        <v>12052528.017083216</v>
      </c>
      <c r="M93" s="867"/>
      <c r="N93" s="51"/>
    </row>
    <row r="94" spans="1:14">
      <c r="B94" s="89" t="s">
        <v>973</v>
      </c>
      <c r="C94" s="90"/>
      <c r="D94" s="90"/>
      <c r="E94" s="90"/>
      <c r="F94" s="90"/>
      <c r="G94" s="90"/>
      <c r="H94" s="90"/>
      <c r="I94" s="87"/>
      <c r="J94" s="88"/>
      <c r="K94" s="303">
        <v>0.05</v>
      </c>
      <c r="L94" s="866">
        <f>N88*K94</f>
        <v>3013132.0042708041</v>
      </c>
      <c r="M94" s="867"/>
      <c r="N94" s="51"/>
    </row>
    <row r="95" spans="1:14" ht="15.75" thickBot="1">
      <c r="B95" s="91" t="s">
        <v>974</v>
      </c>
      <c r="C95" s="92"/>
      <c r="D95" s="92"/>
      <c r="E95" s="92"/>
      <c r="F95" s="92"/>
      <c r="G95" s="92"/>
      <c r="H95" s="92"/>
      <c r="I95" s="93"/>
      <c r="J95" s="94"/>
      <c r="K95" s="304">
        <v>0.05</v>
      </c>
      <c r="L95" s="868">
        <f>N88*K95</f>
        <v>3013132.0042708041</v>
      </c>
      <c r="M95" s="869"/>
      <c r="N95" s="51"/>
    </row>
    <row r="96" spans="1:14" ht="15.75" thickBot="1">
      <c r="B96" s="831" t="s">
        <v>953</v>
      </c>
      <c r="C96" s="832"/>
      <c r="D96" s="832"/>
      <c r="E96" s="832"/>
      <c r="F96" s="832"/>
      <c r="G96" s="832"/>
      <c r="H96" s="832"/>
      <c r="I96" s="832"/>
      <c r="J96" s="832"/>
      <c r="K96" s="832"/>
      <c r="L96" s="832"/>
      <c r="M96" s="833"/>
      <c r="N96" s="52">
        <f>L93+L94+L95</f>
        <v>18078792.025624823</v>
      </c>
    </row>
    <row r="97" spans="1:14" ht="15.75" thickBot="1">
      <c r="B97" s="33"/>
      <c r="C97" s="34"/>
      <c r="D97" s="34"/>
      <c r="E97" s="34"/>
      <c r="F97" s="34"/>
      <c r="G97" s="34"/>
      <c r="H97" s="34"/>
      <c r="I97" s="34"/>
      <c r="J97" s="34"/>
      <c r="K97" s="34"/>
      <c r="L97" s="34"/>
      <c r="M97" s="34"/>
      <c r="N97" s="35"/>
    </row>
    <row r="98" spans="1:14" ht="15.75" thickBot="1">
      <c r="A98" t="s">
        <v>2016</v>
      </c>
      <c r="B98" s="831" t="s">
        <v>975</v>
      </c>
      <c r="C98" s="832"/>
      <c r="D98" s="832"/>
      <c r="E98" s="832"/>
      <c r="F98" s="832"/>
      <c r="G98" s="832"/>
      <c r="H98" s="832"/>
      <c r="I98" s="832"/>
      <c r="J98" s="832"/>
      <c r="K98" s="832"/>
      <c r="L98" s="832"/>
      <c r="M98" s="833"/>
      <c r="N98" s="188">
        <f>N88+N96</f>
        <v>78341432.111040905</v>
      </c>
    </row>
    <row r="99" spans="1:14">
      <c r="B99" s="238"/>
      <c r="C99" s="239"/>
      <c r="D99" s="239"/>
      <c r="E99" s="239"/>
      <c r="F99" s="239"/>
      <c r="G99" s="239"/>
      <c r="H99" s="239"/>
      <c r="I99" s="239"/>
      <c r="J99" s="239"/>
      <c r="K99" s="239"/>
      <c r="L99" s="239"/>
      <c r="M99" s="239"/>
      <c r="N99" s="240"/>
    </row>
    <row r="100" spans="1:14">
      <c r="B100" s="241"/>
      <c r="C100" s="242"/>
      <c r="D100" s="242"/>
      <c r="E100" s="242"/>
      <c r="F100" s="242"/>
      <c r="G100" s="242"/>
      <c r="H100" s="242"/>
      <c r="I100" s="242"/>
      <c r="J100" s="242"/>
      <c r="K100" s="242"/>
      <c r="L100" s="242"/>
      <c r="M100" s="242"/>
      <c r="N100" s="243"/>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416" t="s">
        <v>976</v>
      </c>
      <c r="F103" s="416"/>
      <c r="G103" s="416"/>
      <c r="H103" s="416"/>
      <c r="I103" s="416"/>
      <c r="J103" s="416"/>
      <c r="K103" s="242"/>
      <c r="L103" s="242"/>
      <c r="M103" s="242"/>
      <c r="N103" s="243"/>
    </row>
    <row r="104" spans="1:14">
      <c r="B104" s="241"/>
      <c r="C104" s="242"/>
      <c r="D104" s="242"/>
      <c r="E104" s="242" t="s">
        <v>977</v>
      </c>
      <c r="F104" s="242"/>
      <c r="G104" s="242"/>
      <c r="H104" s="242"/>
      <c r="I104" s="242"/>
      <c r="J104" s="242"/>
      <c r="K104" s="242"/>
      <c r="L104" s="242"/>
      <c r="M104" s="242"/>
      <c r="N104" s="243"/>
    </row>
    <row r="105" spans="1:14">
      <c r="B105" s="241"/>
      <c r="C105" s="242"/>
      <c r="D105" s="242"/>
      <c r="E105" s="242" t="s">
        <v>978</v>
      </c>
      <c r="F105" s="242"/>
      <c r="G105" s="242"/>
      <c r="H105" s="242"/>
      <c r="I105" s="242"/>
      <c r="J105" s="242"/>
      <c r="K105" s="242"/>
      <c r="L105" s="242"/>
      <c r="M105" s="242"/>
      <c r="N105" s="243"/>
    </row>
    <row r="106" spans="1:14">
      <c r="B106" s="241"/>
      <c r="C106" s="242"/>
      <c r="D106" s="242"/>
      <c r="E106" s="242" t="s">
        <v>979</v>
      </c>
      <c r="F106" s="242"/>
      <c r="G106" s="242"/>
      <c r="H106" s="242"/>
      <c r="I106" s="242"/>
      <c r="J106" s="242"/>
      <c r="K106" s="242"/>
      <c r="L106" s="242"/>
      <c r="M106" s="242"/>
      <c r="N106" s="243"/>
    </row>
    <row r="107" spans="1:14" ht="15.75" thickBot="1">
      <c r="B107" s="241"/>
      <c r="C107" s="242"/>
      <c r="D107" s="242"/>
      <c r="E107" s="242"/>
      <c r="F107" s="242" t="s">
        <v>980</v>
      </c>
      <c r="G107" s="242"/>
      <c r="H107" s="242"/>
      <c r="I107" s="242"/>
      <c r="J107" s="242"/>
      <c r="K107" s="242"/>
      <c r="L107" s="242"/>
      <c r="M107" s="242"/>
      <c r="N107" s="243"/>
    </row>
    <row r="108" spans="1:14">
      <c r="B108" s="226" t="s">
        <v>2216</v>
      </c>
      <c r="C108" s="227"/>
      <c r="D108" s="227"/>
      <c r="E108" s="227"/>
      <c r="F108" s="227"/>
      <c r="G108" s="227"/>
      <c r="H108" s="227"/>
      <c r="I108" s="227"/>
      <c r="J108" s="227"/>
      <c r="K108" s="227"/>
      <c r="L108" s="227"/>
      <c r="M108" s="227"/>
      <c r="N108" s="228"/>
    </row>
    <row r="109" spans="1:14">
      <c r="B109" s="244"/>
      <c r="C109" s="245"/>
      <c r="D109" s="245"/>
      <c r="E109" s="245"/>
      <c r="F109" s="245"/>
      <c r="G109" s="245"/>
      <c r="H109" s="245"/>
      <c r="I109" s="245"/>
      <c r="J109" s="245"/>
      <c r="K109" s="245"/>
      <c r="L109" s="245"/>
      <c r="M109" s="245"/>
      <c r="N109" s="246"/>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ht="15.75" thickBot="1">
      <c r="B112" s="247"/>
      <c r="C112" s="248"/>
      <c r="D112" s="248"/>
      <c r="E112" s="248"/>
      <c r="F112" s="248"/>
      <c r="G112" s="248"/>
      <c r="H112" s="248"/>
      <c r="I112" s="248"/>
      <c r="J112" s="248"/>
      <c r="K112" s="248"/>
      <c r="L112" s="248"/>
      <c r="M112" s="248"/>
      <c r="N112" s="249"/>
    </row>
    <row r="113" spans="2:14">
      <c r="B113" s="250"/>
      <c r="C113" s="251"/>
      <c r="D113" s="251"/>
      <c r="E113" s="251"/>
      <c r="F113" s="251"/>
      <c r="G113" s="251"/>
      <c r="H113" s="251"/>
      <c r="I113" s="251"/>
      <c r="J113" s="251"/>
      <c r="K113" s="251"/>
      <c r="L113" s="251"/>
      <c r="M113" s="251"/>
      <c r="N113" s="252"/>
    </row>
    <row r="114" spans="2:14">
      <c r="B114" s="253" t="s">
        <v>2217</v>
      </c>
      <c r="C114" s="254"/>
      <c r="D114" s="254"/>
      <c r="E114" s="254"/>
      <c r="F114" s="254"/>
      <c r="G114" s="254"/>
      <c r="H114" s="254"/>
      <c r="I114" s="254"/>
      <c r="J114" s="254"/>
      <c r="K114" s="254"/>
      <c r="L114" s="254"/>
      <c r="M114" s="254"/>
      <c r="N114" s="255"/>
    </row>
    <row r="115" spans="2:14" ht="15" customHeight="1">
      <c r="B115" s="975" t="s">
        <v>2218</v>
      </c>
      <c r="C115" s="976"/>
      <c r="D115" s="976"/>
      <c r="E115" s="976"/>
      <c r="F115" s="976"/>
      <c r="G115" s="976"/>
      <c r="H115" s="976"/>
      <c r="I115" s="976"/>
      <c r="J115" s="976"/>
      <c r="K115" s="976"/>
      <c r="L115" s="976"/>
      <c r="M115" s="976"/>
      <c r="N115" s="977"/>
    </row>
    <row r="116" spans="2:14" ht="15" customHeight="1">
      <c r="B116" s="975"/>
      <c r="C116" s="976"/>
      <c r="D116" s="976"/>
      <c r="E116" s="976"/>
      <c r="F116" s="976"/>
      <c r="G116" s="976"/>
      <c r="H116" s="976"/>
      <c r="I116" s="976"/>
      <c r="J116" s="976"/>
      <c r="K116" s="976"/>
      <c r="L116" s="976"/>
      <c r="M116" s="976"/>
      <c r="N116" s="977"/>
    </row>
    <row r="117" spans="2:14" ht="30" customHeight="1">
      <c r="B117" s="978" t="s">
        <v>2219</v>
      </c>
      <c r="C117" s="979"/>
      <c r="D117" s="979"/>
      <c r="E117" s="979"/>
      <c r="F117" s="979"/>
      <c r="G117" s="979"/>
      <c r="H117" s="979"/>
      <c r="I117" s="979"/>
      <c r="J117" s="979"/>
      <c r="K117" s="979"/>
      <c r="L117" s="979"/>
      <c r="M117" s="979"/>
      <c r="N117" s="980"/>
    </row>
    <row r="118" spans="2:14">
      <c r="B118" s="978"/>
      <c r="C118" s="979"/>
      <c r="D118" s="979"/>
      <c r="E118" s="979"/>
      <c r="F118" s="979"/>
      <c r="G118" s="979"/>
      <c r="H118" s="979"/>
      <c r="I118" s="979"/>
      <c r="J118" s="979"/>
      <c r="K118" s="979"/>
      <c r="L118" s="979"/>
      <c r="M118" s="979"/>
      <c r="N118" s="980"/>
    </row>
    <row r="119" spans="2:14">
      <c r="B119" s="338"/>
      <c r="C119" s="339"/>
      <c r="D119" s="339"/>
      <c r="E119" s="339"/>
      <c r="F119" s="339"/>
      <c r="G119" s="339"/>
      <c r="H119" s="339"/>
      <c r="I119" s="339"/>
      <c r="J119" s="339"/>
      <c r="K119" s="339"/>
      <c r="L119" s="339"/>
      <c r="M119" s="339"/>
      <c r="N119" s="34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253"/>
      <c r="C122" s="254"/>
      <c r="D122" s="254"/>
      <c r="E122" s="254"/>
      <c r="F122" s="254"/>
      <c r="G122" s="254"/>
      <c r="H122" s="254"/>
      <c r="I122" s="254"/>
      <c r="J122" s="254"/>
      <c r="K122" s="254"/>
      <c r="L122" s="254"/>
      <c r="M122" s="254"/>
      <c r="N122" s="255"/>
    </row>
    <row r="123" spans="2:14">
      <c r="B123" s="241"/>
      <c r="C123" s="242"/>
      <c r="D123" s="242"/>
      <c r="E123" s="242" t="s">
        <v>976</v>
      </c>
      <c r="F123" s="416"/>
      <c r="G123" s="416"/>
      <c r="H123" s="242"/>
      <c r="I123" s="242"/>
      <c r="J123" s="242"/>
      <c r="K123" s="242"/>
      <c r="L123" s="242"/>
      <c r="M123" s="242"/>
      <c r="N123" s="243"/>
    </row>
    <row r="124" spans="2:14">
      <c r="B124" s="241"/>
      <c r="C124" s="242"/>
      <c r="D124" s="242"/>
      <c r="E124" s="417" t="s">
        <v>977</v>
      </c>
      <c r="F124" s="242"/>
      <c r="G124" s="242"/>
      <c r="H124" s="417"/>
      <c r="I124" s="417"/>
      <c r="J124" s="417"/>
      <c r="K124" s="242"/>
      <c r="L124" s="242"/>
      <c r="M124" s="242"/>
      <c r="N124" s="243"/>
    </row>
    <row r="125" spans="2:14">
      <c r="B125" s="241"/>
      <c r="C125" s="242"/>
      <c r="D125" s="242"/>
      <c r="E125" s="256" t="s">
        <v>981</v>
      </c>
      <c r="F125" s="242"/>
      <c r="G125" s="242"/>
      <c r="H125" s="256"/>
      <c r="I125" s="256"/>
      <c r="J125" s="256"/>
      <c r="K125" s="242"/>
      <c r="L125" s="242"/>
      <c r="M125" s="242"/>
      <c r="N125" s="243"/>
    </row>
    <row r="126" spans="2:14">
      <c r="B126" s="257"/>
      <c r="C126" s="254"/>
      <c r="D126" s="254"/>
      <c r="E126" s="242" t="s">
        <v>979</v>
      </c>
      <c r="F126" s="242"/>
      <c r="G126" s="242"/>
      <c r="H126" s="242"/>
      <c r="I126" s="242"/>
      <c r="J126" s="242"/>
      <c r="K126" s="254"/>
      <c r="L126" s="254"/>
      <c r="M126" s="254"/>
      <c r="N126" s="255"/>
    </row>
    <row r="127" spans="2:14">
      <c r="B127" s="257"/>
      <c r="C127" s="254"/>
      <c r="D127" s="254"/>
      <c r="E127" s="254"/>
      <c r="F127" s="242"/>
      <c r="G127" s="242"/>
      <c r="H127" s="242"/>
      <c r="I127" s="242"/>
      <c r="J127" s="242"/>
      <c r="K127" s="254"/>
      <c r="L127" s="254"/>
      <c r="M127" s="254"/>
      <c r="N127" s="255"/>
    </row>
    <row r="128" spans="2:14">
      <c r="B128" s="257" t="s">
        <v>2220</v>
      </c>
      <c r="C128" s="256"/>
      <c r="D128" s="256"/>
      <c r="E128" s="242"/>
      <c r="F128" s="242"/>
      <c r="G128" s="242"/>
      <c r="H128" s="242"/>
      <c r="I128" s="242"/>
      <c r="J128" s="981"/>
      <c r="K128" s="981"/>
      <c r="L128" s="981"/>
      <c r="M128" s="981"/>
      <c r="N128" s="982"/>
    </row>
    <row r="129" spans="2:14" ht="15.75" thickBot="1">
      <c r="B129" s="418" t="s">
        <v>2221</v>
      </c>
      <c r="C129" s="419"/>
      <c r="D129" s="419"/>
      <c r="E129" s="258"/>
      <c r="F129" s="258"/>
      <c r="G129" s="258"/>
      <c r="H129" s="258"/>
      <c r="I129" s="258"/>
      <c r="J129" s="983"/>
      <c r="K129" s="983"/>
      <c r="L129" s="983"/>
      <c r="M129" s="983"/>
      <c r="N129" s="984"/>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P51" sqref="P5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1731</v>
      </c>
      <c r="C31" s="81" t="s">
        <v>1657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326</v>
      </c>
      <c r="B36" s="880" t="str">
        <f>VLOOKUP(A36,EQUIPOS!A6:D154,3,FALSE)</f>
        <v>Sensor de Impacto para prueba de integridad tipo</v>
      </c>
      <c r="C36" s="881"/>
      <c r="D36" s="881"/>
      <c r="E36" s="881"/>
      <c r="F36" s="881"/>
      <c r="G36" s="881"/>
      <c r="H36" s="882"/>
      <c r="I36" s="266"/>
      <c r="J36" s="267"/>
      <c r="K36" s="268">
        <f>VLOOKUP(A36,EQUIPOS!A6:D163,4,FALSE)</f>
        <v>106757.34309639226</v>
      </c>
      <c r="L36" s="269"/>
      <c r="M36" s="335">
        <v>1</v>
      </c>
      <c r="N36" s="271">
        <f>K36/M36</f>
        <v>106757.34309639226</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106757.34309639226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281"/>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2"/>
      <c r="B71" s="49"/>
      <c r="C71" s="47"/>
      <c r="D71" s="47"/>
      <c r="E71" s="47"/>
      <c r="F71" s="47"/>
      <c r="G71" s="47"/>
      <c r="H71" s="47"/>
      <c r="I71" s="291"/>
      <c r="J71" s="292"/>
      <c r="K71" s="293"/>
      <c r="L71" s="50"/>
      <c r="M71" s="433"/>
      <c r="N71" s="394"/>
      <c r="O71" s="106"/>
    </row>
    <row r="72" spans="1:15">
      <c r="A72" s="162" t="s">
        <v>89</v>
      </c>
      <c r="B72" s="49" t="str">
        <f>VLOOKUP(A72,'MANO DE OBRA'!A7:D67,3,FALSE)</f>
        <v>Operador prueba de integridad</v>
      </c>
      <c r="C72" s="47"/>
      <c r="D72" s="47"/>
      <c r="E72" s="47"/>
      <c r="F72" s="47"/>
      <c r="G72" s="47"/>
      <c r="H72" s="47"/>
      <c r="I72" s="291">
        <f>K72/J72*100</f>
        <v>72085.299739464841</v>
      </c>
      <c r="J72" s="292">
        <v>185</v>
      </c>
      <c r="K72" s="293">
        <f>VLOOKUP(A72,'MANO DE OBRA'!A7:D98,4,FALSE)</f>
        <v>133357.80451800997</v>
      </c>
      <c r="L72" s="50"/>
      <c r="M72" s="431">
        <v>0.33333332999999998</v>
      </c>
      <c r="N72" s="394">
        <f>K72/M72</f>
        <v>400073.41755476414</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400073.41755476414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506830.76065115642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101366.15213023129</v>
      </c>
      <c r="M84" s="867"/>
      <c r="N84" s="51"/>
    </row>
    <row r="85" spans="1:14">
      <c r="B85" s="89" t="s">
        <v>973</v>
      </c>
      <c r="C85" s="90"/>
      <c r="D85" s="90"/>
      <c r="E85" s="90"/>
      <c r="F85" s="90"/>
      <c r="G85" s="90"/>
      <c r="H85" s="90"/>
      <c r="I85" s="87"/>
      <c r="J85" s="88"/>
      <c r="K85" s="303">
        <v>0.05</v>
      </c>
      <c r="L85" s="866">
        <f>N79*K85</f>
        <v>25341.538032557823</v>
      </c>
      <c r="M85" s="867"/>
      <c r="N85" s="51"/>
    </row>
    <row r="86" spans="1:14" ht="15.75" thickBot="1">
      <c r="B86" s="91" t="s">
        <v>974</v>
      </c>
      <c r="C86" s="92"/>
      <c r="D86" s="92"/>
      <c r="E86" s="92"/>
      <c r="F86" s="92"/>
      <c r="G86" s="92"/>
      <c r="H86" s="92"/>
      <c r="I86" s="93"/>
      <c r="J86" s="94"/>
      <c r="K86" s="304">
        <v>0.05</v>
      </c>
      <c r="L86" s="868">
        <f>N79*K86</f>
        <v>25341.538032557823</v>
      </c>
      <c r="M86" s="869"/>
      <c r="N86" s="51"/>
    </row>
    <row r="87" spans="1:14" ht="15.75" thickBot="1">
      <c r="B87" s="831" t="s">
        <v>953</v>
      </c>
      <c r="C87" s="832"/>
      <c r="D87" s="832"/>
      <c r="E87" s="832"/>
      <c r="F87" s="832"/>
      <c r="G87" s="832"/>
      <c r="H87" s="832"/>
      <c r="I87" s="832"/>
      <c r="J87" s="832"/>
      <c r="K87" s="832"/>
      <c r="L87" s="832"/>
      <c r="M87" s="833"/>
      <c r="N87" s="52">
        <f>L84+L85+L86</f>
        <v>152049.22819534692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658879.98884650331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1105</v>
      </c>
      <c r="C31" s="81" t="s">
        <v>2101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320</v>
      </c>
      <c r="B36" s="880" t="str">
        <f>VLOOKUP(A36,EQUIPOS!A6:D154,3,FALSE)</f>
        <v>Retroexcavadora sobre llantas, motor 62HP, Profundidad de excavación de 5.41 metros.</v>
      </c>
      <c r="C36" s="881"/>
      <c r="D36" s="881"/>
      <c r="E36" s="881"/>
      <c r="F36" s="881"/>
      <c r="G36" s="881"/>
      <c r="H36" s="882"/>
      <c r="I36" s="266"/>
      <c r="J36" s="267"/>
      <c r="K36" s="268">
        <f>VLOOKUP(A36,EQUIPOS!A6:D163,4,FALSE)</f>
        <v>145294.11246412585</v>
      </c>
      <c r="L36" s="269"/>
      <c r="M36" s="335">
        <v>10</v>
      </c>
      <c r="N36" s="271">
        <f>K36/M36</f>
        <v>14529.411246412585</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336.34905451801001</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14865.760300930595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593</v>
      </c>
      <c r="B48" s="43" t="str">
        <f>VLOOKUP(A48,MATERIALES!A5:D373,3,FALSE)</f>
        <v>Paral en madera rolliza de 5´´ y 4,5m de longitud (tablestacados)</v>
      </c>
      <c r="C48" s="280"/>
      <c r="D48" s="280"/>
      <c r="E48" s="280"/>
      <c r="F48" s="280"/>
      <c r="G48" s="280"/>
      <c r="H48" s="280"/>
      <c r="I48" s="267"/>
      <c r="J48" s="223" t="str">
        <f>VLOOKUP(A48,MATERIALES!A4:D640,2,FALSE)</f>
        <v>u</v>
      </c>
      <c r="K48" s="281">
        <v>0.48888888888888893</v>
      </c>
      <c r="L48" s="266"/>
      <c r="M48" s="401">
        <f>VLOOKUP(A48,MATERIALES!A5:D396,4,FALSE)</f>
        <v>39089.241640199194</v>
      </c>
      <c r="N48" s="271">
        <f>K48*M48</f>
        <v>19110.295912986276</v>
      </c>
    </row>
    <row r="49" spans="1:14">
      <c r="A49" s="161" t="s">
        <v>670</v>
      </c>
      <c r="B49" s="43" t="str">
        <f>VLOOKUP(A49,MATERIALES!A6:D373,3,FALSE)</f>
        <v>Tablestaca en madera aserrada (0,25*0,05*3)</v>
      </c>
      <c r="C49" s="424"/>
      <c r="D49" s="424"/>
      <c r="E49" s="424"/>
      <c r="F49" s="424"/>
      <c r="G49" s="424"/>
      <c r="H49" s="424"/>
      <c r="I49" s="424"/>
      <c r="J49" s="310" t="str">
        <f>VLOOKUP(A49,MATERIALES!A5:D641,2,FALSE)</f>
        <v>u</v>
      </c>
      <c r="K49" s="396">
        <v>1.3333333333333333</v>
      </c>
      <c r="L49" s="420"/>
      <c r="M49" s="401">
        <f>VLOOKUP(A49,MATERIALES!A6:D397,4,FALSE)</f>
        <v>24391.655150633065</v>
      </c>
      <c r="N49" s="271">
        <f>K49*M49</f>
        <v>32522.206867510751</v>
      </c>
    </row>
    <row r="50" spans="1:14">
      <c r="A50" s="161" t="s">
        <v>898</v>
      </c>
      <c r="B50" s="43" t="str">
        <f>VLOOKUP(A50,MATERIALES!A6:D373,3,FALSE)</f>
        <v>Alambre Negro Para Amarre</v>
      </c>
      <c r="C50" s="424"/>
      <c r="D50" s="424"/>
      <c r="E50" s="424"/>
      <c r="F50" s="424"/>
      <c r="G50" s="424"/>
      <c r="H50" s="424"/>
      <c r="I50" s="424"/>
      <c r="J50" s="310" t="str">
        <f>VLOOKUP(A50,MATERIALES!A6:D642,2,FALSE)</f>
        <v>kg</v>
      </c>
      <c r="K50" s="396">
        <v>1.5</v>
      </c>
      <c r="L50" s="420"/>
      <c r="M50" s="401">
        <f>VLOOKUP(A50,MATERIALES!A6:D398,4,FALSE)</f>
        <v>4363.5201987620858</v>
      </c>
      <c r="N50" s="271">
        <f>K50*M50</f>
        <v>6545.2802981431287</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58177.783078640161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2" t="s">
        <v>9</v>
      </c>
      <c r="B71" s="49" t="str">
        <f>VLOOKUP(A71,'MANO DE OBRA'!A8:D68,3,FALSE)</f>
        <v>Obrero (3)</v>
      </c>
      <c r="C71" s="47"/>
      <c r="D71" s="47"/>
      <c r="E71" s="47"/>
      <c r="F71" s="47"/>
      <c r="G71" s="47"/>
      <c r="H71" s="47"/>
      <c r="I71" s="291">
        <f>K71/J71*100</f>
        <v>87780</v>
      </c>
      <c r="J71" s="292">
        <v>185</v>
      </c>
      <c r="K71" s="293">
        <f>VLOOKUP(A71,'MANO DE OBRA'!A8:D99,4,FALSE)</f>
        <v>162393</v>
      </c>
      <c r="L71" s="50"/>
      <c r="M71" s="433">
        <v>80</v>
      </c>
      <c r="N71" s="394">
        <f>K71/M71</f>
        <v>2029.9124999999999</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1">
        <v>80</v>
      </c>
      <c r="N72" s="394">
        <f>K72/M72</f>
        <v>1333.5780451800997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3363.4905451800996</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76407.033924750853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15281.406784950172</v>
      </c>
      <c r="M84" s="867"/>
      <c r="N84" s="51"/>
    </row>
    <row r="85" spans="1:14">
      <c r="B85" s="89" t="s">
        <v>973</v>
      </c>
      <c r="C85" s="90"/>
      <c r="D85" s="90"/>
      <c r="E85" s="90"/>
      <c r="F85" s="90"/>
      <c r="G85" s="90"/>
      <c r="H85" s="90"/>
      <c r="I85" s="87"/>
      <c r="J85" s="88"/>
      <c r="K85" s="303">
        <v>0.05</v>
      </c>
      <c r="L85" s="866">
        <f>N79*K85</f>
        <v>3820.3516962375429</v>
      </c>
      <c r="M85" s="867"/>
      <c r="N85" s="51"/>
    </row>
    <row r="86" spans="1:14" ht="15.75" thickBot="1">
      <c r="B86" s="91" t="s">
        <v>974</v>
      </c>
      <c r="C86" s="92"/>
      <c r="D86" s="92"/>
      <c r="E86" s="92"/>
      <c r="F86" s="92"/>
      <c r="G86" s="92"/>
      <c r="H86" s="92"/>
      <c r="I86" s="93"/>
      <c r="J86" s="94"/>
      <c r="K86" s="304">
        <v>0.05</v>
      </c>
      <c r="L86" s="868">
        <f>N79*K86</f>
        <v>3820.3516962375429</v>
      </c>
      <c r="M86" s="869"/>
      <c r="N86" s="51"/>
    </row>
    <row r="87" spans="1:14" ht="15.75" thickBot="1">
      <c r="B87" s="831" t="s">
        <v>953</v>
      </c>
      <c r="C87" s="832"/>
      <c r="D87" s="832"/>
      <c r="E87" s="832"/>
      <c r="F87" s="832"/>
      <c r="G87" s="832"/>
      <c r="H87" s="832"/>
      <c r="I87" s="832"/>
      <c r="J87" s="832"/>
      <c r="K87" s="832"/>
      <c r="L87" s="832"/>
      <c r="M87" s="833"/>
      <c r="N87" s="52">
        <f>L84+L85+L86</f>
        <v>22922.110177425257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99329.144102176113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ht="27"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1106</v>
      </c>
      <c r="C31" s="81" t="s">
        <v>2102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204</v>
      </c>
      <c r="B36" s="880" t="str">
        <f>VLOOKUP(A36,EQUIPOS!A6:D154,3,FALSE)</f>
        <v xml:space="preserve">Equipo de soldadura 250 AMP
</v>
      </c>
      <c r="C36" s="881"/>
      <c r="D36" s="881"/>
      <c r="E36" s="881"/>
      <c r="F36" s="881"/>
      <c r="G36" s="881"/>
      <c r="H36" s="882"/>
      <c r="I36" s="266"/>
      <c r="J36" s="267"/>
      <c r="K36" s="268">
        <f>VLOOKUP(A36,EQUIPOS!A6:D163,4,FALSE)</f>
        <v>9597.0307750931515</v>
      </c>
      <c r="L36" s="269"/>
      <c r="M36" s="335">
        <v>10</v>
      </c>
      <c r="N36" s="271">
        <f>K36/M36</f>
        <v>959.70307750931511</v>
      </c>
    </row>
    <row r="37" spans="1:14">
      <c r="A37" s="113" t="s">
        <v>320</v>
      </c>
      <c r="B37" s="880" t="str">
        <f>VLOOKUP(A37,EQUIPOS!A7:D154,3,FALSE)</f>
        <v>Retroexcavadora sobre llantas, motor 62HP, Profundidad de excavación de 5.41 metros.</v>
      </c>
      <c r="C37" s="881"/>
      <c r="D37" s="881"/>
      <c r="E37" s="881"/>
      <c r="F37" s="881"/>
      <c r="G37" s="881"/>
      <c r="H37" s="882"/>
      <c r="I37" s="420"/>
      <c r="J37" s="421"/>
      <c r="K37" s="268">
        <f>VLOOKUP(A37,EQUIPOS!A7:D164,4,FALSE)</f>
        <v>145294.11246412585</v>
      </c>
      <c r="L37" s="334"/>
      <c r="M37" s="335">
        <v>10</v>
      </c>
      <c r="N37" s="271">
        <f>K37/M37</f>
        <v>14529.411246412585</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402.04310903601998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15891.15743295792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662</v>
      </c>
      <c r="B48" s="43" t="str">
        <f>VLOOKUP(A48,MATERIALES!A5:D373,3,FALSE)</f>
        <v>Soldadura 7018</v>
      </c>
      <c r="C48" s="280"/>
      <c r="D48" s="280"/>
      <c r="E48" s="280"/>
      <c r="F48" s="280"/>
      <c r="G48" s="280"/>
      <c r="H48" s="280"/>
      <c r="I48" s="280"/>
      <c r="J48" s="310" t="str">
        <f>VLOOKUP(A48,MATERIALES!A4:D640,2,FALSE)</f>
        <v>kg</v>
      </c>
      <c r="K48" s="281">
        <v>3.3000000000000002E-2</v>
      </c>
      <c r="L48" s="266"/>
      <c r="M48" s="401">
        <f>VLOOKUP(A48,MATERIALES!A5:D396,4,FALSE)</f>
        <v>9493.8164734581424</v>
      </c>
      <c r="N48" s="271">
        <f>K48*M48</f>
        <v>313.29594362411871</v>
      </c>
    </row>
    <row r="49" spans="1:14">
      <c r="A49" s="161" t="s">
        <v>680</v>
      </c>
      <c r="B49" s="43" t="str">
        <f>VLOOKUP(A49,MATERIALES!A6:D373,3,FALSE)</f>
        <v>Tablestaca metálica (riel de 70 lb/yarda)</v>
      </c>
      <c r="C49" s="424"/>
      <c r="D49" s="424"/>
      <c r="E49" s="424"/>
      <c r="F49" s="424"/>
      <c r="G49" s="424"/>
      <c r="H49" s="424"/>
      <c r="I49" s="424"/>
      <c r="J49" s="311" t="str">
        <f>VLOOKUP(A49,MATERIALES!A5:D641,2,FALSE)</f>
        <v>u</v>
      </c>
      <c r="K49" s="396">
        <v>3</v>
      </c>
      <c r="L49" s="420"/>
      <c r="M49" s="401">
        <f>VLOOKUP(A49,MATERIALES!A6:D397,4,FALSE)</f>
        <v>87760.244990197403</v>
      </c>
      <c r="N49" s="271">
        <f>K49*M49</f>
        <v>263280.7349705922</v>
      </c>
    </row>
    <row r="50" spans="1:14">
      <c r="A50" s="161" t="s">
        <v>690</v>
      </c>
      <c r="B50" s="43" t="str">
        <f>VLOOKUP(A50,MATERIALES!A6:D373,3,FALSE)</f>
        <v>Tornillos de Unión de D= 12 mm</v>
      </c>
      <c r="C50" s="424"/>
      <c r="D50" s="424"/>
      <c r="E50" s="424"/>
      <c r="F50" s="424"/>
      <c r="G50" s="424"/>
      <c r="H50" s="424"/>
      <c r="I50" s="424"/>
      <c r="J50" s="311" t="str">
        <f>VLOOKUP(A50,MATERIALES!A6:D642,2,FALSE)</f>
        <v>u</v>
      </c>
      <c r="K50" s="396">
        <v>10</v>
      </c>
      <c r="L50" s="420"/>
      <c r="M50" s="401">
        <f>VLOOKUP(A50,MATERIALES!A6:D398,4,FALSE)</f>
        <v>1056.748770251638</v>
      </c>
      <c r="N50" s="271">
        <f>K50*M50</f>
        <v>10567.487702516381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274161.51861673268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0">
        <v>80</v>
      </c>
      <c r="N71" s="394">
        <f>K71/M71</f>
        <v>1353.2750000000001</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80</v>
      </c>
      <c r="N72" s="394">
        <f>K72/M72</f>
        <v>1333.5780451800997</v>
      </c>
    </row>
    <row r="73" spans="1:15">
      <c r="A73" t="s">
        <v>30</v>
      </c>
      <c r="B73" s="49" t="str">
        <f>VLOOKUP(A73,'MANO DE OBRA'!A9:D70,3,FALSE)</f>
        <v>Oficial</v>
      </c>
      <c r="C73" s="47"/>
      <c r="D73" s="47"/>
      <c r="E73" s="47"/>
      <c r="F73" s="47"/>
      <c r="G73" s="47"/>
      <c r="H73" s="47"/>
      <c r="I73" s="291">
        <f>K73/J73*100</f>
        <v>57668.23979157189</v>
      </c>
      <c r="J73" s="292">
        <v>185</v>
      </c>
      <c r="K73" s="293">
        <f>VLOOKUP(A73,'MANO DE OBRA'!A9:D101,4,FALSE)</f>
        <v>106686.24361440798</v>
      </c>
      <c r="L73" s="50"/>
      <c r="M73" s="431">
        <v>80</v>
      </c>
      <c r="N73" s="394">
        <f>K73/M73</f>
        <v>1333.5780451800997</v>
      </c>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4020.4310903601995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294073.10714005079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58814.621428010163</v>
      </c>
      <c r="M84" s="867"/>
      <c r="N84" s="51"/>
    </row>
    <row r="85" spans="1:14">
      <c r="B85" s="89" t="s">
        <v>973</v>
      </c>
      <c r="C85" s="90"/>
      <c r="D85" s="90"/>
      <c r="E85" s="90"/>
      <c r="F85" s="90"/>
      <c r="G85" s="90"/>
      <c r="H85" s="90"/>
      <c r="I85" s="87"/>
      <c r="J85" s="88"/>
      <c r="K85" s="303">
        <v>0.05</v>
      </c>
      <c r="L85" s="866">
        <f>N79*K85</f>
        <v>14703.655357002541</v>
      </c>
      <c r="M85" s="867"/>
      <c r="N85" s="51"/>
    </row>
    <row r="86" spans="1:14" ht="15.75" thickBot="1">
      <c r="B86" s="91" t="s">
        <v>974</v>
      </c>
      <c r="C86" s="92"/>
      <c r="D86" s="92"/>
      <c r="E86" s="92"/>
      <c r="F86" s="92"/>
      <c r="G86" s="92"/>
      <c r="H86" s="92"/>
      <c r="I86" s="93"/>
      <c r="J86" s="94"/>
      <c r="K86" s="304">
        <v>0.05</v>
      </c>
      <c r="L86" s="868">
        <f>N79*K86</f>
        <v>14703.655357002541</v>
      </c>
      <c r="M86" s="869"/>
      <c r="N86" s="51"/>
    </row>
    <row r="87" spans="1:14" ht="15.75" thickBot="1">
      <c r="B87" s="831" t="s">
        <v>953</v>
      </c>
      <c r="C87" s="832"/>
      <c r="D87" s="832"/>
      <c r="E87" s="832"/>
      <c r="F87" s="832"/>
      <c r="G87" s="832"/>
      <c r="H87" s="832"/>
      <c r="I87" s="832"/>
      <c r="J87" s="832"/>
      <c r="K87" s="832"/>
      <c r="L87" s="832"/>
      <c r="M87" s="833"/>
      <c r="N87" s="52">
        <f>L84+L85+L86</f>
        <v>88221.932142015241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382295.03928206605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5"/>
      <c r="C1" s="937"/>
      <c r="D1" s="938"/>
      <c r="E1" s="938"/>
      <c r="F1" s="938"/>
      <c r="G1" s="938"/>
      <c r="H1" s="938"/>
      <c r="I1" s="938"/>
      <c r="J1" s="939"/>
      <c r="K1" s="940" t="s">
        <v>933</v>
      </c>
      <c r="L1" s="942" t="s">
        <v>2198</v>
      </c>
      <c r="M1" s="943"/>
      <c r="N1" s="944"/>
    </row>
    <row r="2" spans="2:14" ht="22.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1107</v>
      </c>
      <c r="C31" s="81" t="s">
        <v>2103</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282</v>
      </c>
      <c r="B36" s="880" t="str">
        <f>VLOOKUP(A36,EQUIPOS!A6:D154,3,FALSE)</f>
        <v>Piloteadora potencia 250KW, RPM 1800, fuerza elevadora 200KN</v>
      </c>
      <c r="C36" s="881"/>
      <c r="D36" s="881"/>
      <c r="E36" s="881"/>
      <c r="F36" s="881"/>
      <c r="G36" s="881"/>
      <c r="H36" s="882"/>
      <c r="I36" s="266"/>
      <c r="J36" s="267"/>
      <c r="K36" s="268">
        <f>VLOOKUP(A36,EQUIPOS!A6:D163,4,FALSE)</f>
        <v>558999.64094813552</v>
      </c>
      <c r="L36" s="269"/>
      <c r="M36" s="335">
        <v>2</v>
      </c>
      <c r="N36" s="271">
        <f>K36/M36</f>
        <v>279499.82047406776</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4716.7655451800993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284216.58601924789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3517.2757405257917</v>
      </c>
      <c r="N48" s="271">
        <f>K48*M48</f>
        <v>98483.72073472217</v>
      </c>
    </row>
    <row r="49" spans="1:14">
      <c r="A49" s="161" t="s">
        <v>829</v>
      </c>
      <c r="B49" s="43" t="str">
        <f>VLOOKUP(A49,MATERIALES!A6:D373,3,FALSE)</f>
        <v>Concreto Resistencia  28 (Mpa)</v>
      </c>
      <c r="C49" s="424"/>
      <c r="D49" s="424"/>
      <c r="E49" s="424"/>
      <c r="F49" s="424"/>
      <c r="G49" s="424"/>
      <c r="H49" s="424"/>
      <c r="I49" s="424"/>
      <c r="J49" s="310" t="str">
        <f>VLOOKUP(A49,MATERIALES!A5:D641,2,FALSE)</f>
        <v>m3</v>
      </c>
      <c r="K49" s="396">
        <v>0.35</v>
      </c>
      <c r="L49" s="420"/>
      <c r="M49" s="401">
        <f>VLOOKUP(A49,MATERIALES!A6:D397,4,FALSE)</f>
        <v>503828.64096384618</v>
      </c>
      <c r="N49" s="271">
        <f>K49*M49</f>
        <v>176340.02433734614</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3</v>
      </c>
      <c r="L50" s="420"/>
      <c r="M50" s="401">
        <f>VLOOKUP(A50,MATERIALES!A6:D398,4,FALSE)</f>
        <v>19016.5370699491</v>
      </c>
      <c r="N50" s="271">
        <f>K50*M50</f>
        <v>57049.611209847295</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331873.35628191556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918">
        <f>VLOOKUP(A60,TRANSPORTE!A2:D117,4,FALSE)</f>
        <v>1340.4286998159068</v>
      </c>
      <c r="M60" s="919"/>
      <c r="N60" s="286">
        <f>K60*L60</f>
        <v>469.15004493556734</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469.15004493556734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47167.655451800994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663726.7477979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132745.34955958001</v>
      </c>
      <c r="M84" s="867"/>
      <c r="N84" s="51"/>
    </row>
    <row r="85" spans="1:14">
      <c r="B85" s="89" t="s">
        <v>973</v>
      </c>
      <c r="C85" s="90"/>
      <c r="D85" s="90"/>
      <c r="E85" s="90"/>
      <c r="F85" s="90"/>
      <c r="G85" s="90"/>
      <c r="H85" s="90"/>
      <c r="I85" s="87"/>
      <c r="J85" s="88"/>
      <c r="K85" s="303">
        <v>0.05</v>
      </c>
      <c r="L85" s="866">
        <f>N79*K85</f>
        <v>33186.337389895001</v>
      </c>
      <c r="M85" s="867"/>
      <c r="N85" s="51"/>
    </row>
    <row r="86" spans="1:14" ht="15.75" thickBot="1">
      <c r="B86" s="91" t="s">
        <v>974</v>
      </c>
      <c r="C86" s="92"/>
      <c r="D86" s="92"/>
      <c r="E86" s="92"/>
      <c r="F86" s="92"/>
      <c r="G86" s="92"/>
      <c r="H86" s="92"/>
      <c r="I86" s="93"/>
      <c r="J86" s="94"/>
      <c r="K86" s="304">
        <v>0.05</v>
      </c>
      <c r="L86" s="868">
        <f>N79*K86</f>
        <v>33186.337389895001</v>
      </c>
      <c r="M86" s="869"/>
      <c r="N86" s="51"/>
    </row>
    <row r="87" spans="1:14" ht="15.75" thickBot="1">
      <c r="B87" s="831" t="s">
        <v>953</v>
      </c>
      <c r="C87" s="832"/>
      <c r="D87" s="832"/>
      <c r="E87" s="832"/>
      <c r="F87" s="832"/>
      <c r="G87" s="832"/>
      <c r="H87" s="832"/>
      <c r="I87" s="832"/>
      <c r="J87" s="832"/>
      <c r="K87" s="832"/>
      <c r="L87" s="832"/>
      <c r="M87" s="833"/>
      <c r="N87" s="52">
        <f>L84+L85+L86</f>
        <v>199118.02433936999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862844.77213726996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1108</v>
      </c>
      <c r="C31" s="81" t="s">
        <v>2104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282</v>
      </c>
      <c r="B36" s="880" t="str">
        <f>VLOOKUP(A36,EQUIPOS!A6:D154,3,FALSE)</f>
        <v>Piloteadora potencia 250KW, RPM 1800, fuerza elevadora 200KN</v>
      </c>
      <c r="C36" s="881"/>
      <c r="D36" s="881"/>
      <c r="E36" s="881"/>
      <c r="F36" s="881"/>
      <c r="G36" s="881"/>
      <c r="H36" s="882"/>
      <c r="I36" s="266"/>
      <c r="J36" s="267"/>
      <c r="K36" s="268">
        <f>VLOOKUP(A36,EQUIPOS!A6:D163,4,FALSE)</f>
        <v>558999.64094813552</v>
      </c>
      <c r="L36" s="269"/>
      <c r="M36" s="335">
        <v>2</v>
      </c>
      <c r="N36" s="271">
        <f>K36/M36</f>
        <v>279499.82047406776</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4716.7655451800993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284216.58601924789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3517.2757405257917</v>
      </c>
      <c r="N48" s="271">
        <f>K48*M48</f>
        <v>98483.72073472217</v>
      </c>
    </row>
    <row r="49" spans="1:14">
      <c r="A49" s="161" t="s">
        <v>830</v>
      </c>
      <c r="B49" s="43" t="str">
        <f>VLOOKUP(A49,MATERIALES!A6:D373,3,FALSE)</f>
        <v>Concreto Resistencia  35 (Mpa)</v>
      </c>
      <c r="C49" s="424"/>
      <c r="D49" s="424"/>
      <c r="E49" s="424"/>
      <c r="F49" s="424"/>
      <c r="G49" s="424"/>
      <c r="H49" s="424"/>
      <c r="I49" s="424"/>
      <c r="J49" s="310" t="str">
        <f>VLOOKUP(A49,MATERIALES!A5:D641,2,FALSE)</f>
        <v>m3</v>
      </c>
      <c r="K49" s="396">
        <v>0.35</v>
      </c>
      <c r="L49" s="420"/>
      <c r="M49" s="401">
        <f>VLOOKUP(A49,MATERIALES!A6:D397,4,FALSE)</f>
        <v>555618.33351650403</v>
      </c>
      <c r="N49" s="271">
        <f>K49*M49</f>
        <v>194466.4167307764</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2</v>
      </c>
      <c r="L50" s="420"/>
      <c r="M50" s="401">
        <f>VLOOKUP(A50,MATERIALES!A6:D398,4,FALSE)</f>
        <v>19016.5370699491</v>
      </c>
      <c r="N50" s="271">
        <f>K50*M50</f>
        <v>38033.074139898199</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330983.21160539676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918">
        <f>VLOOKUP(A60,TRANSPORTE!A2:D117,4,FALSE)</f>
        <v>1340.4286998159068</v>
      </c>
      <c r="M60" s="919"/>
      <c r="N60" s="286">
        <f>K60*L60</f>
        <v>469.15004493556734</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469.15004493556734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47167.655451800994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662836.60312138114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132567.32062427624</v>
      </c>
      <c r="M84" s="867"/>
      <c r="N84" s="51"/>
    </row>
    <row r="85" spans="1:14">
      <c r="B85" s="89" t="s">
        <v>973</v>
      </c>
      <c r="C85" s="90"/>
      <c r="D85" s="90"/>
      <c r="E85" s="90"/>
      <c r="F85" s="90"/>
      <c r="G85" s="90"/>
      <c r="H85" s="90"/>
      <c r="I85" s="87"/>
      <c r="J85" s="88"/>
      <c r="K85" s="303">
        <v>0.05</v>
      </c>
      <c r="L85" s="866">
        <f>N79*K85</f>
        <v>33141.83015606906</v>
      </c>
      <c r="M85" s="867"/>
      <c r="N85" s="51"/>
    </row>
    <row r="86" spans="1:14" ht="15.75" thickBot="1">
      <c r="B86" s="91" t="s">
        <v>974</v>
      </c>
      <c r="C86" s="92"/>
      <c r="D86" s="92"/>
      <c r="E86" s="92"/>
      <c r="F86" s="92"/>
      <c r="G86" s="92"/>
      <c r="H86" s="92"/>
      <c r="I86" s="93"/>
      <c r="J86" s="94"/>
      <c r="K86" s="304">
        <v>0.05</v>
      </c>
      <c r="L86" s="868">
        <f>N79*K86</f>
        <v>33141.83015606906</v>
      </c>
      <c r="M86" s="869"/>
      <c r="N86" s="51"/>
    </row>
    <row r="87" spans="1:14" ht="15.75" thickBot="1">
      <c r="B87" s="831" t="s">
        <v>953</v>
      </c>
      <c r="C87" s="832"/>
      <c r="D87" s="832"/>
      <c r="E87" s="832"/>
      <c r="F87" s="832"/>
      <c r="G87" s="832"/>
      <c r="H87" s="832"/>
      <c r="I87" s="832"/>
      <c r="J87" s="832"/>
      <c r="K87" s="832"/>
      <c r="L87" s="832"/>
      <c r="M87" s="833"/>
      <c r="N87" s="52">
        <f>L84+L85+L86</f>
        <v>198850.98093641439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861687.58405779558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6.5" customHeight="1" thickBot="1">
      <c r="A31" t="s">
        <v>1845</v>
      </c>
      <c r="B31" s="80" t="s">
        <v>1109</v>
      </c>
      <c r="C31" s="81" t="s">
        <v>2105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195</v>
      </c>
      <c r="B36" s="880" t="str">
        <f>VLOOKUP(A36,EQUIPOS!A6:D154,3,FALSE)</f>
        <v xml:space="preserve">Equipo de oxicorte, Capacidad de corte: hasta 6´´ (152mm) </v>
      </c>
      <c r="C36" s="881"/>
      <c r="D36" s="881"/>
      <c r="E36" s="881"/>
      <c r="F36" s="881"/>
      <c r="G36" s="881"/>
      <c r="H36" s="882"/>
      <c r="I36" s="266"/>
      <c r="J36" s="267"/>
      <c r="K36" s="268">
        <f>VLOOKUP(A36,EQUIPOS!A6:D163,4,FALSE)</f>
        <v>10776.504617432201</v>
      </c>
      <c r="L36" s="269"/>
      <c r="M36" s="335">
        <v>1.1299999999999999</v>
      </c>
      <c r="N36" s="271">
        <f>K36/M36</f>
        <v>9536.7297499400029</v>
      </c>
    </row>
    <row r="37" spans="1:14">
      <c r="A37" s="113" t="s">
        <v>332</v>
      </c>
      <c r="B37" s="880" t="str">
        <f>VLOOKUP(A37,EQUIPOS!A7:D154,3,FALSE)</f>
        <v xml:space="preserve">Taladro de 1/2´´, pulidora, lijadora y circular
</v>
      </c>
      <c r="C37" s="881"/>
      <c r="D37" s="881"/>
      <c r="E37" s="881"/>
      <c r="F37" s="881"/>
      <c r="G37" s="881"/>
      <c r="H37" s="882"/>
      <c r="I37" s="420"/>
      <c r="J37" s="421"/>
      <c r="K37" s="268">
        <f>VLOOKUP(A37,EQUIPOS!A7:D164,4,FALSE)</f>
        <v>2503.1208057267791</v>
      </c>
      <c r="L37" s="334"/>
      <c r="M37" s="335">
        <v>0.53</v>
      </c>
      <c r="N37" s="271">
        <f>K37/M37</f>
        <v>4722.869444767507</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2680.2873935734665</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16939.886588280977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394</v>
      </c>
      <c r="B48" s="43" t="str">
        <f>VLOOKUP(A48,MATERIALES!A5:D373,3,FALSE)</f>
        <v>Botella de gas propano (40 lb) (5% de oxígeno)</v>
      </c>
      <c r="C48" s="280"/>
      <c r="D48" s="280"/>
      <c r="E48" s="280"/>
      <c r="F48" s="280"/>
      <c r="G48" s="280"/>
      <c r="H48" s="280"/>
      <c r="I48" s="280"/>
      <c r="J48" s="310" t="str">
        <f>VLOOKUP(A48,MATERIALES!A4:D640,2,FALSE)</f>
        <v>u</v>
      </c>
      <c r="K48" s="281">
        <v>0.02</v>
      </c>
      <c r="L48" s="266"/>
      <c r="M48" s="401">
        <f>VLOOKUP(A48,MATERIALES!A5:D396,4,FALSE)</f>
        <v>77407.333786105984</v>
      </c>
      <c r="N48" s="271">
        <f>K48*M48</f>
        <v>1548.1466757221197</v>
      </c>
    </row>
    <row r="49" spans="1:14">
      <c r="A49" s="161" t="s">
        <v>476</v>
      </c>
      <c r="B49" s="43" t="str">
        <f>VLOOKUP(A49,MATERIALES!A6:D373,3,FALSE)</f>
        <v>Grata de limpieza</v>
      </c>
      <c r="C49" s="424"/>
      <c r="D49" s="424"/>
      <c r="E49" s="424"/>
      <c r="F49" s="424"/>
      <c r="G49" s="424"/>
      <c r="H49" s="424"/>
      <c r="I49" s="424"/>
      <c r="J49" s="311" t="str">
        <f>VLOOKUP(A49,MATERIALES!A5:D641,2,FALSE)</f>
        <v>u</v>
      </c>
      <c r="K49" s="396">
        <v>0.5</v>
      </c>
      <c r="L49" s="420"/>
      <c r="M49" s="401">
        <f>VLOOKUP(A49,MATERIALES!A6:D397,4,FALSE)</f>
        <v>5812.6995063346412</v>
      </c>
      <c r="N49" s="271">
        <f>K49*M49</f>
        <v>2906.3497531673206</v>
      </c>
    </row>
    <row r="50" spans="1:14">
      <c r="A50" s="161" t="s">
        <v>396</v>
      </c>
      <c r="B50" s="43" t="str">
        <f>VLOOKUP(A50,MATERIALES!A6:D373,3,FALSE)</f>
        <v>Botella de oxígeno (1800 lb)</v>
      </c>
      <c r="C50" s="424"/>
      <c r="D50" s="424"/>
      <c r="E50" s="424"/>
      <c r="F50" s="424"/>
      <c r="G50" s="424"/>
      <c r="H50" s="424"/>
      <c r="I50" s="424"/>
      <c r="J50" s="311" t="str">
        <f>VLOOKUP(A50,MATERIALES!A6:D642,2,FALSE)</f>
        <v>u</v>
      </c>
      <c r="K50" s="396">
        <v>0.08</v>
      </c>
      <c r="L50" s="420"/>
      <c r="M50" s="401">
        <f>VLOOKUP(A50,MATERIALES!A6:D398,4,FALSE)</f>
        <v>89566.081952087639</v>
      </c>
      <c r="N50" s="271">
        <f>K50*M50</f>
        <v>7165.2865561670114</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11619.782985056452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2"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6</v>
      </c>
      <c r="N71" s="394">
        <f>K71/M71</f>
        <v>9021.8333333333339</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6</v>
      </c>
      <c r="N72" s="394">
        <f>K72/M72</f>
        <v>17781.040602401332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26802.873935734664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55362.543509072093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11072.508701814419</v>
      </c>
      <c r="M84" s="867"/>
      <c r="N84" s="51"/>
    </row>
    <row r="85" spans="1:14">
      <c r="B85" s="89" t="s">
        <v>973</v>
      </c>
      <c r="C85" s="90"/>
      <c r="D85" s="90"/>
      <c r="E85" s="90"/>
      <c r="F85" s="90"/>
      <c r="G85" s="90"/>
      <c r="H85" s="90"/>
      <c r="I85" s="87"/>
      <c r="J85" s="88"/>
      <c r="K85" s="303">
        <v>0.05</v>
      </c>
      <c r="L85" s="866">
        <f>N79*K85</f>
        <v>2768.1271754536047</v>
      </c>
      <c r="M85" s="867"/>
      <c r="N85" s="51"/>
    </row>
    <row r="86" spans="1:14" ht="15.75" thickBot="1">
      <c r="B86" s="91" t="s">
        <v>974</v>
      </c>
      <c r="C86" s="92"/>
      <c r="D86" s="92"/>
      <c r="E86" s="92"/>
      <c r="F86" s="92"/>
      <c r="G86" s="92"/>
      <c r="H86" s="92"/>
      <c r="I86" s="93"/>
      <c r="J86" s="94"/>
      <c r="K86" s="304">
        <v>0.05</v>
      </c>
      <c r="L86" s="868">
        <f>N79*K86</f>
        <v>2768.1271754536047</v>
      </c>
      <c r="M86" s="869"/>
      <c r="N86" s="51"/>
    </row>
    <row r="87" spans="1:14" ht="15.75" thickBot="1">
      <c r="B87" s="831" t="s">
        <v>953</v>
      </c>
      <c r="C87" s="832"/>
      <c r="D87" s="832"/>
      <c r="E87" s="832"/>
      <c r="F87" s="832"/>
      <c r="G87" s="832"/>
      <c r="H87" s="832"/>
      <c r="I87" s="832"/>
      <c r="J87" s="832"/>
      <c r="K87" s="832"/>
      <c r="L87" s="832"/>
      <c r="M87" s="833"/>
      <c r="N87" s="52">
        <f>L84+L85+L86</f>
        <v>16608.763052721628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71971.306561793725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7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6.5" customHeight="1" thickBot="1">
      <c r="A31" t="s">
        <v>1845</v>
      </c>
      <c r="B31" s="80" t="s">
        <v>1110</v>
      </c>
      <c r="C31" s="81" t="s">
        <v>1658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123</v>
      </c>
      <c r="B36" s="880" t="str">
        <f>VLOOKUP(A36,EQUIPOS!A6:D154,3,FALSE)</f>
        <v>Bomba de inyección de lechada</v>
      </c>
      <c r="C36" s="881"/>
      <c r="D36" s="881"/>
      <c r="E36" s="881"/>
      <c r="F36" s="881"/>
      <c r="G36" s="881"/>
      <c r="H36" s="882"/>
      <c r="I36" s="266"/>
      <c r="J36" s="267"/>
      <c r="K36" s="268">
        <f>VLOOKUP(A36,EQUIPOS!A6:D163,4,FALSE)</f>
        <v>21615.765611397772</v>
      </c>
      <c r="L36" s="269"/>
      <c r="M36" s="335">
        <v>12</v>
      </c>
      <c r="N36" s="271">
        <f t="shared" ref="N36:N42" si="0">K36/M36</f>
        <v>1801.3138009498143</v>
      </c>
    </row>
    <row r="37" spans="1:14">
      <c r="A37" s="113" t="s">
        <v>288</v>
      </c>
      <c r="B37" s="880" t="str">
        <f>VLOOKUP(A37,EQUIPOS!A7:D154,3,FALSE)</f>
        <v xml:space="preserve">Planta eléctrica </v>
      </c>
      <c r="C37" s="881"/>
      <c r="D37" s="881"/>
      <c r="E37" s="881"/>
      <c r="F37" s="881"/>
      <c r="G37" s="881"/>
      <c r="H37" s="882"/>
      <c r="I37" s="266"/>
      <c r="J37" s="267"/>
      <c r="K37" s="268">
        <f>VLOOKUP(A37,EQUIPOS!A7:D164,4,FALSE)</f>
        <v>15845.039057128764</v>
      </c>
      <c r="L37" s="269"/>
      <c r="M37" s="335">
        <v>1.3</v>
      </c>
      <c r="N37" s="271">
        <f t="shared" si="0"/>
        <v>12188.491582406741</v>
      </c>
    </row>
    <row r="38" spans="1:14">
      <c r="A38" s="113" t="s">
        <v>125</v>
      </c>
      <c r="B38" s="880" t="str">
        <f>VLOOKUP(A38,EQUIPOS!A8:D154,3,FALSE)</f>
        <v>Bomba para gato de tensionamiento</v>
      </c>
      <c r="C38" s="881"/>
      <c r="D38" s="881"/>
      <c r="E38" s="881"/>
      <c r="F38" s="881"/>
      <c r="G38" s="881"/>
      <c r="H38" s="882"/>
      <c r="I38" s="266"/>
      <c r="J38" s="267"/>
      <c r="K38" s="268">
        <f>VLOOKUP(A38,EQUIPOS!A8:D165,4,FALSE)</f>
        <v>59419.450937608919</v>
      </c>
      <c r="L38" s="269"/>
      <c r="M38" s="335">
        <v>12</v>
      </c>
      <c r="N38" s="271">
        <f t="shared" si="0"/>
        <v>4951.6209114674102</v>
      </c>
    </row>
    <row r="39" spans="1:14">
      <c r="A39" s="113" t="s">
        <v>180</v>
      </c>
      <c r="B39" s="880" t="str">
        <f>VLOOKUP(A39,EQUIPOS!A9:D154,3,FALSE)</f>
        <v>Compresor 120 HP, con martillo.</v>
      </c>
      <c r="C39" s="881"/>
      <c r="D39" s="881"/>
      <c r="E39" s="881"/>
      <c r="F39" s="881"/>
      <c r="G39" s="881"/>
      <c r="H39" s="882"/>
      <c r="I39" s="266"/>
      <c r="J39" s="267"/>
      <c r="K39" s="268">
        <f>VLOOKUP(A39,EQUIPOS!A9:D166,4,FALSE)</f>
        <v>105416.33569090531</v>
      </c>
      <c r="L39" s="269"/>
      <c r="M39" s="335">
        <v>1.3</v>
      </c>
      <c r="N39" s="271">
        <f t="shared" si="0"/>
        <v>81089.488993004081</v>
      </c>
    </row>
    <row r="40" spans="1:14">
      <c r="A40" s="113" t="s">
        <v>197</v>
      </c>
      <c r="B40" s="880" t="str">
        <f>VLOOKUP(A40,EQUIPOS!A10:D154,3,FALSE)</f>
        <v>Equipo de perforación (TRACKDRILL), potencia 40 HP, 2100 golpes / minuto</v>
      </c>
      <c r="C40" s="881"/>
      <c r="D40" s="881"/>
      <c r="E40" s="881"/>
      <c r="F40" s="881"/>
      <c r="G40" s="881"/>
      <c r="H40" s="882"/>
      <c r="I40" s="266"/>
      <c r="J40" s="267"/>
      <c r="K40" s="268">
        <f>VLOOKUP(A40,EQUIPOS!A10:D167,4,FALSE)</f>
        <v>166136.30003719876</v>
      </c>
      <c r="L40" s="269"/>
      <c r="M40" s="335">
        <v>1.3</v>
      </c>
      <c r="N40" s="271">
        <f t="shared" si="0"/>
        <v>127797.15387476826</v>
      </c>
    </row>
    <row r="41" spans="1:14">
      <c r="A41" s="113" t="s">
        <v>195</v>
      </c>
      <c r="B41" s="880" t="str">
        <f>VLOOKUP(A41,EQUIPOS!A11:D155,3,FALSE)</f>
        <v xml:space="preserve">Equipo de oxicorte, Capacidad de corte: hasta 6´´ (152mm) </v>
      </c>
      <c r="C41" s="881"/>
      <c r="D41" s="881"/>
      <c r="E41" s="881"/>
      <c r="F41" s="881"/>
      <c r="G41" s="881"/>
      <c r="H41" s="882"/>
      <c r="I41" s="266"/>
      <c r="J41" s="267"/>
      <c r="K41" s="268">
        <f>VLOOKUP(A41,EQUIPOS!A11:D168,4,FALSE)</f>
        <v>10776.504617432201</v>
      </c>
      <c r="L41" s="269"/>
      <c r="M41" s="335">
        <v>15</v>
      </c>
      <c r="N41" s="271">
        <f t="shared" si="0"/>
        <v>718.43364116214673</v>
      </c>
    </row>
    <row r="42" spans="1:14">
      <c r="A42" s="113" t="s">
        <v>240</v>
      </c>
      <c r="B42" s="880" t="str">
        <f>VLOOKUP(A42,EQUIPOS!A12:D156,3,FALSE)</f>
        <v>Gato para tensionamiento, fuerza Max 200 ton, área de tensión 314 cm2.</v>
      </c>
      <c r="C42" s="881"/>
      <c r="D42" s="881"/>
      <c r="E42" s="881"/>
      <c r="F42" s="881"/>
      <c r="G42" s="881"/>
      <c r="H42" s="882"/>
      <c r="I42" s="266"/>
      <c r="J42" s="267"/>
      <c r="K42" s="268">
        <f>VLOOKUP(A42,EQUIPOS!A12:D169,4,FALSE)</f>
        <v>129013.160308042</v>
      </c>
      <c r="L42" s="269"/>
      <c r="M42" s="335">
        <v>12</v>
      </c>
      <c r="N42" s="271">
        <f t="shared" si="0"/>
        <v>10751.096692336834</v>
      </c>
    </row>
    <row r="43" spans="1:14">
      <c r="A43" s="113"/>
      <c r="B43" s="880"/>
      <c r="C43" s="881"/>
      <c r="D43" s="881"/>
      <c r="E43" s="881"/>
      <c r="F43" s="881"/>
      <c r="G43" s="881"/>
      <c r="H43" s="882"/>
      <c r="I43" s="420"/>
      <c r="J43" s="421"/>
      <c r="K43" s="268"/>
      <c r="L43" s="334"/>
      <c r="M43" s="335"/>
      <c r="N43" s="271"/>
    </row>
    <row r="44" spans="1:14">
      <c r="A44" s="113"/>
      <c r="B44" s="880"/>
      <c r="C44" s="881"/>
      <c r="D44" s="881"/>
      <c r="E44" s="881"/>
      <c r="F44" s="881"/>
      <c r="G44" s="881"/>
      <c r="H44" s="882"/>
      <c r="I44" s="327"/>
      <c r="J44" s="329"/>
      <c r="K44" s="268"/>
      <c r="L44" s="422"/>
      <c r="M44" s="423"/>
      <c r="N44" s="271"/>
    </row>
    <row r="45" spans="1:14">
      <c r="B45" s="880"/>
      <c r="C45" s="881"/>
      <c r="D45" s="881"/>
      <c r="E45" s="881"/>
      <c r="F45" s="881"/>
      <c r="G45" s="881"/>
      <c r="H45" s="882"/>
      <c r="I45" s="36"/>
      <c r="J45" s="37"/>
      <c r="K45" s="268"/>
      <c r="L45" s="275"/>
      <c r="M45" s="335"/>
      <c r="N45" s="271"/>
    </row>
    <row r="46" spans="1:14">
      <c r="B46" s="319"/>
      <c r="C46" s="320"/>
      <c r="D46" s="320"/>
      <c r="E46" s="320"/>
      <c r="F46" s="322"/>
      <c r="G46" s="322"/>
      <c r="H46" s="125"/>
      <c r="I46" s="36"/>
      <c r="J46" s="37"/>
      <c r="K46" s="268"/>
      <c r="L46" s="275"/>
      <c r="M46" s="276"/>
      <c r="N46" s="272"/>
    </row>
    <row r="47" spans="1:14">
      <c r="B47" s="336" t="s">
        <v>952</v>
      </c>
      <c r="C47" s="337"/>
      <c r="D47" s="337"/>
      <c r="E47" s="38"/>
      <c r="F47" s="39"/>
      <c r="G47" s="39"/>
      <c r="H47" s="40"/>
      <c r="I47" s="36"/>
      <c r="J47" s="37"/>
      <c r="K47" s="278"/>
      <c r="L47" s="275"/>
      <c r="M47" s="400">
        <v>0.1</v>
      </c>
      <c r="N47" s="343">
        <f>N91*M47</f>
        <v>4133.620069507846</v>
      </c>
    </row>
    <row r="48" spans="1:14" ht="15.75" thickBot="1">
      <c r="B48" s="880"/>
      <c r="C48" s="881"/>
      <c r="D48" s="881"/>
      <c r="E48" s="881"/>
      <c r="F48" s="881"/>
      <c r="G48" s="881"/>
      <c r="H48" s="882"/>
      <c r="I48" s="890"/>
      <c r="J48" s="891"/>
      <c r="K48" s="41"/>
      <c r="L48" s="892"/>
      <c r="M48" s="893"/>
      <c r="N48" s="105"/>
    </row>
    <row r="49" spans="1:14" ht="15.75" thickBot="1">
      <c r="B49" s="831" t="s">
        <v>953</v>
      </c>
      <c r="C49" s="832"/>
      <c r="D49" s="832"/>
      <c r="E49" s="832"/>
      <c r="F49" s="832"/>
      <c r="G49" s="832"/>
      <c r="H49" s="832"/>
      <c r="I49" s="832"/>
      <c r="J49" s="832"/>
      <c r="K49" s="832"/>
      <c r="L49" s="832"/>
      <c r="M49" s="833"/>
      <c r="N49" s="393">
        <f>SUM(N36:N48)</f>
        <v>243431.21956560315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6" t="s">
        <v>944</v>
      </c>
      <c r="C53" s="877"/>
      <c r="D53" s="877"/>
      <c r="E53" s="877"/>
      <c r="F53" s="877"/>
      <c r="G53" s="877"/>
      <c r="H53" s="877"/>
      <c r="I53" s="911"/>
      <c r="J53" s="314" t="s">
        <v>945</v>
      </c>
      <c r="K53" s="85" t="s">
        <v>946</v>
      </c>
      <c r="L53" s="912" t="s">
        <v>955</v>
      </c>
      <c r="M53" s="911"/>
      <c r="N53" s="86" t="s">
        <v>951</v>
      </c>
    </row>
    <row r="54" spans="1:14">
      <c r="A54" s="161" t="s">
        <v>788</v>
      </c>
      <c r="B54" s="43" t="str">
        <f>VLOOKUP(A54,MATERIALES!A5:D373,3,FALSE)</f>
        <v>Alambre negro para amarre calibre 18</v>
      </c>
      <c r="C54" s="280"/>
      <c r="D54" s="280"/>
      <c r="E54" s="280"/>
      <c r="F54" s="280"/>
      <c r="G54" s="280"/>
      <c r="H54" s="280"/>
      <c r="I54" s="280"/>
      <c r="J54" s="310" t="str">
        <f>VLOOKUP(A54,MATERIALES!A8:D646,2,FALSE)</f>
        <v>kg</v>
      </c>
      <c r="K54" s="281">
        <v>0.2</v>
      </c>
      <c r="L54" s="266"/>
      <c r="M54" s="401">
        <f>VLOOKUP(A54,MATERIALES!A5:D396,4,FALSE)</f>
        <v>5353.2074654307844</v>
      </c>
      <c r="N54" s="271">
        <f>K54*M54</f>
        <v>1070.641493086157</v>
      </c>
    </row>
    <row r="55" spans="1:14">
      <c r="A55" s="161" t="s">
        <v>691</v>
      </c>
      <c r="B55" s="43" t="str">
        <f>VLOOKUP(A55,MATERIALES!A6:D373,3,FALSE)</f>
        <v>Torón de tensionmiento 1/2´´ o 5/8´´</v>
      </c>
      <c r="C55" s="424"/>
      <c r="D55" s="424"/>
      <c r="E55" s="424"/>
      <c r="F55" s="424"/>
      <c r="G55" s="424"/>
      <c r="H55" s="424"/>
      <c r="I55" s="424"/>
      <c r="J55" s="311" t="str">
        <f>VLOOKUP(A55,MATERIALES!A9:D647,2,FALSE)</f>
        <v>kg</v>
      </c>
      <c r="K55" s="396">
        <v>5.53</v>
      </c>
      <c r="L55" s="420"/>
      <c r="M55" s="401">
        <f>VLOOKUP(A55,MATERIALES!A6:D397,4,FALSE)</f>
        <v>6358.6536616782496</v>
      </c>
      <c r="N55" s="271">
        <f t="shared" ref="N55:N67" si="1">K55*M55</f>
        <v>35163.354749080725</v>
      </c>
    </row>
    <row r="56" spans="1:14">
      <c r="A56" s="161" t="s">
        <v>484</v>
      </c>
      <c r="B56" s="43" t="str">
        <f>VLOOKUP(A56,MATERIALES!A6:D373,3,FALSE)</f>
        <v>Limpiador 1/4 de galón (anclajes)</v>
      </c>
      <c r="C56" s="424"/>
      <c r="D56" s="424"/>
      <c r="E56" s="424"/>
      <c r="F56" s="424"/>
      <c r="G56" s="424"/>
      <c r="H56" s="424"/>
      <c r="I56" s="424"/>
      <c r="J56" s="311" t="str">
        <f>VLOOKUP(A56,MATERIALES!A10:D648,2,FALSE)</f>
        <v>u</v>
      </c>
      <c r="K56" s="396">
        <v>8.0000000000000002E-3</v>
      </c>
      <c r="L56" s="420"/>
      <c r="M56" s="401">
        <f>VLOOKUP(A56,MATERIALES!A6:D398,4,FALSE)</f>
        <v>29292.505973355383</v>
      </c>
      <c r="N56" s="271">
        <f t="shared" si="1"/>
        <v>234.34004778684306</v>
      </c>
    </row>
    <row r="57" spans="1:14">
      <c r="A57" s="161" t="s">
        <v>664</v>
      </c>
      <c r="B57" s="43" t="str">
        <f>VLOOKUP(A57,MATERIALES!A6:D373,3,FALSE)</f>
        <v>Soldadura en PVC 1/8 de galón (anclajes)</v>
      </c>
      <c r="C57" s="424"/>
      <c r="D57" s="424"/>
      <c r="E57" s="424"/>
      <c r="F57" s="424"/>
      <c r="G57" s="424"/>
      <c r="H57" s="424"/>
      <c r="I57" s="424"/>
      <c r="J57" s="311" t="str">
        <f>VLOOKUP(A57,MATERIALES!A11:D649,2,FALSE)</f>
        <v>u</v>
      </c>
      <c r="K57" s="396">
        <v>2.1999999999999999E-2</v>
      </c>
      <c r="L57" s="420"/>
      <c r="M57" s="401">
        <f>VLOOKUP(A57,MATERIALES!A6:D399,4,FALSE)</f>
        <v>43190.75566542118</v>
      </c>
      <c r="N57" s="271">
        <f t="shared" si="1"/>
        <v>950.19662463926591</v>
      </c>
    </row>
    <row r="58" spans="1:14">
      <c r="A58" s="161" t="s">
        <v>731</v>
      </c>
      <c r="B58" s="43" t="str">
        <f>VLOOKUP(A58,MATERIALES!A7:D373,3,FALSE)</f>
        <v>Unión en PVC RD21 de 1´´ (para anclajes)</v>
      </c>
      <c r="C58" s="424"/>
      <c r="D58" s="424"/>
      <c r="E58" s="424"/>
      <c r="F58" s="424"/>
      <c r="G58" s="424"/>
      <c r="H58" s="424"/>
      <c r="I58" s="424"/>
      <c r="J58" s="311" t="str">
        <f>VLOOKUP(A58,MATERIALES!A11:D650,2,FALSE)</f>
        <v>u</v>
      </c>
      <c r="K58" s="396">
        <v>0.3</v>
      </c>
      <c r="L58" s="420"/>
      <c r="M58" s="401">
        <f>VLOOKUP(A58,MATERIALES!A7:D400,4,FALSE)</f>
        <v>1334.5958066544338</v>
      </c>
      <c r="N58" s="271">
        <f t="shared" si="1"/>
        <v>400.37874199633012</v>
      </c>
    </row>
    <row r="59" spans="1:14">
      <c r="A59" s="161" t="s">
        <v>684</v>
      </c>
      <c r="B59" s="43" t="str">
        <f>VLOOKUP(A59,MATERIALES!A8:D373,3,FALSE)</f>
        <v>Tapón en PVC RD21 de 1´´ (para anclaje)</v>
      </c>
      <c r="C59" s="424"/>
      <c r="D59" s="424"/>
      <c r="E59" s="424"/>
      <c r="F59" s="424"/>
      <c r="G59" s="424"/>
      <c r="H59" s="424"/>
      <c r="I59" s="424"/>
      <c r="J59" s="311" t="str">
        <f>VLOOKUP(A59,MATERIALES!A12:D651,2,FALSE)</f>
        <v>u</v>
      </c>
      <c r="K59" s="396">
        <v>0.1</v>
      </c>
      <c r="L59" s="420"/>
      <c r="M59" s="401">
        <f>VLOOKUP(A59,MATERIALES!A8:D401,4,FALSE)</f>
        <v>1649.2191669697652</v>
      </c>
      <c r="N59" s="271">
        <f t="shared" si="1"/>
        <v>164.92191669697652</v>
      </c>
    </row>
    <row r="60" spans="1:14">
      <c r="A60" s="161" t="s">
        <v>432</v>
      </c>
      <c r="B60" s="43" t="str">
        <f>VLOOKUP(A60,MATERIALES!A9:D373,3,FALSE)</f>
        <v>Anclajes o Cuñas para el tensionamiento</v>
      </c>
      <c r="C60" s="424"/>
      <c r="D60" s="424"/>
      <c r="E60" s="424"/>
      <c r="F60" s="424"/>
      <c r="G60" s="424"/>
      <c r="H60" s="424"/>
      <c r="I60" s="424"/>
      <c r="J60" s="311" t="str">
        <f>VLOOKUP(A60,MATERIALES!A13:D652,2,FALSE)</f>
        <v>u</v>
      </c>
      <c r="K60" s="396">
        <v>0.5</v>
      </c>
      <c r="L60" s="420"/>
      <c r="M60" s="401">
        <f>VLOOKUP(A60,MATERIALES!A9:D402,4,FALSE)</f>
        <v>17326.870364409006</v>
      </c>
      <c r="N60" s="271">
        <f t="shared" si="1"/>
        <v>8663.4351822045028</v>
      </c>
    </row>
    <row r="61" spans="1:14">
      <c r="A61" s="161" t="s">
        <v>702</v>
      </c>
      <c r="B61" s="43" t="str">
        <f>VLOOKUP(A61,MATERIALES!A10:D373,3,FALSE)</f>
        <v>Trompetas de 12 torones (tensionamiento)</v>
      </c>
      <c r="C61" s="424"/>
      <c r="D61" s="424"/>
      <c r="E61" s="424"/>
      <c r="F61" s="424"/>
      <c r="G61" s="424"/>
      <c r="H61" s="424"/>
      <c r="I61" s="424"/>
      <c r="J61" s="311" t="s">
        <v>92</v>
      </c>
      <c r="K61" s="396">
        <v>0.1</v>
      </c>
      <c r="L61" s="420"/>
      <c r="M61" s="401">
        <f>VLOOKUP(A61,MATERIALES!A10:D403,4,FALSE)</f>
        <v>76906.668257309109</v>
      </c>
      <c r="N61" s="271">
        <f t="shared" si="1"/>
        <v>7690.6668257309111</v>
      </c>
    </row>
    <row r="62" spans="1:14">
      <c r="A62" s="161" t="s">
        <v>492</v>
      </c>
      <c r="B62" s="43" t="str">
        <f>VLOOKUP(A62,MATERIALES!A11:D373,3,FALSE)</f>
        <v>Lechada Para Ductos (Acero De Preesfuerzo)</v>
      </c>
      <c r="C62" s="424"/>
      <c r="D62" s="424"/>
      <c r="E62" s="424"/>
      <c r="F62" s="424"/>
      <c r="G62" s="424"/>
      <c r="H62" s="424"/>
      <c r="I62" s="424"/>
      <c r="J62" s="311" t="s">
        <v>422</v>
      </c>
      <c r="K62" s="396">
        <v>10</v>
      </c>
      <c r="L62" s="420"/>
      <c r="M62" s="401">
        <f>VLOOKUP(A62,MATERIALES!A11:D404,4,FALSE)</f>
        <v>1107.9005259073829</v>
      </c>
      <c r="N62" s="271">
        <f t="shared" si="1"/>
        <v>11079.005259073829</v>
      </c>
    </row>
    <row r="63" spans="1:14">
      <c r="A63" s="161" t="s">
        <v>445</v>
      </c>
      <c r="B63" s="43" t="str">
        <f>VLOOKUP(A63,MATERIALES!A11:D373,3,FALSE)</f>
        <v>Ductos para tensionimiento</v>
      </c>
      <c r="C63" s="424"/>
      <c r="D63" s="424"/>
      <c r="E63" s="424"/>
      <c r="F63" s="424"/>
      <c r="G63" s="424"/>
      <c r="H63" s="424"/>
      <c r="I63" s="424"/>
      <c r="J63" s="311" t="str">
        <f>VLOOKUP(A63,MATERIALES!A14:D655,2,FALSE)</f>
        <v>m</v>
      </c>
      <c r="K63" s="396">
        <v>1</v>
      </c>
      <c r="L63" s="420"/>
      <c r="M63" s="401">
        <f>VLOOKUP(A63,MATERIALES!A11:D405,4,FALSE)</f>
        <v>14280.485246912736</v>
      </c>
      <c r="N63" s="271">
        <f t="shared" si="1"/>
        <v>14280.485246912736</v>
      </c>
    </row>
    <row r="64" spans="1:14">
      <c r="A64" s="161" t="s">
        <v>591</v>
      </c>
      <c r="B64" s="43" t="str">
        <f>VLOOKUP(A64,MATERIALES!A12:D373,3,FALSE)</f>
        <v>Oxigeno industrial</v>
      </c>
      <c r="C64" s="424"/>
      <c r="D64" s="424"/>
      <c r="E64" s="424"/>
      <c r="F64" s="424"/>
      <c r="G64" s="424"/>
      <c r="H64" s="424"/>
      <c r="I64" s="424"/>
      <c r="J64" s="311" t="str">
        <f>VLOOKUP(A64,MATERIALES!A15:D656,2,FALSE)</f>
        <v>kg</v>
      </c>
      <c r="K64" s="396">
        <v>0.5</v>
      </c>
      <c r="L64" s="420"/>
      <c r="M64" s="401">
        <f>VLOOKUP(A64,MATERIALES!A12:D406,4,FALSE)</f>
        <v>11667.947973055654</v>
      </c>
      <c r="N64" s="271">
        <f t="shared" si="1"/>
        <v>5833.973986527827</v>
      </c>
    </row>
    <row r="65" spans="1:14">
      <c r="A65" s="161" t="s">
        <v>507</v>
      </c>
      <c r="B65" s="43" t="str">
        <f>VLOOKUP(A65,MATERIALES!A13:D374,3,FALSE)</f>
        <v>Manguera de polietileno de 3´´</v>
      </c>
      <c r="C65" s="424"/>
      <c r="D65" s="424"/>
      <c r="E65" s="424"/>
      <c r="F65" s="424"/>
      <c r="G65" s="424"/>
      <c r="H65" s="424"/>
      <c r="I65" s="424"/>
      <c r="J65" s="311" t="str">
        <f>VLOOKUP(A65,MATERIALES!A16:D657,2,FALSE)</f>
        <v>m</v>
      </c>
      <c r="K65" s="396">
        <v>0.55000000000000004</v>
      </c>
      <c r="L65" s="420"/>
      <c r="M65" s="401">
        <f>VLOOKUP(A65,MATERIALES!A13:D407,4,FALSE)</f>
        <v>7503.4199014732767</v>
      </c>
      <c r="N65" s="271">
        <f t="shared" si="1"/>
        <v>4126.8809458103024</v>
      </c>
    </row>
    <row r="66" spans="1:14">
      <c r="A66" s="161" t="s">
        <v>898</v>
      </c>
      <c r="B66" s="43" t="str">
        <f>VLOOKUP(A66,MATERIALES!A13:D375,3,FALSE)</f>
        <v>Alambre Negro Para Amarre</v>
      </c>
      <c r="C66" s="424"/>
      <c r="D66" s="424"/>
      <c r="E66" s="424"/>
      <c r="F66" s="424"/>
      <c r="G66" s="424"/>
      <c r="H66" s="424"/>
      <c r="I66" s="424"/>
      <c r="J66" s="311" t="str">
        <f>VLOOKUP(A66,MATERIALES!A17:D658,2,FALSE)</f>
        <v>kg</v>
      </c>
      <c r="K66" s="396">
        <v>0.05</v>
      </c>
      <c r="L66" s="420"/>
      <c r="M66" s="401">
        <f>VLOOKUP(A66,MATERIALES!A13:D408,4,FALSE)</f>
        <v>4363.5201987620858</v>
      </c>
      <c r="N66" s="271">
        <f t="shared" si="1"/>
        <v>218.1760099381043</v>
      </c>
    </row>
    <row r="67" spans="1:14">
      <c r="A67" s="161" t="s">
        <v>706</v>
      </c>
      <c r="B67" s="43" t="str">
        <f>VLOOKUP(A67,MATERIALES!A13:D376,3,FALSE)</f>
        <v>Tubería PVC RD21 de 1´´ (para anclajes)</v>
      </c>
      <c r="C67" s="424"/>
      <c r="D67" s="424"/>
      <c r="E67" s="424"/>
      <c r="F67" s="424"/>
      <c r="G67" s="424"/>
      <c r="H67" s="424"/>
      <c r="I67" s="424"/>
      <c r="J67" s="311" t="str">
        <f>VLOOKUP(A67,MATERIALES!A18:D659,2,FALSE)</f>
        <v>m</v>
      </c>
      <c r="K67" s="396">
        <v>1</v>
      </c>
      <c r="L67" s="420"/>
      <c r="M67" s="401">
        <f>VLOOKUP(A67,MATERIALES!A13:D409,4,FALSE)</f>
        <v>4330.0911475327757</v>
      </c>
      <c r="N67" s="271">
        <f t="shared" si="1"/>
        <v>4330.0911475327757</v>
      </c>
    </row>
    <row r="68" spans="1:14" ht="15.75" thickBot="1">
      <c r="B68" s="43"/>
      <c r="C68" s="309"/>
      <c r="D68" s="309"/>
      <c r="E68" s="309"/>
      <c r="F68" s="309"/>
      <c r="G68" s="309"/>
      <c r="H68" s="309"/>
      <c r="I68" s="309"/>
      <c r="J68" s="434"/>
      <c r="K68" s="126"/>
      <c r="L68" s="324"/>
      <c r="M68" s="401"/>
      <c r="N68" s="271"/>
    </row>
    <row r="69" spans="1:14" ht="15.75" thickBot="1">
      <c r="B69" s="831" t="s">
        <v>953</v>
      </c>
      <c r="C69" s="832"/>
      <c r="D69" s="832"/>
      <c r="E69" s="832"/>
      <c r="F69" s="832"/>
      <c r="G69" s="832"/>
      <c r="H69" s="832"/>
      <c r="I69" s="832"/>
      <c r="J69" s="832"/>
      <c r="K69" s="832"/>
      <c r="L69" s="832"/>
      <c r="M69" s="833"/>
      <c r="N69" s="393">
        <f>SUM(N54:N68)</f>
        <v>94206.548177017292</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2" t="s">
        <v>957</v>
      </c>
      <c r="C73" s="313"/>
      <c r="D73" s="313"/>
      <c r="E73" s="313"/>
      <c r="F73" s="313"/>
      <c r="G73" s="313"/>
      <c r="H73" s="73" t="s">
        <v>945</v>
      </c>
      <c r="I73" s="74" t="s">
        <v>958</v>
      </c>
      <c r="J73" s="75" t="s">
        <v>959</v>
      </c>
      <c r="K73" s="73" t="s">
        <v>960</v>
      </c>
      <c r="L73" s="917" t="s">
        <v>961</v>
      </c>
      <c r="M73" s="896"/>
      <c r="N73" s="76" t="s">
        <v>951</v>
      </c>
    </row>
    <row r="74" spans="1:14">
      <c r="B74" s="46"/>
      <c r="C74" s="316"/>
      <c r="D74" s="316"/>
      <c r="E74" s="316"/>
      <c r="F74" s="316"/>
      <c r="G74" s="316"/>
      <c r="H74" s="310"/>
      <c r="I74" s="278"/>
      <c r="J74" s="285"/>
      <c r="K74" s="278"/>
      <c r="L74" s="918"/>
      <c r="M74" s="919"/>
      <c r="N74" s="286"/>
    </row>
    <row r="75" spans="1:14">
      <c r="B75" s="46"/>
      <c r="C75" s="47"/>
      <c r="D75" s="47"/>
      <c r="E75" s="47"/>
      <c r="F75" s="47"/>
      <c r="G75" s="47"/>
      <c r="H75" s="310"/>
      <c r="I75" s="278"/>
      <c r="J75" s="285"/>
      <c r="K75" s="278"/>
      <c r="L75" s="918"/>
      <c r="M75" s="919"/>
      <c r="N75" s="286"/>
    </row>
    <row r="76" spans="1:14">
      <c r="B76" s="46"/>
      <c r="C76" s="47"/>
      <c r="D76" s="47"/>
      <c r="E76" s="47"/>
      <c r="F76" s="47"/>
      <c r="G76" s="47"/>
      <c r="H76" s="310"/>
      <c r="I76" s="278"/>
      <c r="J76" s="285"/>
      <c r="K76" s="278"/>
      <c r="L76" s="918"/>
      <c r="M76" s="919"/>
      <c r="N76" s="286"/>
    </row>
    <row r="77" spans="1:14">
      <c r="B77" s="46"/>
      <c r="C77" s="47"/>
      <c r="D77" s="47"/>
      <c r="E77" s="47"/>
      <c r="F77" s="47"/>
      <c r="G77" s="47"/>
      <c r="H77" s="310"/>
      <c r="I77" s="278"/>
      <c r="J77" s="285"/>
      <c r="K77" s="278"/>
      <c r="L77" s="918"/>
      <c r="M77" s="919"/>
      <c r="N77" s="286"/>
    </row>
    <row r="78" spans="1:14">
      <c r="B78" s="46"/>
      <c r="C78" s="47"/>
      <c r="D78" s="47"/>
      <c r="E78" s="47"/>
      <c r="F78" s="47"/>
      <c r="G78" s="47"/>
      <c r="H78" s="287"/>
      <c r="I78" s="278"/>
      <c r="J78" s="278"/>
      <c r="K78" s="278"/>
      <c r="L78" s="288"/>
      <c r="M78" s="289"/>
      <c r="N78" s="290"/>
    </row>
    <row r="79" spans="1:14" ht="15.75" thickBot="1">
      <c r="B79" s="446"/>
      <c r="C79" s="447"/>
      <c r="D79" s="447"/>
      <c r="E79" s="447"/>
      <c r="F79" s="447"/>
      <c r="G79" s="447"/>
      <c r="H79" s="48"/>
      <c r="I79" s="126"/>
      <c r="J79" s="126"/>
      <c r="K79" s="126"/>
      <c r="L79" s="909"/>
      <c r="M79" s="910"/>
      <c r="N79" s="127"/>
    </row>
    <row r="80" spans="1:14" ht="15.75" thickBot="1">
      <c r="B80" s="920" t="s">
        <v>953</v>
      </c>
      <c r="C80" s="874"/>
      <c r="D80" s="874"/>
      <c r="E80" s="874"/>
      <c r="F80" s="874"/>
      <c r="G80" s="874"/>
      <c r="H80" s="874"/>
      <c r="I80" s="874"/>
      <c r="J80" s="874"/>
      <c r="K80" s="874"/>
      <c r="L80" s="874"/>
      <c r="M80" s="875"/>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70" t="s">
        <v>963</v>
      </c>
      <c r="C84" s="871"/>
      <c r="D84" s="871"/>
      <c r="E84" s="871"/>
      <c r="F84" s="871"/>
      <c r="G84" s="871"/>
      <c r="H84" s="871"/>
      <c r="I84" s="73" t="s">
        <v>964</v>
      </c>
      <c r="J84" s="75" t="s">
        <v>1410</v>
      </c>
      <c r="K84" s="74" t="s">
        <v>966</v>
      </c>
      <c r="L84" s="872" t="s">
        <v>950</v>
      </c>
      <c r="M84" s="873"/>
      <c r="N84" s="98" t="s">
        <v>951</v>
      </c>
    </row>
    <row r="85" spans="1:15">
      <c r="A85" s="162" t="s">
        <v>11</v>
      </c>
      <c r="B85" s="49" t="str">
        <f>VLOOKUP(A85,'MANO DE OBRA'!A8:D68,3,FALSE)</f>
        <v>Obrero (4)</v>
      </c>
      <c r="C85" s="47"/>
      <c r="D85" s="47"/>
      <c r="E85" s="47"/>
      <c r="F85" s="47"/>
      <c r="G85" s="47"/>
      <c r="H85" s="47"/>
      <c r="I85" s="291">
        <f>K85/J85*100</f>
        <v>117040.00000000001</v>
      </c>
      <c r="J85" s="292">
        <v>185</v>
      </c>
      <c r="K85" s="293">
        <f>VLOOKUP(A85,'MANO DE OBRA'!A8:D99,4,FALSE)</f>
        <v>216524</v>
      </c>
      <c r="L85" s="50"/>
      <c r="M85" s="433">
        <v>10.4</v>
      </c>
      <c r="N85" s="394">
        <f>K85/M85</f>
        <v>20819.615384615383</v>
      </c>
      <c r="O85" s="106"/>
    </row>
    <row r="86" spans="1:15">
      <c r="A86" s="162" t="s">
        <v>32</v>
      </c>
      <c r="B86" s="49" t="str">
        <f>VLOOKUP(A86,'MANO DE OBRA'!A8:D69,3,FALSE)</f>
        <v>Oficial (2)</v>
      </c>
      <c r="C86" s="47"/>
      <c r="D86" s="47"/>
      <c r="E86" s="47"/>
      <c r="F86" s="47"/>
      <c r="G86" s="47"/>
      <c r="H86" s="47"/>
      <c r="I86" s="291">
        <f>K86/J86*100</f>
        <v>115336.47958314378</v>
      </c>
      <c r="J86" s="292">
        <v>185</v>
      </c>
      <c r="K86" s="293">
        <f>VLOOKUP(A86,'MANO DE OBRA'!A8:D100,4,FALSE)</f>
        <v>213372.48722881597</v>
      </c>
      <c r="L86" s="50"/>
      <c r="M86" s="430">
        <v>10.4</v>
      </c>
      <c r="N86" s="394">
        <f>K86/M86</f>
        <v>20516.585310463073</v>
      </c>
    </row>
    <row r="87" spans="1:15">
      <c r="B87" s="49"/>
      <c r="C87" s="47"/>
      <c r="D87" s="47"/>
      <c r="E87" s="47"/>
      <c r="F87" s="47"/>
      <c r="G87" s="47"/>
      <c r="H87" s="47"/>
      <c r="I87" s="291"/>
      <c r="J87" s="292"/>
      <c r="K87" s="293"/>
      <c r="L87" s="50"/>
      <c r="M87" s="431"/>
      <c r="N87" s="394"/>
    </row>
    <row r="88" spans="1:15">
      <c r="B88" s="49"/>
      <c r="C88" s="47"/>
      <c r="D88" s="47"/>
      <c r="E88" s="47"/>
      <c r="F88" s="47"/>
      <c r="G88" s="47"/>
      <c r="H88" s="47"/>
      <c r="I88" s="278"/>
      <c r="J88" s="296"/>
      <c r="K88" s="297"/>
      <c r="L88" s="317"/>
      <c r="M88" s="299"/>
      <c r="N88" s="295"/>
    </row>
    <row r="89" spans="1:15">
      <c r="B89" s="49"/>
      <c r="C89" s="47"/>
      <c r="D89" s="47"/>
      <c r="E89" s="47"/>
      <c r="F89" s="47"/>
      <c r="G89" s="47"/>
      <c r="H89" s="47"/>
      <c r="I89" s="278"/>
      <c r="J89" s="296"/>
      <c r="K89" s="297"/>
      <c r="L89" s="317"/>
      <c r="M89" s="299"/>
      <c r="N89" s="295"/>
    </row>
    <row r="90" spans="1:15" ht="15.75" thickBot="1">
      <c r="B90" s="907"/>
      <c r="C90" s="908"/>
      <c r="D90" s="908"/>
      <c r="E90" s="908"/>
      <c r="F90" s="908"/>
      <c r="G90" s="908"/>
      <c r="H90" s="908"/>
      <c r="I90" s="126"/>
      <c r="J90" s="126"/>
      <c r="K90" s="126"/>
      <c r="L90" s="921"/>
      <c r="M90" s="921"/>
      <c r="N90" s="45"/>
    </row>
    <row r="91" spans="1:15" ht="15.75" thickBot="1">
      <c r="B91" s="920" t="s">
        <v>953</v>
      </c>
      <c r="C91" s="874"/>
      <c r="D91" s="874"/>
      <c r="E91" s="874"/>
      <c r="F91" s="874"/>
      <c r="G91" s="874"/>
      <c r="H91" s="874"/>
      <c r="I91" s="874"/>
      <c r="J91" s="874"/>
      <c r="K91" s="874"/>
      <c r="L91" s="874"/>
      <c r="M91" s="875"/>
      <c r="N91" s="300">
        <f>SUM(N85:N90)</f>
        <v>41336.200695078456</v>
      </c>
    </row>
    <row r="92" spans="1:15" ht="15.75" thickBot="1">
      <c r="B92" s="33"/>
      <c r="C92" s="34"/>
      <c r="D92" s="34"/>
      <c r="E92" s="34"/>
      <c r="F92" s="34"/>
      <c r="G92" s="34"/>
      <c r="H92" s="34"/>
      <c r="I92" s="34"/>
      <c r="J92" s="34"/>
      <c r="K92" s="34"/>
      <c r="L92" s="34"/>
      <c r="M92" s="34"/>
      <c r="N92" s="35"/>
    </row>
    <row r="93" spans="1:15" ht="15.75" thickBot="1">
      <c r="B93" s="831" t="s">
        <v>967</v>
      </c>
      <c r="C93" s="832"/>
      <c r="D93" s="832"/>
      <c r="E93" s="832"/>
      <c r="F93" s="832"/>
      <c r="G93" s="832"/>
      <c r="H93" s="832"/>
      <c r="I93" s="832"/>
      <c r="J93" s="832"/>
      <c r="K93" s="832"/>
      <c r="L93" s="832"/>
      <c r="M93" s="833"/>
      <c r="N93" s="99">
        <f>N49+N69+N80+N91</f>
        <v>378973.9684376989</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76" t="s">
        <v>969</v>
      </c>
      <c r="C97" s="877"/>
      <c r="D97" s="877"/>
      <c r="E97" s="877"/>
      <c r="F97" s="877"/>
      <c r="G97" s="877"/>
      <c r="H97" s="877"/>
      <c r="I97" s="313"/>
      <c r="J97" s="333"/>
      <c r="K97" s="301" t="s">
        <v>970</v>
      </c>
      <c r="L97" s="878" t="s">
        <v>971</v>
      </c>
      <c r="M97" s="879"/>
      <c r="N97" s="302"/>
    </row>
    <row r="98" spans="1:14">
      <c r="B98" s="864" t="s">
        <v>972</v>
      </c>
      <c r="C98" s="865"/>
      <c r="D98" s="865"/>
      <c r="E98" s="865"/>
      <c r="F98" s="865"/>
      <c r="G98" s="865"/>
      <c r="H98" s="865"/>
      <c r="I98" s="87"/>
      <c r="J98" s="88"/>
      <c r="K98" s="303">
        <v>0.2</v>
      </c>
      <c r="L98" s="866">
        <f>N93*K98</f>
        <v>75794.793687539786</v>
      </c>
      <c r="M98" s="867"/>
      <c r="N98" s="51"/>
    </row>
    <row r="99" spans="1:14">
      <c r="B99" s="89" t="s">
        <v>973</v>
      </c>
      <c r="C99" s="90"/>
      <c r="D99" s="90"/>
      <c r="E99" s="90"/>
      <c r="F99" s="90"/>
      <c r="G99" s="90"/>
      <c r="H99" s="90"/>
      <c r="I99" s="87"/>
      <c r="J99" s="88"/>
      <c r="K99" s="303">
        <v>0.05</v>
      </c>
      <c r="L99" s="866">
        <f>N93*K99</f>
        <v>18948.698421884947</v>
      </c>
      <c r="M99" s="867"/>
      <c r="N99" s="51"/>
    </row>
    <row r="100" spans="1:14" ht="15.75" thickBot="1">
      <c r="B100" s="91" t="s">
        <v>974</v>
      </c>
      <c r="C100" s="92"/>
      <c r="D100" s="92"/>
      <c r="E100" s="92"/>
      <c r="F100" s="92"/>
      <c r="G100" s="92"/>
      <c r="H100" s="92"/>
      <c r="I100" s="93"/>
      <c r="J100" s="94"/>
      <c r="K100" s="304">
        <v>0.05</v>
      </c>
      <c r="L100" s="868">
        <f>N93*K100</f>
        <v>18948.698421884947</v>
      </c>
      <c r="M100" s="869"/>
      <c r="N100" s="51"/>
    </row>
    <row r="101" spans="1:14" ht="15.75" thickBot="1">
      <c r="B101" s="831" t="s">
        <v>953</v>
      </c>
      <c r="C101" s="832"/>
      <c r="D101" s="832"/>
      <c r="E101" s="832"/>
      <c r="F101" s="832"/>
      <c r="G101" s="832"/>
      <c r="H101" s="832"/>
      <c r="I101" s="832"/>
      <c r="J101" s="832"/>
      <c r="K101" s="832"/>
      <c r="L101" s="832"/>
      <c r="M101" s="833"/>
      <c r="N101" s="52">
        <f>L98+L99+L100</f>
        <v>113692.19053130966</v>
      </c>
    </row>
    <row r="102" spans="1:14" ht="15.75" thickBot="1">
      <c r="B102" s="33"/>
      <c r="C102" s="34"/>
      <c r="D102" s="34"/>
      <c r="E102" s="34"/>
      <c r="F102" s="34"/>
      <c r="G102" s="34"/>
      <c r="H102" s="34"/>
      <c r="I102" s="34"/>
      <c r="J102" s="34"/>
      <c r="K102" s="34"/>
      <c r="L102" s="34"/>
      <c r="M102" s="34"/>
      <c r="N102" s="35"/>
    </row>
    <row r="103" spans="1:14" ht="15.75" thickBot="1">
      <c r="A103" t="s">
        <v>2016</v>
      </c>
      <c r="B103" s="831" t="s">
        <v>975</v>
      </c>
      <c r="C103" s="832"/>
      <c r="D103" s="832"/>
      <c r="E103" s="832"/>
      <c r="F103" s="832"/>
      <c r="G103" s="832"/>
      <c r="H103" s="832"/>
      <c r="I103" s="832"/>
      <c r="J103" s="832"/>
      <c r="K103" s="832"/>
      <c r="L103" s="832"/>
      <c r="M103" s="833"/>
      <c r="N103" s="188">
        <f>N93+N101</f>
        <v>492666.1589690086</v>
      </c>
    </row>
    <row r="104" spans="1:14">
      <c r="B104" s="238"/>
      <c r="C104" s="239"/>
      <c r="D104" s="239"/>
      <c r="E104" s="239"/>
      <c r="F104" s="239"/>
      <c r="G104" s="239"/>
      <c r="H104" s="239"/>
      <c r="I104" s="239"/>
      <c r="J104" s="239"/>
      <c r="K104" s="239"/>
      <c r="L104" s="239"/>
      <c r="M104" s="239"/>
      <c r="N104" s="240"/>
    </row>
    <row r="105" spans="1:14">
      <c r="B105" s="241"/>
      <c r="C105" s="242"/>
      <c r="D105" s="242"/>
      <c r="E105" s="242"/>
      <c r="F105" s="242"/>
      <c r="G105" s="242"/>
      <c r="H105" s="242"/>
      <c r="I105" s="242"/>
      <c r="J105" s="242"/>
      <c r="K105" s="242"/>
      <c r="L105" s="242"/>
      <c r="M105" s="242"/>
      <c r="N105" s="243"/>
    </row>
    <row r="106" spans="1:14">
      <c r="B106" s="241"/>
      <c r="C106" s="242"/>
      <c r="D106" s="242"/>
      <c r="E106" s="242"/>
      <c r="F106" s="242"/>
      <c r="G106" s="242"/>
      <c r="H106" s="242"/>
      <c r="I106" s="242"/>
      <c r="J106" s="242"/>
      <c r="K106" s="242"/>
      <c r="L106" s="242"/>
      <c r="M106" s="242"/>
      <c r="N106" s="243"/>
    </row>
    <row r="107" spans="1:14">
      <c r="B107" s="241"/>
      <c r="C107" s="242"/>
      <c r="D107" s="242"/>
      <c r="E107" s="242"/>
      <c r="F107" s="242"/>
      <c r="G107" s="242"/>
      <c r="H107" s="242"/>
      <c r="I107" s="242"/>
      <c r="J107" s="242"/>
      <c r="K107" s="242"/>
      <c r="L107" s="242"/>
      <c r="M107" s="242"/>
      <c r="N107" s="243"/>
    </row>
    <row r="108" spans="1:14">
      <c r="B108" s="241"/>
      <c r="C108" s="242"/>
      <c r="D108" s="242"/>
      <c r="E108" s="416" t="s">
        <v>976</v>
      </c>
      <c r="F108" s="416"/>
      <c r="G108" s="416"/>
      <c r="H108" s="416"/>
      <c r="I108" s="416"/>
      <c r="J108" s="416"/>
      <c r="K108" s="242"/>
      <c r="L108" s="242"/>
      <c r="M108" s="242"/>
      <c r="N108" s="243"/>
    </row>
    <row r="109" spans="1:14">
      <c r="B109" s="241"/>
      <c r="C109" s="242"/>
      <c r="D109" s="242"/>
      <c r="E109" s="242" t="s">
        <v>977</v>
      </c>
      <c r="F109" s="242"/>
      <c r="G109" s="242"/>
      <c r="H109" s="242"/>
      <c r="I109" s="242"/>
      <c r="J109" s="242"/>
      <c r="K109" s="242"/>
      <c r="L109" s="242"/>
      <c r="M109" s="242"/>
      <c r="N109" s="243"/>
    </row>
    <row r="110" spans="1:14">
      <c r="B110" s="241"/>
      <c r="C110" s="242"/>
      <c r="D110" s="242"/>
      <c r="E110" s="242" t="s">
        <v>978</v>
      </c>
      <c r="F110" s="242"/>
      <c r="G110" s="242"/>
      <c r="H110" s="242"/>
      <c r="I110" s="242"/>
      <c r="J110" s="242"/>
      <c r="K110" s="242"/>
      <c r="L110" s="242"/>
      <c r="M110" s="242"/>
      <c r="N110" s="243"/>
    </row>
    <row r="111" spans="1:14">
      <c r="B111" s="241"/>
      <c r="C111" s="242"/>
      <c r="D111" s="242"/>
      <c r="E111" s="242" t="s">
        <v>979</v>
      </c>
      <c r="F111" s="242"/>
      <c r="G111" s="242"/>
      <c r="H111" s="242"/>
      <c r="I111" s="242"/>
      <c r="J111" s="242"/>
      <c r="K111" s="242"/>
      <c r="L111" s="242"/>
      <c r="M111" s="242"/>
      <c r="N111" s="243"/>
    </row>
    <row r="112" spans="1:14" ht="15.75" thickBot="1">
      <c r="B112" s="241"/>
      <c r="C112" s="242"/>
      <c r="D112" s="242"/>
      <c r="E112" s="242"/>
      <c r="F112" s="242" t="s">
        <v>980</v>
      </c>
      <c r="G112" s="242"/>
      <c r="H112" s="242"/>
      <c r="I112" s="242"/>
      <c r="J112" s="242"/>
      <c r="K112" s="242"/>
      <c r="L112" s="242"/>
      <c r="M112" s="242"/>
      <c r="N112" s="243"/>
    </row>
    <row r="113" spans="2:14">
      <c r="B113" s="226" t="s">
        <v>2216</v>
      </c>
      <c r="C113" s="227"/>
      <c r="D113" s="227"/>
      <c r="E113" s="227"/>
      <c r="F113" s="227"/>
      <c r="G113" s="227"/>
      <c r="H113" s="227"/>
      <c r="I113" s="227"/>
      <c r="J113" s="227"/>
      <c r="K113" s="227"/>
      <c r="L113" s="227"/>
      <c r="M113" s="227"/>
      <c r="N113" s="228"/>
    </row>
    <row r="114" spans="2:14">
      <c r="B114" s="244"/>
      <c r="C114" s="245"/>
      <c r="D114" s="245"/>
      <c r="E114" s="245"/>
      <c r="F114" s="245"/>
      <c r="G114" s="245"/>
      <c r="H114" s="245"/>
      <c r="I114" s="245"/>
      <c r="J114" s="245"/>
      <c r="K114" s="245"/>
      <c r="L114" s="245"/>
      <c r="M114" s="245"/>
      <c r="N114" s="246"/>
    </row>
    <row r="115" spans="2:14">
      <c r="B115" s="244"/>
      <c r="C115" s="245"/>
      <c r="D115" s="245"/>
      <c r="E115" s="245"/>
      <c r="F115" s="245"/>
      <c r="G115" s="245"/>
      <c r="H115" s="245"/>
      <c r="I115" s="245"/>
      <c r="J115" s="245"/>
      <c r="K115" s="245"/>
      <c r="L115" s="245"/>
      <c r="M115" s="245"/>
      <c r="N115" s="246"/>
    </row>
    <row r="116" spans="2:14">
      <c r="B116" s="244"/>
      <c r="C116" s="245"/>
      <c r="D116" s="245"/>
      <c r="E116" s="245"/>
      <c r="F116" s="245"/>
      <c r="G116" s="245"/>
      <c r="H116" s="245"/>
      <c r="I116" s="245"/>
      <c r="J116" s="245"/>
      <c r="K116" s="245"/>
      <c r="L116" s="245"/>
      <c r="M116" s="245"/>
      <c r="N116" s="246"/>
    </row>
    <row r="117" spans="2:14" ht="15.75" thickBot="1">
      <c r="B117" s="247"/>
      <c r="C117" s="248"/>
      <c r="D117" s="248"/>
      <c r="E117" s="248"/>
      <c r="F117" s="248"/>
      <c r="G117" s="248"/>
      <c r="H117" s="248"/>
      <c r="I117" s="248"/>
      <c r="J117" s="248"/>
      <c r="K117" s="248"/>
      <c r="L117" s="248"/>
      <c r="M117" s="248"/>
      <c r="N117" s="249"/>
    </row>
    <row r="118" spans="2:14">
      <c r="B118" s="250"/>
      <c r="C118" s="251"/>
      <c r="D118" s="251"/>
      <c r="E118" s="251"/>
      <c r="F118" s="251"/>
      <c r="G118" s="251"/>
      <c r="H118" s="251"/>
      <c r="I118" s="251"/>
      <c r="J118" s="251"/>
      <c r="K118" s="251"/>
      <c r="L118" s="251"/>
      <c r="M118" s="251"/>
      <c r="N118" s="252"/>
    </row>
    <row r="119" spans="2:14">
      <c r="B119" s="253" t="s">
        <v>2217</v>
      </c>
      <c r="C119" s="254"/>
      <c r="D119" s="254"/>
      <c r="E119" s="254"/>
      <c r="F119" s="254"/>
      <c r="G119" s="254"/>
      <c r="H119" s="254"/>
      <c r="I119" s="254"/>
      <c r="J119" s="254"/>
      <c r="K119" s="254"/>
      <c r="L119" s="254"/>
      <c r="M119" s="254"/>
      <c r="N119" s="255"/>
    </row>
    <row r="120" spans="2:14" ht="15" customHeight="1">
      <c r="B120" s="975" t="s">
        <v>2218</v>
      </c>
      <c r="C120" s="976"/>
      <c r="D120" s="976"/>
      <c r="E120" s="976"/>
      <c r="F120" s="976"/>
      <c r="G120" s="976"/>
      <c r="H120" s="976"/>
      <c r="I120" s="976"/>
      <c r="J120" s="976"/>
      <c r="K120" s="976"/>
      <c r="L120" s="976"/>
      <c r="M120" s="976"/>
      <c r="N120" s="977"/>
    </row>
    <row r="121" spans="2:14" ht="15" customHeight="1">
      <c r="B121" s="975"/>
      <c r="C121" s="976"/>
      <c r="D121" s="976"/>
      <c r="E121" s="976"/>
      <c r="F121" s="976"/>
      <c r="G121" s="976"/>
      <c r="H121" s="976"/>
      <c r="I121" s="976"/>
      <c r="J121" s="976"/>
      <c r="K121" s="976"/>
      <c r="L121" s="976"/>
      <c r="M121" s="976"/>
      <c r="N121" s="977"/>
    </row>
    <row r="122" spans="2:14" ht="30" customHeight="1">
      <c r="B122" s="978" t="s">
        <v>2219</v>
      </c>
      <c r="C122" s="979"/>
      <c r="D122" s="979"/>
      <c r="E122" s="979"/>
      <c r="F122" s="979"/>
      <c r="G122" s="979"/>
      <c r="H122" s="979"/>
      <c r="I122" s="979"/>
      <c r="J122" s="979"/>
      <c r="K122" s="979"/>
      <c r="L122" s="979"/>
      <c r="M122" s="979"/>
      <c r="N122" s="980"/>
    </row>
    <row r="123" spans="2:14">
      <c r="B123" s="978"/>
      <c r="C123" s="979"/>
      <c r="D123" s="979"/>
      <c r="E123" s="979"/>
      <c r="F123" s="979"/>
      <c r="G123" s="979"/>
      <c r="H123" s="979"/>
      <c r="I123" s="979"/>
      <c r="J123" s="979"/>
      <c r="K123" s="979"/>
      <c r="L123" s="979"/>
      <c r="M123" s="979"/>
      <c r="N123" s="980"/>
    </row>
    <row r="124" spans="2:14">
      <c r="B124" s="338"/>
      <c r="C124" s="339"/>
      <c r="D124" s="339"/>
      <c r="E124" s="339"/>
      <c r="F124" s="339"/>
      <c r="G124" s="339"/>
      <c r="H124" s="339"/>
      <c r="I124" s="339"/>
      <c r="J124" s="339"/>
      <c r="K124" s="339"/>
      <c r="L124" s="339"/>
      <c r="M124" s="339"/>
      <c r="N124" s="340"/>
    </row>
    <row r="125" spans="2:14">
      <c r="B125" s="338"/>
      <c r="C125" s="339"/>
      <c r="D125" s="339"/>
      <c r="E125" s="339"/>
      <c r="F125" s="339"/>
      <c r="G125" s="339"/>
      <c r="H125" s="339"/>
      <c r="I125" s="339"/>
      <c r="J125" s="339"/>
      <c r="K125" s="339"/>
      <c r="L125" s="339"/>
      <c r="M125" s="339"/>
      <c r="N125" s="340"/>
    </row>
    <row r="126" spans="2:14">
      <c r="B126" s="338"/>
      <c r="C126" s="339"/>
      <c r="D126" s="339"/>
      <c r="E126" s="339"/>
      <c r="F126" s="339"/>
      <c r="G126" s="339"/>
      <c r="H126" s="339"/>
      <c r="I126" s="339"/>
      <c r="J126" s="339"/>
      <c r="K126" s="339"/>
      <c r="L126" s="339"/>
      <c r="M126" s="339"/>
      <c r="N126" s="340"/>
    </row>
    <row r="127" spans="2:14">
      <c r="B127" s="253"/>
      <c r="C127" s="254"/>
      <c r="D127" s="254"/>
      <c r="E127" s="254"/>
      <c r="F127" s="254"/>
      <c r="G127" s="254"/>
      <c r="H127" s="254"/>
      <c r="I127" s="254"/>
      <c r="J127" s="254"/>
      <c r="K127" s="254"/>
      <c r="L127" s="254"/>
      <c r="M127" s="254"/>
      <c r="N127" s="255"/>
    </row>
    <row r="128" spans="2:14">
      <c r="B128" s="241"/>
      <c r="C128" s="242"/>
      <c r="D128" s="242"/>
      <c r="E128" s="242" t="s">
        <v>976</v>
      </c>
      <c r="F128" s="416"/>
      <c r="G128" s="416"/>
      <c r="H128" s="242"/>
      <c r="I128" s="242"/>
      <c r="J128" s="242"/>
      <c r="K128" s="242"/>
      <c r="L128" s="242"/>
      <c r="M128" s="242"/>
      <c r="N128" s="243"/>
    </row>
    <row r="129" spans="2:14">
      <c r="B129" s="241"/>
      <c r="C129" s="242"/>
      <c r="D129" s="242"/>
      <c r="E129" s="417" t="s">
        <v>977</v>
      </c>
      <c r="F129" s="242"/>
      <c r="G129" s="242"/>
      <c r="H129" s="417"/>
      <c r="I129" s="417"/>
      <c r="J129" s="417"/>
      <c r="K129" s="242"/>
      <c r="L129" s="242"/>
      <c r="M129" s="242"/>
      <c r="N129" s="243"/>
    </row>
    <row r="130" spans="2:14">
      <c r="B130" s="241"/>
      <c r="C130" s="242"/>
      <c r="D130" s="242"/>
      <c r="E130" s="256" t="s">
        <v>981</v>
      </c>
      <c r="F130" s="242"/>
      <c r="G130" s="242"/>
      <c r="H130" s="256"/>
      <c r="I130" s="256"/>
      <c r="J130" s="256"/>
      <c r="K130" s="242"/>
      <c r="L130" s="242"/>
      <c r="M130" s="242"/>
      <c r="N130" s="243"/>
    </row>
    <row r="131" spans="2:14">
      <c r="B131" s="257"/>
      <c r="C131" s="254"/>
      <c r="D131" s="254"/>
      <c r="E131" s="242" t="s">
        <v>979</v>
      </c>
      <c r="F131" s="242"/>
      <c r="G131" s="242"/>
      <c r="H131" s="242"/>
      <c r="I131" s="242"/>
      <c r="J131" s="242"/>
      <c r="K131" s="254"/>
      <c r="L131" s="254"/>
      <c r="M131" s="254"/>
      <c r="N131" s="255"/>
    </row>
    <row r="132" spans="2:14">
      <c r="B132" s="257"/>
      <c r="C132" s="254"/>
      <c r="D132" s="254"/>
      <c r="E132" s="254"/>
      <c r="F132" s="242"/>
      <c r="G132" s="242"/>
      <c r="H132" s="242"/>
      <c r="I132" s="242"/>
      <c r="J132" s="242"/>
      <c r="K132" s="254"/>
      <c r="L132" s="254"/>
      <c r="M132" s="254"/>
      <c r="N132" s="255"/>
    </row>
    <row r="133" spans="2:14">
      <c r="B133" s="257" t="s">
        <v>2220</v>
      </c>
      <c r="C133" s="256"/>
      <c r="D133" s="256"/>
      <c r="E133" s="242"/>
      <c r="F133" s="242"/>
      <c r="G133" s="242"/>
      <c r="H133" s="242"/>
      <c r="I133" s="242"/>
      <c r="J133" s="981"/>
      <c r="K133" s="981"/>
      <c r="L133" s="981"/>
      <c r="M133" s="981"/>
      <c r="N133" s="982"/>
    </row>
    <row r="134" spans="2:14" ht="15.75" thickBot="1">
      <c r="B134" s="418" t="s">
        <v>2221</v>
      </c>
      <c r="C134" s="419"/>
      <c r="D134" s="419"/>
      <c r="E134" s="258"/>
      <c r="F134" s="258"/>
      <c r="G134" s="258"/>
      <c r="H134" s="258"/>
      <c r="I134" s="258"/>
      <c r="J134" s="983"/>
      <c r="K134" s="983"/>
      <c r="L134" s="983"/>
      <c r="M134" s="983"/>
      <c r="N134" s="984"/>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7.25" customHeight="1" thickBot="1">
      <c r="A31" t="s">
        <v>1845</v>
      </c>
      <c r="B31" s="80" t="s">
        <v>1111</v>
      </c>
      <c r="C31" s="81" t="s">
        <v>2106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224</v>
      </c>
      <c r="B36" s="880" t="str">
        <f>VLOOKUP(A36,EQUIPOS!A6:D154,3,FALSE)</f>
        <v>Equipo de Medición (Deformimetros Eléctricos, Mecánicos, Celdas de Carga,  Etc.)</v>
      </c>
      <c r="C36" s="881"/>
      <c r="D36" s="881"/>
      <c r="E36" s="881"/>
      <c r="F36" s="881"/>
      <c r="G36" s="881"/>
      <c r="H36" s="882"/>
      <c r="I36" s="266"/>
      <c r="J36" s="267"/>
      <c r="K36" s="268">
        <f>VLOOKUP(A36,EQUIPOS!A6:D163,4,FALSE)</f>
        <v>170552.48028569881</v>
      </c>
      <c r="L36" s="269"/>
      <c r="M36" s="335">
        <v>3.3333333330000001</v>
      </c>
      <c r="N36" s="271">
        <f>K36/M36</f>
        <v>51165.744090826214</v>
      </c>
    </row>
    <row r="37" spans="1:14">
      <c r="A37" s="113" t="s">
        <v>125</v>
      </c>
      <c r="B37" s="880" t="str">
        <f>VLOOKUP(A37,EQUIPOS!A7:D154,3,FALSE)</f>
        <v>Bomba para gato de tensionamiento</v>
      </c>
      <c r="C37" s="881"/>
      <c r="D37" s="881"/>
      <c r="E37" s="881"/>
      <c r="F37" s="881"/>
      <c r="G37" s="881"/>
      <c r="H37" s="882"/>
      <c r="I37" s="420"/>
      <c r="J37" s="421"/>
      <c r="K37" s="268">
        <f>VLOOKUP(A37,EQUIPOS!A7:D164,4,FALSE)</f>
        <v>59419.450937608919</v>
      </c>
      <c r="L37" s="334"/>
      <c r="M37" s="335">
        <v>0.1</v>
      </c>
      <c r="N37" s="271">
        <f>K37/M37</f>
        <v>594194.50937608921</v>
      </c>
    </row>
    <row r="38" spans="1:14">
      <c r="A38" s="113" t="s">
        <v>240</v>
      </c>
      <c r="B38" s="880" t="str">
        <f>VLOOKUP(A38,EQUIPOS!A8:D154,3,FALSE)</f>
        <v>Gato para tensionamiento, fuerza Max 200 ton, área de tensión 314 cm2.</v>
      </c>
      <c r="C38" s="881"/>
      <c r="D38" s="881"/>
      <c r="E38" s="881"/>
      <c r="F38" s="881"/>
      <c r="G38" s="881"/>
      <c r="H38" s="882"/>
      <c r="I38" s="327"/>
      <c r="J38" s="329"/>
      <c r="K38" s="268">
        <f>VLOOKUP(A38,EQUIPOS!A8:D165,4,FALSE)</f>
        <v>129013.160308042</v>
      </c>
      <c r="L38" s="422"/>
      <c r="M38" s="423">
        <v>0.1</v>
      </c>
      <c r="N38" s="271">
        <f>K38/M38</f>
        <v>1290131.6030804201</v>
      </c>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1935491.8565473356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1393</v>
      </c>
      <c r="B60" s="46" t="str">
        <f>VLOOKUP(A60,TRANSPORTE!A2:D117,3,FALSE)</f>
        <v>Transporte de equipos</v>
      </c>
      <c r="C60" s="316"/>
      <c r="D60" s="316"/>
      <c r="E60" s="316"/>
      <c r="F60" s="316"/>
      <c r="G60" s="316"/>
      <c r="H60" s="310" t="s">
        <v>339</v>
      </c>
      <c r="I60" s="278">
        <v>15</v>
      </c>
      <c r="J60" s="285">
        <v>1</v>
      </c>
      <c r="K60" s="278">
        <f>I60*J60</f>
        <v>15</v>
      </c>
      <c r="L60" s="918">
        <f>VLOOKUP(A60,TRANSPORTE!A2:D117,4,FALSE)</f>
        <v>3926.4494686909065</v>
      </c>
      <c r="M60" s="919"/>
      <c r="N60" s="286">
        <f>K60*L60</f>
        <v>58896.742030363595</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58896.742030363595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2" t="s">
        <v>4</v>
      </c>
      <c r="B71" s="49" t="str">
        <f>VLOOKUP(A71,'MANO DE OBRA'!A8:D68,3,FALSE)</f>
        <v>Inspector de fabricación y montaje</v>
      </c>
      <c r="C71" s="47"/>
      <c r="D71" s="47"/>
      <c r="E71" s="47"/>
      <c r="F71" s="47"/>
      <c r="G71" s="47"/>
      <c r="H71" s="47"/>
      <c r="I71" s="291">
        <f>K71/J71*100</f>
        <v>87942.625377371514</v>
      </c>
      <c r="J71" s="292">
        <v>185</v>
      </c>
      <c r="K71" s="293">
        <f>VLOOKUP(A71,'MANO DE OBRA'!A8:D99,4,FALSE)</f>
        <v>162693.85694813728</v>
      </c>
      <c r="L71" s="50"/>
      <c r="M71" s="433">
        <v>26.666666664000001</v>
      </c>
      <c r="N71" s="394">
        <f>K71/M71</f>
        <v>6101.0196361652497</v>
      </c>
      <c r="O71" s="106"/>
    </row>
    <row r="72" spans="1:15">
      <c r="A72" s="162"/>
      <c r="B72" s="49"/>
      <c r="C72" s="47"/>
      <c r="D72" s="47"/>
      <c r="E72" s="47"/>
      <c r="F72" s="47"/>
      <c r="G72" s="47"/>
      <c r="H72" s="47"/>
      <c r="I72" s="291"/>
      <c r="J72" s="292"/>
      <c r="K72" s="293"/>
      <c r="L72" s="50"/>
      <c r="M72" s="430"/>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6101.0196361652497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2000489.6182138645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400097.92364277295</v>
      </c>
      <c r="M84" s="867"/>
      <c r="N84" s="51"/>
    </row>
    <row r="85" spans="1:14">
      <c r="B85" s="89" t="s">
        <v>973</v>
      </c>
      <c r="C85" s="90"/>
      <c r="D85" s="90"/>
      <c r="E85" s="90"/>
      <c r="F85" s="90"/>
      <c r="G85" s="90"/>
      <c r="H85" s="90"/>
      <c r="I85" s="87"/>
      <c r="J85" s="88"/>
      <c r="K85" s="303">
        <v>0.05</v>
      </c>
      <c r="L85" s="866">
        <f>N79*K85</f>
        <v>100024.48091069324</v>
      </c>
      <c r="M85" s="867"/>
      <c r="N85" s="51"/>
    </row>
    <row r="86" spans="1:14" ht="15.75" thickBot="1">
      <c r="B86" s="91" t="s">
        <v>974</v>
      </c>
      <c r="C86" s="92"/>
      <c r="D86" s="92"/>
      <c r="E86" s="92"/>
      <c r="F86" s="92"/>
      <c r="G86" s="92"/>
      <c r="H86" s="92"/>
      <c r="I86" s="93"/>
      <c r="J86" s="94"/>
      <c r="K86" s="304">
        <v>0.05</v>
      </c>
      <c r="L86" s="868">
        <f>N79*K86</f>
        <v>100024.48091069324</v>
      </c>
      <c r="M86" s="869"/>
      <c r="N86" s="51"/>
    </row>
    <row r="87" spans="1:14" ht="15.75" thickBot="1">
      <c r="B87" s="831" t="s">
        <v>953</v>
      </c>
      <c r="C87" s="832"/>
      <c r="D87" s="832"/>
      <c r="E87" s="832"/>
      <c r="F87" s="832"/>
      <c r="G87" s="832"/>
      <c r="H87" s="832"/>
      <c r="I87" s="832"/>
      <c r="J87" s="832"/>
      <c r="K87" s="832"/>
      <c r="L87" s="832"/>
      <c r="M87" s="833"/>
      <c r="N87" s="52">
        <f>L84+L85+L86</f>
        <v>600146.88546415942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2600636.5036780238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8.75" customHeight="1" thickBot="1">
      <c r="A31" t="s">
        <v>1845</v>
      </c>
      <c r="B31" s="80" t="s">
        <v>1112</v>
      </c>
      <c r="C31" s="81" t="s">
        <v>2107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112</v>
      </c>
      <c r="B36" s="880" t="str">
        <f>VLOOKUP(A36,EQUIPOS!A6:D154,3,FALSE)</f>
        <v xml:space="preserve">Aspersor manual
</v>
      </c>
      <c r="C36" s="881"/>
      <c r="D36" s="881"/>
      <c r="E36" s="881"/>
      <c r="F36" s="881"/>
      <c r="G36" s="881"/>
      <c r="H36" s="882"/>
      <c r="I36" s="266"/>
      <c r="J36" s="267"/>
      <c r="K36" s="268">
        <f>VLOOKUP(A36,EQUIPOS!A6:D163,4,FALSE)</f>
        <v>1912.8816817909972</v>
      </c>
      <c r="L36" s="269"/>
      <c r="M36" s="335">
        <v>2</v>
      </c>
      <c r="N36" s="271">
        <f>K36/M36</f>
        <v>956.44084089549858</v>
      </c>
    </row>
    <row r="37" spans="1:14">
      <c r="A37" s="113" t="s">
        <v>363</v>
      </c>
      <c r="B37" s="880" t="str">
        <f>VLOOKUP(A37,EQUIPOS!A7:D154,3,FALSE)</f>
        <v>Vibrador de concreto, Motor de 3 hp a 18.000 rpm Mangueras de 4 mt</v>
      </c>
      <c r="C37" s="881"/>
      <c r="D37" s="881"/>
      <c r="E37" s="881"/>
      <c r="F37" s="881"/>
      <c r="G37" s="881"/>
      <c r="H37" s="882"/>
      <c r="I37" s="420"/>
      <c r="J37" s="421"/>
      <c r="K37" s="268">
        <f>VLOOKUP(A37,EQUIPOS!A7:D164,4,FALSE)</f>
        <v>6522.0714233101253</v>
      </c>
      <c r="L37" s="334"/>
      <c r="M37" s="335">
        <v>2</v>
      </c>
      <c r="N37" s="271">
        <f>K37/M37</f>
        <v>3261.0357116550626</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1681.7452725900498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5899.2218251406102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58896.69193676344</v>
      </c>
      <c r="N48" s="271">
        <f>K48*M48</f>
        <v>270924.78290911182</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6211.9152310983754</v>
      </c>
      <c r="N49" s="271">
        <f>K49*M49</f>
        <v>6211.9152310983754</v>
      </c>
    </row>
    <row r="50" spans="1:14">
      <c r="A50" s="161" t="s">
        <v>830</v>
      </c>
      <c r="B50" s="43" t="str">
        <f>VLOOKUP(A50,MATERIALES!A6:D373,3,FALSE)</f>
        <v>Concreto Resistencia  35 (Mpa)</v>
      </c>
      <c r="C50" s="424"/>
      <c r="D50" s="424"/>
      <c r="E50" s="424"/>
      <c r="F50" s="424"/>
      <c r="G50" s="424"/>
      <c r="H50" s="424"/>
      <c r="I50" s="424"/>
      <c r="J50" s="311" t="str">
        <f>VLOOKUP(A50,MATERIALES!A6:D642,2,FALSE)</f>
        <v>m3</v>
      </c>
      <c r="K50" s="396">
        <v>1</v>
      </c>
      <c r="L50" s="420"/>
      <c r="M50" s="401">
        <f>VLOOKUP(A50,MATERIALES!A6:D398,4,FALSE)</f>
        <v>555618.33351650403</v>
      </c>
      <c r="N50" s="271">
        <f>K50*M50</f>
        <v>555618.33351650403</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19199.346469423326</v>
      </c>
      <c r="N51" s="271">
        <f>K51*M51</f>
        <v>88316.993759347301</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921072.02541606151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18">
        <f>VLOOKUP(A60,TRANSPORTE!A2:D117,4,FALSE)</f>
        <v>1340.4286998159068</v>
      </c>
      <c r="M60" s="919"/>
      <c r="N60" s="286">
        <f>K60*L60</f>
        <v>1340.4286998159068</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1340.4286998159068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3">
        <v>16</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f>SUM(N71:N76)</f>
        <v>33634.905451800994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961946.58139281906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192389.31627856381</v>
      </c>
      <c r="M84" s="867"/>
      <c r="N84" s="51"/>
    </row>
    <row r="85" spans="1:14">
      <c r="B85" s="89" t="s">
        <v>973</v>
      </c>
      <c r="C85" s="90"/>
      <c r="D85" s="90"/>
      <c r="E85" s="90"/>
      <c r="F85" s="90"/>
      <c r="G85" s="90"/>
      <c r="H85" s="90"/>
      <c r="I85" s="87"/>
      <c r="J85" s="88"/>
      <c r="K85" s="303">
        <v>0.05</v>
      </c>
      <c r="L85" s="866">
        <f>N79*K85</f>
        <v>48097.329069640953</v>
      </c>
      <c r="M85" s="867"/>
      <c r="N85" s="51"/>
    </row>
    <row r="86" spans="1:14" ht="15.75" thickBot="1">
      <c r="B86" s="91" t="s">
        <v>974</v>
      </c>
      <c r="C86" s="92"/>
      <c r="D86" s="92"/>
      <c r="E86" s="92"/>
      <c r="F86" s="92"/>
      <c r="G86" s="92"/>
      <c r="H86" s="92"/>
      <c r="I86" s="93"/>
      <c r="J86" s="94"/>
      <c r="K86" s="304">
        <v>0.05</v>
      </c>
      <c r="L86" s="868">
        <f>N79*K86</f>
        <v>48097.329069640953</v>
      </c>
      <c r="M86" s="869"/>
      <c r="N86" s="51"/>
    </row>
    <row r="87" spans="1:14" ht="15.75" thickBot="1">
      <c r="B87" s="831" t="s">
        <v>953</v>
      </c>
      <c r="C87" s="832"/>
      <c r="D87" s="832"/>
      <c r="E87" s="832"/>
      <c r="F87" s="832"/>
      <c r="G87" s="832"/>
      <c r="H87" s="832"/>
      <c r="I87" s="832"/>
      <c r="J87" s="832"/>
      <c r="K87" s="832"/>
      <c r="L87" s="832"/>
      <c r="M87" s="833"/>
      <c r="N87" s="52">
        <f>L84+L85+L86</f>
        <v>288583.97441784572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1250530.5558106648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22.5" customHeight="1" thickBot="1">
      <c r="A31" t="s">
        <v>1845</v>
      </c>
      <c r="B31" s="80" t="s">
        <v>1113</v>
      </c>
      <c r="C31" s="81" t="s">
        <v>2108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112</v>
      </c>
      <c r="B36" s="880" t="str">
        <f>VLOOKUP(A36,EQUIPOS!A6:D154,3,FALSE)</f>
        <v xml:space="preserve">Aspersor manual
</v>
      </c>
      <c r="C36" s="881"/>
      <c r="D36" s="881"/>
      <c r="E36" s="881"/>
      <c r="F36" s="881"/>
      <c r="G36" s="881"/>
      <c r="H36" s="882"/>
      <c r="I36" s="266"/>
      <c r="J36" s="267"/>
      <c r="K36" s="268">
        <f>VLOOKUP(A36,EQUIPOS!A6:D163,4,FALSE)</f>
        <v>1912.8816817909972</v>
      </c>
      <c r="L36" s="269"/>
      <c r="M36" s="335">
        <v>2</v>
      </c>
      <c r="N36" s="271">
        <f>K36/M36</f>
        <v>956.44084089549858</v>
      </c>
    </row>
    <row r="37" spans="1:14">
      <c r="A37" s="113" t="s">
        <v>363</v>
      </c>
      <c r="B37" s="880" t="str">
        <f>VLOOKUP(A37,EQUIPOS!A7:D154,3,FALSE)</f>
        <v>Vibrador de concreto, Motor de 3 hp a 18.000 rpm Mangueras de 4 mt</v>
      </c>
      <c r="C37" s="881"/>
      <c r="D37" s="881"/>
      <c r="E37" s="881"/>
      <c r="F37" s="881"/>
      <c r="G37" s="881"/>
      <c r="H37" s="882"/>
      <c r="I37" s="420"/>
      <c r="J37" s="421"/>
      <c r="K37" s="268">
        <f>VLOOKUP(A37,EQUIPOS!A7:D164,4,FALSE)</f>
        <v>6522.0714233101253</v>
      </c>
      <c r="L37" s="334"/>
      <c r="M37" s="335">
        <v>2</v>
      </c>
      <c r="N37" s="271">
        <f>K37/M37</f>
        <v>3261.0357116550626</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1348.350761295025</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5565.8273138455861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58896.69193676344</v>
      </c>
      <c r="N48" s="271">
        <f>K48*M48</f>
        <v>270924.78290911182</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6211.9152310983754</v>
      </c>
      <c r="N49" s="271">
        <f>K49*M49</f>
        <v>6211.9152310983754</v>
      </c>
    </row>
    <row r="50" spans="1:14">
      <c r="A50" s="161" t="s">
        <v>831</v>
      </c>
      <c r="B50" s="43" t="str">
        <f>VLOOKUP(A50,MATERIALES!A6:D373,3,FALSE)</f>
        <v>Concreto Resistencia  32 (Mpa)</v>
      </c>
      <c r="C50" s="424"/>
      <c r="D50" s="424"/>
      <c r="E50" s="424"/>
      <c r="F50" s="424"/>
      <c r="G50" s="424"/>
      <c r="H50" s="424"/>
      <c r="I50" s="424"/>
      <c r="J50" s="311" t="str">
        <f>VLOOKUP(A50,MATERIALES!A6:D642,2,FALSE)</f>
        <v>m3</v>
      </c>
      <c r="K50" s="396">
        <v>1</v>
      </c>
      <c r="L50" s="420"/>
      <c r="M50" s="401">
        <f>VLOOKUP(A50,MATERIALES!A6:D398,4,FALSE)</f>
        <v>532747.77896368888</v>
      </c>
      <c r="N50" s="271">
        <f>K50*M50</f>
        <v>532747.77896368888</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19199.346469423326</v>
      </c>
      <c r="N51" s="271">
        <f>K51*M51</f>
        <v>88316.993759347301</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898201.47086324636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18">
        <f>VLOOKUP(A60,TRANSPORTE!A2:D117,4,FALSE)</f>
        <v>1340.4286998159068</v>
      </c>
      <c r="M60" s="919"/>
      <c r="N60" s="286">
        <f>K60*L60</f>
        <v>1340.4286998159068</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1340.4286998159068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26967.015225900497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932074.74210280832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186414.94842056168</v>
      </c>
      <c r="M84" s="867"/>
      <c r="N84" s="51"/>
    </row>
    <row r="85" spans="1:14">
      <c r="B85" s="89" t="s">
        <v>973</v>
      </c>
      <c r="C85" s="90"/>
      <c r="D85" s="90"/>
      <c r="E85" s="90"/>
      <c r="F85" s="90"/>
      <c r="G85" s="90"/>
      <c r="H85" s="90"/>
      <c r="I85" s="87"/>
      <c r="J85" s="88"/>
      <c r="K85" s="303">
        <v>0.05</v>
      </c>
      <c r="L85" s="866">
        <f>N79*K85</f>
        <v>46603.737105140419</v>
      </c>
      <c r="M85" s="867"/>
      <c r="N85" s="51"/>
    </row>
    <row r="86" spans="1:14" ht="15.75" thickBot="1">
      <c r="B86" s="91" t="s">
        <v>974</v>
      </c>
      <c r="C86" s="92"/>
      <c r="D86" s="92"/>
      <c r="E86" s="92"/>
      <c r="F86" s="92"/>
      <c r="G86" s="92"/>
      <c r="H86" s="92"/>
      <c r="I86" s="93"/>
      <c r="J86" s="94"/>
      <c r="K86" s="304">
        <v>0.05</v>
      </c>
      <c r="L86" s="868">
        <f>N79*K86</f>
        <v>46603.737105140419</v>
      </c>
      <c r="M86" s="869"/>
      <c r="N86" s="51"/>
    </row>
    <row r="87" spans="1:14" ht="15.75" thickBot="1">
      <c r="B87" s="831" t="s">
        <v>953</v>
      </c>
      <c r="C87" s="832"/>
      <c r="D87" s="832"/>
      <c r="E87" s="832"/>
      <c r="F87" s="832"/>
      <c r="G87" s="832"/>
      <c r="H87" s="832"/>
      <c r="I87" s="832"/>
      <c r="J87" s="832"/>
      <c r="K87" s="832"/>
      <c r="L87" s="832"/>
      <c r="M87" s="833"/>
      <c r="N87" s="52">
        <f>L84+L85+L86</f>
        <v>279622.42263084248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1211697.1647336509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20.25" customHeight="1" thickBot="1">
      <c r="A31" t="s">
        <v>1845</v>
      </c>
      <c r="B31" s="80" t="s">
        <v>1114</v>
      </c>
      <c r="C31" s="81" t="s">
        <v>2109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112</v>
      </c>
      <c r="B36" s="880" t="str">
        <f>VLOOKUP(A36,EQUIPOS!A6:D154,3,FALSE)</f>
        <v xml:space="preserve">Aspersor manual
</v>
      </c>
      <c r="C36" s="881"/>
      <c r="D36" s="881"/>
      <c r="E36" s="881"/>
      <c r="F36" s="881"/>
      <c r="G36" s="881"/>
      <c r="H36" s="882"/>
      <c r="I36" s="266"/>
      <c r="J36" s="267"/>
      <c r="K36" s="268">
        <f>VLOOKUP(A36,EQUIPOS!A6:D163,4,FALSE)</f>
        <v>1912.8816817909972</v>
      </c>
      <c r="L36" s="269"/>
      <c r="M36" s="335">
        <v>2</v>
      </c>
      <c r="N36" s="271">
        <f>K36/M36</f>
        <v>956.44084089549858</v>
      </c>
    </row>
    <row r="37" spans="1:14">
      <c r="A37" s="113" t="s">
        <v>363</v>
      </c>
      <c r="B37" s="880" t="str">
        <f>VLOOKUP(A37,EQUIPOS!A7:D154,3,FALSE)</f>
        <v>Vibrador de concreto, Motor de 3 hp a 18.000 rpm Mangueras de 4 mt</v>
      </c>
      <c r="C37" s="881"/>
      <c r="D37" s="881"/>
      <c r="E37" s="881"/>
      <c r="F37" s="881"/>
      <c r="G37" s="881"/>
      <c r="H37" s="882"/>
      <c r="I37" s="420"/>
      <c r="J37" s="421"/>
      <c r="K37" s="268">
        <f>VLOOKUP(A37,EQUIPOS!A7:D164,4,FALSE)</f>
        <v>6522.0714233101253</v>
      </c>
      <c r="L37" s="334"/>
      <c r="M37" s="335">
        <v>2</v>
      </c>
      <c r="N37" s="271">
        <f>K37/M37</f>
        <v>3261.0357116550626</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1348.350761295025</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5565.8273138455861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829</v>
      </c>
      <c r="B48" s="43" t="str">
        <f>VLOOKUP(A48,MATERIALES!A5:D373,3,FALSE)</f>
        <v>Concreto Resistencia  28 (Mpa)</v>
      </c>
      <c r="C48" s="280"/>
      <c r="D48" s="280"/>
      <c r="E48" s="280"/>
      <c r="F48" s="280"/>
      <c r="G48" s="280"/>
      <c r="H48" s="280"/>
      <c r="I48" s="280"/>
      <c r="J48" s="310" t="str">
        <f>VLOOKUP(A48,MATERIALES!A4:D640,2,FALSE)</f>
        <v>m3</v>
      </c>
      <c r="K48" s="281">
        <v>1</v>
      </c>
      <c r="L48" s="266"/>
      <c r="M48" s="401">
        <f>VLOOKUP(A48,MATERIALES!A5:D396,4,FALSE)</f>
        <v>503828.64096384618</v>
      </c>
      <c r="N48" s="271">
        <f>K48*M48</f>
        <v>503828.64096384618</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6211.9152310983754</v>
      </c>
      <c r="N49" s="271">
        <f>K49*M49</f>
        <v>6211.9152310983754</v>
      </c>
    </row>
    <row r="50" spans="1:14">
      <c r="A50" s="161" t="s">
        <v>873</v>
      </c>
      <c r="B50" s="43" t="str">
        <f>VLOOKUP(A50,MATERIALES!A6:D373,3,FALSE)</f>
        <v>FORMALETA (Depende para que sea el Concreto)</v>
      </c>
      <c r="C50" s="424"/>
      <c r="D50" s="424"/>
      <c r="E50" s="424"/>
      <c r="F50" s="424"/>
      <c r="G50" s="424"/>
      <c r="H50" s="424"/>
      <c r="I50" s="424"/>
      <c r="J50" s="311" t="str">
        <f>VLOOKUP(A50,MATERIALES!A6:D642,2,FALSE)</f>
        <v>m2</v>
      </c>
      <c r="K50" s="396">
        <v>4.5999999999999996</v>
      </c>
      <c r="L50" s="420"/>
      <c r="M50" s="401">
        <f>VLOOKUP(A50,MATERIALES!A6:D398,4,FALSE)</f>
        <v>19199.346469423326</v>
      </c>
      <c r="N50" s="271">
        <f>K50*M50</f>
        <v>88316.993759347301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598357.5499542919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18">
        <f>VLOOKUP(A60,TRANSPORTE!A2:D117,4,FALSE)</f>
        <v>1340.4286998159068</v>
      </c>
      <c r="M60" s="919"/>
      <c r="N60" s="286">
        <f>K60*L60</f>
        <v>1340.4286998159068</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1340.4286998159068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f>SUM(N71:N76)</f>
        <v>26967.015225900497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632230.82119385386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126446.16423877078</v>
      </c>
      <c r="M84" s="867"/>
      <c r="N84" s="51"/>
    </row>
    <row r="85" spans="1:14">
      <c r="B85" s="89" t="s">
        <v>973</v>
      </c>
      <c r="C85" s="90"/>
      <c r="D85" s="90"/>
      <c r="E85" s="90"/>
      <c r="F85" s="90"/>
      <c r="G85" s="90"/>
      <c r="H85" s="90"/>
      <c r="I85" s="87"/>
      <c r="J85" s="88"/>
      <c r="K85" s="303">
        <v>0.05</v>
      </c>
      <c r="L85" s="866">
        <f>N79*K85</f>
        <v>31611.541059692696</v>
      </c>
      <c r="M85" s="867"/>
      <c r="N85" s="51"/>
    </row>
    <row r="86" spans="1:14" ht="15.75" thickBot="1">
      <c r="B86" s="91" t="s">
        <v>974</v>
      </c>
      <c r="C86" s="92"/>
      <c r="D86" s="92"/>
      <c r="E86" s="92"/>
      <c r="F86" s="92"/>
      <c r="G86" s="92"/>
      <c r="H86" s="92"/>
      <c r="I86" s="93"/>
      <c r="J86" s="94"/>
      <c r="K86" s="304">
        <v>0.05</v>
      </c>
      <c r="L86" s="868">
        <f>N79*K86</f>
        <v>31611.541059692696</v>
      </c>
      <c r="M86" s="869"/>
      <c r="N86" s="51"/>
    </row>
    <row r="87" spans="1:14" ht="15.75" thickBot="1">
      <c r="B87" s="831" t="s">
        <v>953</v>
      </c>
      <c r="C87" s="832"/>
      <c r="D87" s="832"/>
      <c r="E87" s="832"/>
      <c r="F87" s="832"/>
      <c r="G87" s="832"/>
      <c r="H87" s="832"/>
      <c r="I87" s="832"/>
      <c r="J87" s="832"/>
      <c r="K87" s="832"/>
      <c r="L87" s="832"/>
      <c r="M87" s="833"/>
      <c r="N87" s="52">
        <f>L84+L85+L86</f>
        <v>189669.24635815615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821900.06755201006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1115</v>
      </c>
      <c r="C31" s="81" t="s">
        <v>2110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112</v>
      </c>
      <c r="B36" s="880" t="str">
        <f>VLOOKUP(A36,EQUIPOS!A6:D154,3,FALSE)</f>
        <v xml:space="preserve">Aspersor manual
</v>
      </c>
      <c r="C36" s="881"/>
      <c r="D36" s="881"/>
      <c r="E36" s="881"/>
      <c r="F36" s="881"/>
      <c r="G36" s="881"/>
      <c r="H36" s="882"/>
      <c r="I36" s="266"/>
      <c r="J36" s="267"/>
      <c r="K36" s="268">
        <f>VLOOKUP(A36,EQUIPOS!A6:D163,4,FALSE)</f>
        <v>1912.8816817909972</v>
      </c>
      <c r="L36" s="269"/>
      <c r="M36" s="335">
        <v>2</v>
      </c>
      <c r="N36" s="271">
        <f>K36/M36</f>
        <v>956.44084089549858</v>
      </c>
    </row>
    <row r="37" spans="1:14">
      <c r="A37" s="113" t="s">
        <v>363</v>
      </c>
      <c r="B37" s="880" t="str">
        <f>VLOOKUP(A37,EQUIPOS!A7:D154,3,FALSE)</f>
        <v>Vibrador de concreto, Motor de 3 hp a 18.000 rpm Mangueras de 4 mt</v>
      </c>
      <c r="C37" s="881"/>
      <c r="D37" s="881"/>
      <c r="E37" s="881"/>
      <c r="F37" s="881"/>
      <c r="G37" s="881"/>
      <c r="H37" s="882"/>
      <c r="I37" s="420"/>
      <c r="J37" s="421"/>
      <c r="K37" s="268">
        <f>VLOOKUP(A37,EQUIPOS!A7:D164,4,FALSE)</f>
        <v>6522.0714233101253</v>
      </c>
      <c r="L37" s="334"/>
      <c r="M37" s="335">
        <v>2</v>
      </c>
      <c r="N37" s="271">
        <f>K37/M37</f>
        <v>3261.0357116550626</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1348.350761295025</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5565.8273138455861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832</v>
      </c>
      <c r="B48" s="43" t="str">
        <f>VLOOKUP(A48,MATERIALES!A5:D373,3,FALSE)</f>
        <v>Concreto Resistencia  21 (Mpa)</v>
      </c>
      <c r="C48" s="280"/>
      <c r="D48" s="280"/>
      <c r="E48" s="280"/>
      <c r="F48" s="280"/>
      <c r="G48" s="280"/>
      <c r="H48" s="280"/>
      <c r="I48" s="280"/>
      <c r="J48" s="310" t="str">
        <f>VLOOKUP(A48,MATERIALES!A4:D640,2,FALSE)</f>
        <v>m3</v>
      </c>
      <c r="K48" s="281">
        <v>1</v>
      </c>
      <c r="L48" s="266"/>
      <c r="M48" s="401">
        <f>VLOOKUP(A48,MATERIALES!A5:D396,4,FALSE)</f>
        <v>453486.86865624913</v>
      </c>
      <c r="N48" s="271">
        <f>K48*M48</f>
        <v>453486.86865624913</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6211.9152310983754</v>
      </c>
      <c r="N49" s="271">
        <f>K49*M49</f>
        <v>6211.9152310983754</v>
      </c>
    </row>
    <row r="50" spans="1:14">
      <c r="A50" s="161"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4.5999999999999996</v>
      </c>
      <c r="L50" s="420"/>
      <c r="M50" s="401">
        <f>VLOOKUP(A50,MATERIALES!A6:D398,4,FALSE)</f>
        <v>5568.9937952690698</v>
      </c>
      <c r="N50" s="271">
        <f>K50*M50</f>
        <v>25617.371458237718</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485316.1553455852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18">
        <f>VLOOKUP(A60,TRANSPORTE!A2:D117,4,FALSE)</f>
        <v>1340.4286998159068</v>
      </c>
      <c r="M60" s="919"/>
      <c r="N60" s="286">
        <f>K60*L60</f>
        <v>1340.4286998159068</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1340.4286998159068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f>SUM(N71:N76)</f>
        <v>26967.015225900497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519189.42658514716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103837.88531702943</v>
      </c>
      <c r="M84" s="867"/>
      <c r="N84" s="51"/>
    </row>
    <row r="85" spans="1:14">
      <c r="B85" s="89" t="s">
        <v>973</v>
      </c>
      <c r="C85" s="90"/>
      <c r="D85" s="90"/>
      <c r="E85" s="90"/>
      <c r="F85" s="90"/>
      <c r="G85" s="90"/>
      <c r="H85" s="90"/>
      <c r="I85" s="87"/>
      <c r="J85" s="88"/>
      <c r="K85" s="303">
        <v>0.05</v>
      </c>
      <c r="L85" s="866">
        <f>N79*K85</f>
        <v>25959.471329257358</v>
      </c>
      <c r="M85" s="867"/>
      <c r="N85" s="51"/>
    </row>
    <row r="86" spans="1:14" ht="15.75" thickBot="1">
      <c r="B86" s="91" t="s">
        <v>974</v>
      </c>
      <c r="C86" s="92"/>
      <c r="D86" s="92"/>
      <c r="E86" s="92"/>
      <c r="F86" s="92"/>
      <c r="G86" s="92"/>
      <c r="H86" s="92"/>
      <c r="I86" s="93"/>
      <c r="J86" s="94"/>
      <c r="K86" s="304">
        <v>0.05</v>
      </c>
      <c r="L86" s="868">
        <f>N79*K86</f>
        <v>25959.471329257358</v>
      </c>
      <c r="M86" s="869"/>
      <c r="N86" s="51"/>
    </row>
    <row r="87" spans="1:14" ht="15.75" thickBot="1">
      <c r="B87" s="831" t="s">
        <v>953</v>
      </c>
      <c r="C87" s="832"/>
      <c r="D87" s="832"/>
      <c r="E87" s="832"/>
      <c r="F87" s="832"/>
      <c r="G87" s="832"/>
      <c r="H87" s="832"/>
      <c r="I87" s="832"/>
      <c r="J87" s="832"/>
      <c r="K87" s="832"/>
      <c r="L87" s="832"/>
      <c r="M87" s="833"/>
      <c r="N87" s="52">
        <f>L84+L85+L86</f>
        <v>155756.82797554415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674946.2545606913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ht="25.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1116</v>
      </c>
      <c r="C31" s="81" t="s">
        <v>2111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257</v>
      </c>
      <c r="B36" s="880" t="str">
        <f>VLOOKUP(A36,EQUIPOS!A6:D154,3,FALSE)</f>
        <v>Mezcladora de concreto 1 bulto</v>
      </c>
      <c r="C36" s="881"/>
      <c r="D36" s="881"/>
      <c r="E36" s="881"/>
      <c r="F36" s="881"/>
      <c r="G36" s="881"/>
      <c r="H36" s="882"/>
      <c r="I36" s="266"/>
      <c r="J36" s="267"/>
      <c r="K36" s="268">
        <f>VLOOKUP(A36,EQUIPOS!A6:D163,4,FALSE)</f>
        <v>5426.5334051391528</v>
      </c>
      <c r="L36" s="269"/>
      <c r="M36" s="335">
        <v>1</v>
      </c>
      <c r="N36" s="271">
        <f>K36/M36</f>
        <v>5426.5334051391528</v>
      </c>
    </row>
    <row r="37" spans="1:14">
      <c r="A37" s="113" t="s">
        <v>363</v>
      </c>
      <c r="B37" s="880" t="str">
        <f>VLOOKUP(A37,EQUIPOS!A7:D154,3,FALSE)</f>
        <v>Vibrador de concreto, Motor de 3 hp a 18.000 rpm Mangueras de 4 mt</v>
      </c>
      <c r="C37" s="881"/>
      <c r="D37" s="881"/>
      <c r="E37" s="881"/>
      <c r="F37" s="881"/>
      <c r="G37" s="881"/>
      <c r="H37" s="882"/>
      <c r="I37" s="420"/>
      <c r="J37" s="421"/>
      <c r="K37" s="268">
        <f>VLOOKUP(A37,EQUIPOS!A7:D164,4,FALSE)</f>
        <v>6522.0714233101253</v>
      </c>
      <c r="L37" s="334"/>
      <c r="M37" s="335">
        <v>1</v>
      </c>
      <c r="N37" s="271">
        <f>K37/M37</f>
        <v>6522.0714233101253</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N81*M41</f>
        <v>3373.3390225900498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15321.943851039328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0.95</v>
      </c>
      <c r="L48" s="266"/>
      <c r="M48" s="401">
        <f>VLOOKUP(A48,MATERIALES!A5:D396,4,FALSE)</f>
        <v>58735.838161315995</v>
      </c>
      <c r="N48" s="271">
        <f>K48*M48</f>
        <v>55799.046253250192</v>
      </c>
    </row>
    <row r="49" spans="1:14">
      <c r="A49" s="161" t="s">
        <v>774</v>
      </c>
      <c r="B49" s="43" t="str">
        <f>VLOOKUP(A49,MATERIALES!A6:D373,3,FALSE)</f>
        <v>Agua</v>
      </c>
      <c r="C49" s="424"/>
      <c r="D49" s="424"/>
      <c r="E49" s="424"/>
      <c r="F49" s="424"/>
      <c r="G49" s="424"/>
      <c r="H49" s="424"/>
      <c r="I49" s="424"/>
      <c r="J49" s="311" t="str">
        <f>VLOOKUP(A49,MATERIALES!A5:D641,2,FALSE)</f>
        <v>lt</v>
      </c>
      <c r="K49" s="396">
        <v>170</v>
      </c>
      <c r="L49" s="420"/>
      <c r="M49" s="401">
        <f>VLOOKUP(A49,MATERIALES!A6:D397,4,FALSE)</f>
        <v>53.065218459743974</v>
      </c>
      <c r="N49" s="271">
        <f>K49*M49</f>
        <v>9021.0871381564757</v>
      </c>
    </row>
    <row r="50" spans="1:14">
      <c r="A50" s="161" t="s">
        <v>802</v>
      </c>
      <c r="B50" s="43" t="str">
        <f>VLOOKUP(A50,MATERIALES!A6:D373,3,FALSE)</f>
        <v>Arena lavada</v>
      </c>
      <c r="C50" s="424"/>
      <c r="D50" s="424"/>
      <c r="E50" s="424"/>
      <c r="F50" s="424"/>
      <c r="G50" s="424"/>
      <c r="H50" s="424"/>
      <c r="I50" s="424"/>
      <c r="J50" s="311" t="str">
        <f>VLOOKUP(A50,MATERIALES!A6:D642,2,FALSE)</f>
        <v>m3</v>
      </c>
      <c r="K50" s="396">
        <v>0.55000000000000004</v>
      </c>
      <c r="L50" s="420"/>
      <c r="M50" s="401">
        <f>VLOOKUP(A50,MATERIALES!A6:D398,4,FALSE)</f>
        <v>66710.341476421745</v>
      </c>
      <c r="N50" s="271">
        <f>K50*M50</f>
        <v>36690.68781203196</v>
      </c>
    </row>
    <row r="51" spans="1:14">
      <c r="A51" s="161" t="s">
        <v>804</v>
      </c>
      <c r="B51" s="43" t="str">
        <f>VLOOKUP(A51,MATERIALES!A6:D373,3,FALSE)</f>
        <v>Cemento gris</v>
      </c>
      <c r="C51" s="424"/>
      <c r="D51" s="424"/>
      <c r="E51" s="424"/>
      <c r="F51" s="424"/>
      <c r="G51" s="424"/>
      <c r="H51" s="424"/>
      <c r="I51" s="424"/>
      <c r="J51" s="311" t="str">
        <f>VLOOKUP(A51,MATERIALES!A6:D643,2,FALSE)</f>
        <v>kg</v>
      </c>
      <c r="K51" s="396">
        <v>300</v>
      </c>
      <c r="L51" s="420"/>
      <c r="M51" s="401">
        <f>VLOOKUP(A51,MATERIALES!A6:D399,4,FALSE)</f>
        <v>448.77255177746861</v>
      </c>
      <c r="N51" s="271">
        <f>K51*M51</f>
        <v>134631.76553324057</v>
      </c>
    </row>
    <row r="52" spans="1:14">
      <c r="A52" s="161" t="s">
        <v>867</v>
      </c>
      <c r="B52" s="43" t="str">
        <f>VLOOKUP(A52,MATERIALES!A7:D373,3,FALSE)</f>
        <v>Formaleta (gaviones, juntas de bordillos, juntas de cunetas, muros, concretos clase D,E, F y G)</v>
      </c>
      <c r="C52" s="424"/>
      <c r="D52" s="424"/>
      <c r="E52" s="424"/>
      <c r="F52" s="424"/>
      <c r="G52" s="424"/>
      <c r="H52" s="424"/>
      <c r="I52" s="424"/>
      <c r="J52" s="311" t="str">
        <f>VLOOKUP(A52,MATERIALES!A6:D644,2,FALSE)</f>
        <v>m2</v>
      </c>
      <c r="K52" s="396">
        <v>3.1</v>
      </c>
      <c r="L52" s="420"/>
      <c r="M52" s="401">
        <f>VLOOKUP(A52,MATERIALES!A7:D400,4,FALSE)</f>
        <v>5568.9937952690698</v>
      </c>
      <c r="N52" s="271">
        <f>K52*M52</f>
        <v>17263.880765334117</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SUM(N48:N58)</f>
        <v>253406.46750201331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1229</v>
      </c>
      <c r="B64" s="46" t="str">
        <f>VLOOKUP(A64,TRANSPORTE!A2:D117,3,FALSE)</f>
        <v>Transporte de arena</v>
      </c>
      <c r="C64" s="316"/>
      <c r="D64" s="316"/>
      <c r="E64" s="316"/>
      <c r="F64" s="316"/>
      <c r="G64" s="316"/>
      <c r="H64" s="310" t="s">
        <v>339</v>
      </c>
      <c r="I64" s="278">
        <v>0.55000000000000004</v>
      </c>
      <c r="J64" s="285">
        <v>1</v>
      </c>
      <c r="K64" s="278">
        <f>I64*J64</f>
        <v>0.55000000000000004</v>
      </c>
      <c r="L64" s="918">
        <f>VLOOKUP(A64,TRANSPORTE!A2:D117,4,FALSE)</f>
        <v>1340.4286998159068</v>
      </c>
      <c r="M64" s="919"/>
      <c r="N64" s="286">
        <f>K64*L64</f>
        <v>737.23578489874888</v>
      </c>
    </row>
    <row r="65" spans="1:15">
      <c r="A65" t="s">
        <v>1281</v>
      </c>
      <c r="B65" s="46" t="str">
        <f>VLOOKUP(A65,TRANSPORTE!A3:D117,3,FALSE)</f>
        <v>Transporte de material triturado</v>
      </c>
      <c r="C65" s="47"/>
      <c r="D65" s="47"/>
      <c r="E65" s="47"/>
      <c r="F65" s="47"/>
      <c r="G65" s="47"/>
      <c r="H65" s="310" t="s">
        <v>339</v>
      </c>
      <c r="I65" s="278">
        <v>0.95</v>
      </c>
      <c r="J65" s="285">
        <v>1</v>
      </c>
      <c r="K65" s="278">
        <f>I65*J65</f>
        <v>0.95</v>
      </c>
      <c r="L65" s="918">
        <f>VLOOKUP(A65,TRANSPORTE!A3:D117,4,FALSE)</f>
        <v>1340.4286998159068</v>
      </c>
      <c r="M65" s="919"/>
      <c r="N65" s="286">
        <f>K65*L65</f>
        <v>1273.4072648251115</v>
      </c>
    </row>
    <row r="66" spans="1:15">
      <c r="B66" s="46"/>
      <c r="C66" s="47"/>
      <c r="D66" s="47"/>
      <c r="E66" s="47"/>
      <c r="F66" s="47"/>
      <c r="G66" s="47"/>
      <c r="H66" s="310"/>
      <c r="I66" s="278"/>
      <c r="J66" s="285"/>
      <c r="K66" s="278"/>
      <c r="L66" s="918"/>
      <c r="M66" s="919"/>
      <c r="N66" s="286"/>
    </row>
    <row r="67" spans="1:15">
      <c r="B67" s="46"/>
      <c r="C67" s="47"/>
      <c r="D67" s="47"/>
      <c r="E67" s="47"/>
      <c r="F67" s="47"/>
      <c r="G67" s="47"/>
      <c r="H67" s="310"/>
      <c r="I67" s="278"/>
      <c r="J67" s="285"/>
      <c r="K67" s="278"/>
      <c r="L67" s="918"/>
      <c r="M67" s="91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2010.6430497238603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67466.780451800994</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N43+N59+N70+N81</f>
        <v>338205.83485457755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67641.16697091551</v>
      </c>
      <c r="M88" s="867"/>
      <c r="N88" s="51"/>
    </row>
    <row r="89" spans="1:14">
      <c r="B89" s="89" t="s">
        <v>973</v>
      </c>
      <c r="C89" s="90"/>
      <c r="D89" s="90"/>
      <c r="E89" s="90"/>
      <c r="F89" s="90"/>
      <c r="G89" s="90"/>
      <c r="H89" s="90"/>
      <c r="I89" s="87"/>
      <c r="J89" s="88"/>
      <c r="K89" s="303">
        <v>0.05</v>
      </c>
      <c r="L89" s="866">
        <f>N83*K89</f>
        <v>16910.291742728878</v>
      </c>
      <c r="M89" s="867"/>
      <c r="N89" s="51"/>
    </row>
    <row r="90" spans="1:14" ht="15.75" thickBot="1">
      <c r="B90" s="91" t="s">
        <v>974</v>
      </c>
      <c r="C90" s="92"/>
      <c r="D90" s="92"/>
      <c r="E90" s="92"/>
      <c r="F90" s="92"/>
      <c r="G90" s="92"/>
      <c r="H90" s="92"/>
      <c r="I90" s="93"/>
      <c r="J90" s="94"/>
      <c r="K90" s="304">
        <v>0.05</v>
      </c>
      <c r="L90" s="868">
        <f>N83*K90</f>
        <v>16910.291742728878</v>
      </c>
      <c r="M90" s="869"/>
      <c r="N90" s="51"/>
    </row>
    <row r="91" spans="1:14" ht="15.75" thickBot="1">
      <c r="B91" s="831" t="s">
        <v>953</v>
      </c>
      <c r="C91" s="832"/>
      <c r="D91" s="832"/>
      <c r="E91" s="832"/>
      <c r="F91" s="832"/>
      <c r="G91" s="832"/>
      <c r="H91" s="832"/>
      <c r="I91" s="832"/>
      <c r="J91" s="832"/>
      <c r="K91" s="832"/>
      <c r="L91" s="832"/>
      <c r="M91" s="833"/>
      <c r="N91" s="52">
        <f>L88+L89+L90</f>
        <v>101461.75045637327</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439667.58531095082</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1117</v>
      </c>
      <c r="C31" s="81" t="s">
        <v>2112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257</v>
      </c>
      <c r="B36" s="880" t="str">
        <f>VLOOKUP(A36,EQUIPOS!A6:D154,3,FALSE)</f>
        <v>Mezcladora de concreto 1 bulto</v>
      </c>
      <c r="C36" s="881"/>
      <c r="D36" s="881"/>
      <c r="E36" s="881"/>
      <c r="F36" s="881"/>
      <c r="G36" s="881"/>
      <c r="H36" s="882"/>
      <c r="I36" s="266"/>
      <c r="J36" s="267"/>
      <c r="K36" s="268">
        <f>VLOOKUP(A36,EQUIPOS!A6:D163,4,FALSE)</f>
        <v>5426.5334051391528</v>
      </c>
      <c r="L36" s="269"/>
      <c r="M36" s="335">
        <v>1</v>
      </c>
      <c r="N36" s="271">
        <f>K36/M36</f>
        <v>5426.5334051391528</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N81*M41</f>
        <v>3373.3390225900498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8799.8724277292022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0.84</v>
      </c>
      <c r="L48" s="266"/>
      <c r="M48" s="401">
        <f>VLOOKUP(A48,MATERIALES!A5:D396,4,FALSE)</f>
        <v>58735.838161315995</v>
      </c>
      <c r="N48" s="271">
        <f>K48*M48</f>
        <v>49338.104055505435</v>
      </c>
    </row>
    <row r="49" spans="1:14">
      <c r="A49" s="161" t="s">
        <v>774</v>
      </c>
      <c r="B49" s="43" t="str">
        <f>VLOOKUP(A49,MATERIALES!A6:D373,3,FALSE)</f>
        <v>Agua</v>
      </c>
      <c r="C49" s="424"/>
      <c r="D49" s="424"/>
      <c r="E49" s="424"/>
      <c r="F49" s="424"/>
      <c r="G49" s="424"/>
      <c r="H49" s="424"/>
      <c r="I49" s="424"/>
      <c r="J49" s="311" t="str">
        <f>VLOOKUP(A49,MATERIALES!A5:D641,2,FALSE)</f>
        <v>lt</v>
      </c>
      <c r="K49" s="396">
        <v>185</v>
      </c>
      <c r="L49" s="420"/>
      <c r="M49" s="401">
        <f>VLOOKUP(A49,MATERIALES!A6:D397,4,FALSE)</f>
        <v>53.065218459743974</v>
      </c>
      <c r="N49" s="271">
        <f>K49*M49</f>
        <v>9817.0654150526352</v>
      </c>
    </row>
    <row r="50" spans="1:14">
      <c r="A50" s="161" t="s">
        <v>802</v>
      </c>
      <c r="B50" s="43" t="str">
        <f>VLOOKUP(A50,MATERIALES!A6:D373,3,FALSE)</f>
        <v>Arena lavada</v>
      </c>
      <c r="C50" s="424"/>
      <c r="D50" s="424"/>
      <c r="E50" s="424"/>
      <c r="F50" s="424"/>
      <c r="G50" s="424"/>
      <c r="H50" s="424"/>
      <c r="I50" s="424"/>
      <c r="J50" s="311" t="str">
        <f>VLOOKUP(A50,MATERIALES!A6:D642,2,FALSE)</f>
        <v>m3</v>
      </c>
      <c r="K50" s="396">
        <v>0.63</v>
      </c>
      <c r="L50" s="420"/>
      <c r="M50" s="401">
        <f>VLOOKUP(A50,MATERIALES!A6:D398,4,FALSE)</f>
        <v>66710.341476421745</v>
      </c>
      <c r="N50" s="271">
        <f>K50*M50</f>
        <v>42027.515130145701</v>
      </c>
    </row>
    <row r="51" spans="1:14">
      <c r="A51" s="161" t="s">
        <v>804</v>
      </c>
      <c r="B51" s="43" t="str">
        <f>VLOOKUP(A51,MATERIALES!A6:D373,3,FALSE)</f>
        <v>Cemento gris</v>
      </c>
      <c r="C51" s="424"/>
      <c r="D51" s="424"/>
      <c r="E51" s="424"/>
      <c r="F51" s="424"/>
      <c r="G51" s="424"/>
      <c r="H51" s="424"/>
      <c r="I51" s="424"/>
      <c r="J51" s="311" t="str">
        <f>VLOOKUP(A51,MATERIALES!A6:D643,2,FALSE)</f>
        <v>kg</v>
      </c>
      <c r="K51" s="396">
        <v>260</v>
      </c>
      <c r="L51" s="420"/>
      <c r="M51" s="401">
        <f>VLOOKUP(A51,MATERIALES!A6:D399,4,FALSE)</f>
        <v>448.77255177746861</v>
      </c>
      <c r="N51" s="271">
        <f>K51*M51</f>
        <v>116680.86346214183</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SUM(N48:N58)</f>
        <v>217863.5480628456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1229</v>
      </c>
      <c r="B64" s="46" t="str">
        <f>VLOOKUP(A64,TRANSPORTE!A2:D117,3,FALSE)</f>
        <v>Transporte de arena</v>
      </c>
      <c r="C64" s="316"/>
      <c r="D64" s="316"/>
      <c r="E64" s="316"/>
      <c r="F64" s="316"/>
      <c r="G64" s="316"/>
      <c r="H64" s="310" t="s">
        <v>339</v>
      </c>
      <c r="I64" s="278">
        <v>0.63</v>
      </c>
      <c r="J64" s="285">
        <v>1</v>
      </c>
      <c r="K64" s="278">
        <f>I64*J64</f>
        <v>0.63</v>
      </c>
      <c r="L64" s="918">
        <f>VLOOKUP(A64,TRANSPORTE!A2:D117,4,FALSE)</f>
        <v>1340.4286998159068</v>
      </c>
      <c r="M64" s="919"/>
      <c r="N64" s="286">
        <f>K64*L64</f>
        <v>844.47008088402129</v>
      </c>
    </row>
    <row r="65" spans="1:15">
      <c r="A65" t="s">
        <v>1281</v>
      </c>
      <c r="B65" s="46" t="str">
        <f>VLOOKUP(A65,TRANSPORTE!A3:D117,3,FALSE)</f>
        <v>Transporte de material triturado</v>
      </c>
      <c r="C65" s="47"/>
      <c r="D65" s="47"/>
      <c r="E65" s="47"/>
      <c r="F65" s="47"/>
      <c r="G65" s="47"/>
      <c r="H65" s="310" t="s">
        <v>339</v>
      </c>
      <c r="I65" s="278">
        <v>0.84</v>
      </c>
      <c r="J65" s="285">
        <v>1</v>
      </c>
      <c r="K65" s="278">
        <f>I65*J65</f>
        <v>0.84</v>
      </c>
      <c r="L65" s="918">
        <f>VLOOKUP(A65,TRANSPORTE!A3:D117,4,FALSE)</f>
        <v>1340.4286998159068</v>
      </c>
      <c r="M65" s="919"/>
      <c r="N65" s="286">
        <f>K65*L65</f>
        <v>1125.9601078453618</v>
      </c>
    </row>
    <row r="66" spans="1:15">
      <c r="B66" s="46"/>
      <c r="C66" s="47"/>
      <c r="D66" s="47"/>
      <c r="E66" s="47"/>
      <c r="F66" s="47"/>
      <c r="G66" s="47"/>
      <c r="H66" s="310"/>
      <c r="I66" s="278"/>
      <c r="J66" s="285"/>
      <c r="K66" s="278"/>
      <c r="L66" s="918"/>
      <c r="M66" s="919"/>
      <c r="N66" s="286"/>
    </row>
    <row r="67" spans="1:15">
      <c r="B67" s="46"/>
      <c r="C67" s="47"/>
      <c r="D67" s="47"/>
      <c r="E67" s="47"/>
      <c r="F67" s="47"/>
      <c r="G67" s="47"/>
      <c r="H67" s="310"/>
      <c r="I67" s="278"/>
      <c r="J67" s="285"/>
      <c r="K67" s="278"/>
      <c r="L67" s="918"/>
      <c r="M67" s="91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1970.4301887293832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67466.780451800994</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N43+N59+N70+N81</f>
        <v>296100.63113110512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59220.126226221029</v>
      </c>
      <c r="M88" s="867"/>
      <c r="N88" s="51"/>
    </row>
    <row r="89" spans="1:14">
      <c r="B89" s="89" t="s">
        <v>973</v>
      </c>
      <c r="C89" s="90"/>
      <c r="D89" s="90"/>
      <c r="E89" s="90"/>
      <c r="F89" s="90"/>
      <c r="G89" s="90"/>
      <c r="H89" s="90"/>
      <c r="I89" s="87"/>
      <c r="J89" s="88"/>
      <c r="K89" s="303">
        <v>0.05</v>
      </c>
      <c r="L89" s="866">
        <f>N83*K89</f>
        <v>14805.031556555257</v>
      </c>
      <c r="M89" s="867"/>
      <c r="N89" s="51"/>
    </row>
    <row r="90" spans="1:14" ht="15.75" thickBot="1">
      <c r="B90" s="91" t="s">
        <v>974</v>
      </c>
      <c r="C90" s="92"/>
      <c r="D90" s="92"/>
      <c r="E90" s="92"/>
      <c r="F90" s="92"/>
      <c r="G90" s="92"/>
      <c r="H90" s="92"/>
      <c r="I90" s="93"/>
      <c r="J90" s="94"/>
      <c r="K90" s="304">
        <v>0.05</v>
      </c>
      <c r="L90" s="868">
        <f>N83*K90</f>
        <v>14805.031556555257</v>
      </c>
      <c r="M90" s="869"/>
      <c r="N90" s="51"/>
    </row>
    <row r="91" spans="1:14" ht="15.75" thickBot="1">
      <c r="B91" s="831" t="s">
        <v>953</v>
      </c>
      <c r="C91" s="832"/>
      <c r="D91" s="832"/>
      <c r="E91" s="832"/>
      <c r="F91" s="832"/>
      <c r="G91" s="832"/>
      <c r="H91" s="832"/>
      <c r="I91" s="832"/>
      <c r="J91" s="832"/>
      <c r="K91" s="832"/>
      <c r="L91" s="832"/>
      <c r="M91" s="833"/>
      <c r="N91" s="52">
        <f>L88+L89+L90</f>
        <v>88830.18933933154</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384930.82047043665</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1118</v>
      </c>
      <c r="C31" s="81" t="s">
        <v>2113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257</v>
      </c>
      <c r="B36" s="880" t="str">
        <f>VLOOKUP(A36,EQUIPOS!A6:D154,3,FALSE)</f>
        <v>Mezcladora de concreto 1 bulto</v>
      </c>
      <c r="C36" s="881"/>
      <c r="D36" s="881"/>
      <c r="E36" s="881"/>
      <c r="F36" s="881"/>
      <c r="G36" s="881"/>
      <c r="H36" s="882"/>
      <c r="I36" s="266"/>
      <c r="J36" s="267"/>
      <c r="K36" s="268">
        <f>VLOOKUP(A36,EQUIPOS!A6:D163,4,FALSE)</f>
        <v>5426.5334051391528</v>
      </c>
      <c r="L36" s="269"/>
      <c r="M36" s="335">
        <v>1</v>
      </c>
      <c r="N36" s="271">
        <f>K36/M36</f>
        <v>5426.5334051391528</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N81*M41</f>
        <v>2698.6712180720406</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8125.2046232111934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58735.838161315995</v>
      </c>
      <c r="N48" s="271">
        <f>K48*M48</f>
        <v>29602.86243330326</v>
      </c>
    </row>
    <row r="49" spans="1:14">
      <c r="A49" s="161" t="s">
        <v>774</v>
      </c>
      <c r="B49" s="43" t="str">
        <f>VLOOKUP(A49,MATERIALES!A6:D373,3,FALSE)</f>
        <v>Agua</v>
      </c>
      <c r="C49" s="424"/>
      <c r="D49" s="424"/>
      <c r="E49" s="424"/>
      <c r="F49" s="424"/>
      <c r="G49" s="424"/>
      <c r="H49" s="424"/>
      <c r="I49" s="424"/>
      <c r="J49" s="311" t="str">
        <f>VLOOKUP(A49,MATERIALES!A5:D641,2,FALSE)</f>
        <v>lt</v>
      </c>
      <c r="K49" s="396">
        <v>111</v>
      </c>
      <c r="L49" s="420"/>
      <c r="M49" s="401">
        <f>VLOOKUP(A49,MATERIALES!A6:D397,4,FALSE)</f>
        <v>53.065218459743974</v>
      </c>
      <c r="N49" s="271">
        <f>K49*M49</f>
        <v>5890.2392490315815</v>
      </c>
    </row>
    <row r="50" spans="1:14">
      <c r="A50" s="161" t="s">
        <v>598</v>
      </c>
      <c r="B50" s="43" t="str">
        <f>VLOOKUP(A50,MATERIALES!A6:D373,3,FALSE)</f>
        <v>Piedra para concreto ciclópeo (rajón o canto rodado)</v>
      </c>
      <c r="C50" s="424"/>
      <c r="D50" s="424"/>
      <c r="E50" s="424"/>
      <c r="F50" s="424"/>
      <c r="G50" s="424"/>
      <c r="H50" s="424"/>
      <c r="I50" s="424"/>
      <c r="J50" s="311" t="str">
        <f>VLOOKUP(A50,MATERIALES!A6:D642,2,FALSE)</f>
        <v>m3</v>
      </c>
      <c r="K50" s="396">
        <v>0.4</v>
      </c>
      <c r="L50" s="420"/>
      <c r="M50" s="401">
        <f>VLOOKUP(A50,MATERIALES!A6:D398,4,FALSE)</f>
        <v>47701.848701858471</v>
      </c>
      <c r="N50" s="271">
        <f>K50*M50</f>
        <v>19080.739480743388</v>
      </c>
    </row>
    <row r="51" spans="1:14">
      <c r="A51" s="161" t="s">
        <v>802</v>
      </c>
      <c r="B51" s="43" t="str">
        <f>VLOOKUP(A51,MATERIALES!A6:D373,3,FALSE)</f>
        <v>Arena lavada</v>
      </c>
      <c r="C51" s="424"/>
      <c r="D51" s="424"/>
      <c r="E51" s="424"/>
      <c r="F51" s="424"/>
      <c r="G51" s="424"/>
      <c r="H51" s="424"/>
      <c r="I51" s="424"/>
      <c r="J51" s="311" t="str">
        <f>VLOOKUP(A51,MATERIALES!A6:D643,2,FALSE)</f>
        <v>m3</v>
      </c>
      <c r="K51" s="396">
        <v>0.378</v>
      </c>
      <c r="L51" s="420"/>
      <c r="M51" s="401">
        <f>VLOOKUP(A51,MATERIALES!A6:D399,4,FALSE)</f>
        <v>66710.341476421745</v>
      </c>
      <c r="N51" s="271">
        <f>K51*M51</f>
        <v>25216.50907808742</v>
      </c>
    </row>
    <row r="52" spans="1:14">
      <c r="A52" s="161" t="s">
        <v>804</v>
      </c>
      <c r="B52" s="43" t="str">
        <f>VLOOKUP(A52,MATERIALES!A7:D373,3,FALSE)</f>
        <v>Cemento gris</v>
      </c>
      <c r="C52" s="424"/>
      <c r="D52" s="424"/>
      <c r="E52" s="424"/>
      <c r="F52" s="424"/>
      <c r="G52" s="424"/>
      <c r="H52" s="424"/>
      <c r="I52" s="424"/>
      <c r="J52" s="311" t="str">
        <f>VLOOKUP(A52,MATERIALES!A6:D644,2,FALSE)</f>
        <v>kg</v>
      </c>
      <c r="K52" s="396">
        <v>156</v>
      </c>
      <c r="L52" s="420"/>
      <c r="M52" s="401">
        <f>VLOOKUP(A52,MATERIALES!A7:D400,4,FALSE)</f>
        <v>448.77255177746861</v>
      </c>
      <c r="N52" s="271">
        <f>K52*M52</f>
        <v>70008.518077285102</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SUM(N48:N58)</f>
        <v>149798.86831845075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A64" t="s">
        <v>1229</v>
      </c>
      <c r="B64" s="46" t="str">
        <f>VLOOKUP(A64,TRANSPORTE!A2:D117,3,FALSE)</f>
        <v>Transporte de arena</v>
      </c>
      <c r="C64" s="316"/>
      <c r="D64" s="316"/>
      <c r="E64" s="316"/>
      <c r="F64" s="316"/>
      <c r="G64" s="316"/>
      <c r="H64" s="310" t="s">
        <v>339</v>
      </c>
      <c r="I64" s="278">
        <v>0.378</v>
      </c>
      <c r="J64" s="285">
        <v>1</v>
      </c>
      <c r="K64" s="278">
        <f>I64*J64</f>
        <v>0.378</v>
      </c>
      <c r="L64" s="918">
        <f>VLOOKUP(A64,TRANSPORTE!A2:D117,4,FALSE)</f>
        <v>1340.4286998159068</v>
      </c>
      <c r="M64" s="919"/>
      <c r="N64" s="286">
        <f>K64*L64</f>
        <v>506.68204853041277</v>
      </c>
    </row>
    <row r="65" spans="1:15">
      <c r="A65" t="s">
        <v>1281</v>
      </c>
      <c r="B65" s="46" t="str">
        <f>VLOOKUP(A65,TRANSPORTE!A3:D117,3,FALSE)</f>
        <v>Transporte de material triturado</v>
      </c>
      <c r="C65" s="47"/>
      <c r="D65" s="47"/>
      <c r="E65" s="47"/>
      <c r="F65" s="47"/>
      <c r="G65" s="47"/>
      <c r="H65" s="310" t="s">
        <v>339</v>
      </c>
      <c r="I65" s="278">
        <v>0.504</v>
      </c>
      <c r="J65" s="285">
        <v>1</v>
      </c>
      <c r="K65" s="278">
        <f>I65*J65</f>
        <v>0.504</v>
      </c>
      <c r="L65" s="918">
        <f>VLOOKUP(A65,TRANSPORTE!A3:D117,4,FALSE)</f>
        <v>1340.4286998159068</v>
      </c>
      <c r="M65" s="919"/>
      <c r="N65" s="286">
        <f>K65*L65</f>
        <v>675.57606470721703</v>
      </c>
    </row>
    <row r="66" spans="1:15">
      <c r="A66" t="s">
        <v>1308</v>
      </c>
      <c r="B66" s="46" t="str">
        <f>VLOOKUP(A66,TRANSPORTE!A3:D117,3,FALSE)</f>
        <v>Transporte de piedra para Ciclópeo</v>
      </c>
      <c r="C66" s="47"/>
      <c r="D66" s="47"/>
      <c r="E66" s="47"/>
      <c r="F66" s="47"/>
      <c r="G66" s="47"/>
      <c r="H66" s="310" t="s">
        <v>339</v>
      </c>
      <c r="I66" s="278">
        <v>0.4</v>
      </c>
      <c r="J66" s="285">
        <v>1</v>
      </c>
      <c r="K66" s="278">
        <f>I66*J66</f>
        <v>0.4</v>
      </c>
      <c r="L66" s="918">
        <f>VLOOKUP(A66,TRANSPORTE!A3:D117,4,FALSE)</f>
        <v>1340.4286998159068</v>
      </c>
      <c r="M66" s="919"/>
      <c r="N66" s="286">
        <f>K66*L66</f>
        <v>536.17147992636274</v>
      </c>
    </row>
    <row r="67" spans="1:15">
      <c r="B67" s="46"/>
      <c r="C67" s="47"/>
      <c r="D67" s="47"/>
      <c r="E67" s="47"/>
      <c r="F67" s="47"/>
      <c r="G67" s="47"/>
      <c r="H67" s="310"/>
      <c r="I67" s="278"/>
      <c r="J67" s="285"/>
      <c r="K67" s="278"/>
      <c r="L67" s="918"/>
      <c r="M67" s="91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f>N64+N65+N66+N67+N68</f>
        <v>1718.4295931639926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10</v>
      </c>
      <c r="N75" s="394">
        <f>K75/M75</f>
        <v>43304.800000000003</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10</v>
      </c>
      <c r="N76" s="394">
        <f>K76/M76</f>
        <v>10668.624361440798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7"/>
      <c r="C80" s="908"/>
      <c r="D80" s="908"/>
      <c r="E80" s="908"/>
      <c r="F80" s="908"/>
      <c r="G80" s="908"/>
      <c r="H80" s="908"/>
      <c r="I80" s="126"/>
      <c r="J80" s="126"/>
      <c r="K80" s="126"/>
      <c r="L80" s="921"/>
      <c r="M80" s="921"/>
      <c r="N80" s="45"/>
    </row>
    <row r="81" spans="1:14" ht="15.75" thickBot="1">
      <c r="B81" s="920" t="s">
        <v>953</v>
      </c>
      <c r="C81" s="874"/>
      <c r="D81" s="874"/>
      <c r="E81" s="874"/>
      <c r="F81" s="874"/>
      <c r="G81" s="874"/>
      <c r="H81" s="874"/>
      <c r="I81" s="874"/>
      <c r="J81" s="874"/>
      <c r="K81" s="874"/>
      <c r="L81" s="874"/>
      <c r="M81" s="875"/>
      <c r="N81" s="300">
        <f>SUM(N75:N80)</f>
        <v>53973.424361440804</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N43+N59+N70+N81</f>
        <v>213615.92689626676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42723.185379253351</v>
      </c>
      <c r="M88" s="867"/>
      <c r="N88" s="51"/>
    </row>
    <row r="89" spans="1:14">
      <c r="B89" s="89" t="s">
        <v>973</v>
      </c>
      <c r="C89" s="90"/>
      <c r="D89" s="90"/>
      <c r="E89" s="90"/>
      <c r="F89" s="90"/>
      <c r="G89" s="90"/>
      <c r="H89" s="90"/>
      <c r="I89" s="87"/>
      <c r="J89" s="88"/>
      <c r="K89" s="303">
        <v>0.05</v>
      </c>
      <c r="L89" s="866">
        <f>N83*K89</f>
        <v>10680.796344813338</v>
      </c>
      <c r="M89" s="867"/>
      <c r="N89" s="51"/>
    </row>
    <row r="90" spans="1:14" ht="15.75" thickBot="1">
      <c r="B90" s="91" t="s">
        <v>974</v>
      </c>
      <c r="C90" s="92"/>
      <c r="D90" s="92"/>
      <c r="E90" s="92"/>
      <c r="F90" s="92"/>
      <c r="G90" s="92"/>
      <c r="H90" s="92"/>
      <c r="I90" s="93"/>
      <c r="J90" s="94"/>
      <c r="K90" s="304">
        <v>0.05</v>
      </c>
      <c r="L90" s="868">
        <f>N83*K90</f>
        <v>10680.796344813338</v>
      </c>
      <c r="M90" s="869"/>
      <c r="N90" s="51"/>
    </row>
    <row r="91" spans="1:14" ht="15.75" thickBot="1">
      <c r="B91" s="831" t="s">
        <v>953</v>
      </c>
      <c r="C91" s="832"/>
      <c r="D91" s="832"/>
      <c r="E91" s="832"/>
      <c r="F91" s="832"/>
      <c r="G91" s="832"/>
      <c r="H91" s="832"/>
      <c r="I91" s="832"/>
      <c r="J91" s="832"/>
      <c r="K91" s="832"/>
      <c r="L91" s="832"/>
      <c r="M91" s="833"/>
      <c r="N91" s="52">
        <f>L88+L89+L90</f>
        <v>64084.778068880027</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277700.70496514678</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1119</v>
      </c>
      <c r="C31" s="81" t="s">
        <v>2232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363</v>
      </c>
      <c r="B36" s="880" t="str">
        <f>VLOOKUP(A36,EQUIPOS!A6:D154,3,FALSE)</f>
        <v>Vibrador de concreto, Motor de 3 hp a 18.000 rpm Mangueras de 4 mt</v>
      </c>
      <c r="C36" s="881"/>
      <c r="D36" s="881"/>
      <c r="E36" s="881"/>
      <c r="F36" s="881"/>
      <c r="G36" s="881"/>
      <c r="H36" s="882"/>
      <c r="I36" s="266"/>
      <c r="J36" s="267"/>
      <c r="K36" s="268">
        <f>VLOOKUP(A36,EQUIPOS!A6:D163,4,FALSE)</f>
        <v>6522.0714233101253</v>
      </c>
      <c r="L36" s="269"/>
      <c r="M36" s="335">
        <v>1</v>
      </c>
      <c r="N36" s="271">
        <f>K36/M36</f>
        <v>6522.0714233101253</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0.02</v>
      </c>
      <c r="N41" s="343">
        <f>N78*M41</f>
        <v>1582.8190800847531</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8104.8905033948786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3517.2757405257917</v>
      </c>
      <c r="N48" s="271">
        <f>K48*M48</f>
        <v>119981.31006081581</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47608.787427244752</v>
      </c>
      <c r="N49" s="271">
        <f>K49*M49</f>
        <v>7141.3181140867127</v>
      </c>
    </row>
    <row r="50" spans="1:14">
      <c r="A50" s="161" t="s">
        <v>832</v>
      </c>
      <c r="B50" s="43" t="str">
        <f>VLOOKUP(A50,MATERIALES!A6:D373,3,FALSE)</f>
        <v>Concreto Resistencia  21 (Mpa)</v>
      </c>
      <c r="C50" s="424"/>
      <c r="D50" s="424"/>
      <c r="E50" s="424"/>
      <c r="F50" s="424"/>
      <c r="G50" s="424"/>
      <c r="H50" s="424"/>
      <c r="I50" s="424"/>
      <c r="J50" s="311" t="str">
        <f>VLOOKUP(A50,MATERIALES!A6:D642,2,FALSE)</f>
        <v>m3</v>
      </c>
      <c r="K50" s="396">
        <v>0.126</v>
      </c>
      <c r="L50" s="420"/>
      <c r="M50" s="401">
        <f>VLOOKUP(A50,MATERIALES!A6:D398,4,FALSE)</f>
        <v>453486.86865624913</v>
      </c>
      <c r="N50" s="271">
        <f>K50*M50</f>
        <v>57139.34545068739</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24673.746864489291</v>
      </c>
      <c r="N51" s="271">
        <f>K51*M51</f>
        <v>24673.746864489291</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208935.7204900792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7" t="s">
        <v>961</v>
      </c>
      <c r="M60" s="896"/>
      <c r="N60" s="76" t="s">
        <v>951</v>
      </c>
    </row>
    <row r="61" spans="1:14">
      <c r="A61" t="s">
        <v>1239</v>
      </c>
      <c r="B61" s="46" t="str">
        <f>VLOOKUP(A61,TRANSPORTE!A3:D117,3,FALSE)</f>
        <v>Transporte de concreto</v>
      </c>
      <c r="C61" s="316"/>
      <c r="D61" s="316"/>
      <c r="E61" s="316"/>
      <c r="F61" s="316"/>
      <c r="G61" s="316"/>
      <c r="H61" s="310" t="s">
        <v>339</v>
      </c>
      <c r="I61" s="278">
        <v>0.126</v>
      </c>
      <c r="J61" s="285">
        <v>1</v>
      </c>
      <c r="K61" s="278">
        <f>I61*J61</f>
        <v>0.126</v>
      </c>
      <c r="L61" s="918">
        <f>VLOOKUP(A61,TRANSPORTE!A3:D117,4,FALSE)</f>
        <v>1340.4286998159068</v>
      </c>
      <c r="M61" s="919"/>
      <c r="N61" s="286">
        <f>K61*L61</f>
        <v>168.89401617680426</v>
      </c>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310"/>
      <c r="I64" s="278"/>
      <c r="J64" s="285"/>
      <c r="K64" s="278"/>
      <c r="L64" s="918"/>
      <c r="M64" s="91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9"/>
      <c r="M66" s="910"/>
      <c r="N66" s="127"/>
    </row>
    <row r="67" spans="1:15" ht="15.75" thickBot="1">
      <c r="B67" s="920" t="s">
        <v>953</v>
      </c>
      <c r="C67" s="874"/>
      <c r="D67" s="874"/>
      <c r="E67" s="874"/>
      <c r="F67" s="874"/>
      <c r="G67" s="874"/>
      <c r="H67" s="874"/>
      <c r="I67" s="874"/>
      <c r="J67" s="874"/>
      <c r="K67" s="874"/>
      <c r="L67" s="874"/>
      <c r="M67" s="875"/>
      <c r="N67" s="104">
        <f>N61+N62+N63+N64+N65</f>
        <v>168.89401617680426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70" t="s">
        <v>963</v>
      </c>
      <c r="C71" s="871"/>
      <c r="D71" s="871"/>
      <c r="E71" s="871"/>
      <c r="F71" s="871"/>
      <c r="G71" s="871"/>
      <c r="H71" s="871"/>
      <c r="I71" s="73" t="s">
        <v>964</v>
      </c>
      <c r="J71" s="75" t="s">
        <v>1410</v>
      </c>
      <c r="K71" s="74" t="s">
        <v>966</v>
      </c>
      <c r="L71" s="872" t="s">
        <v>950</v>
      </c>
      <c r="M71" s="985"/>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7"/>
      <c r="C77" s="908"/>
      <c r="D77" s="908"/>
      <c r="E77" s="908"/>
      <c r="F77" s="908"/>
      <c r="G77" s="908"/>
      <c r="H77" s="908"/>
      <c r="I77" s="126"/>
      <c r="J77" s="126"/>
      <c r="K77" s="126"/>
      <c r="L77" s="921"/>
      <c r="M77" s="921"/>
      <c r="N77" s="45"/>
    </row>
    <row r="78" spans="1:15" ht="15.75" thickBot="1">
      <c r="B78" s="920" t="s">
        <v>953</v>
      </c>
      <c r="C78" s="874"/>
      <c r="D78" s="874"/>
      <c r="E78" s="874"/>
      <c r="F78" s="874"/>
      <c r="G78" s="874"/>
      <c r="H78" s="874"/>
      <c r="I78" s="874"/>
      <c r="J78" s="874"/>
      <c r="K78" s="874"/>
      <c r="L78" s="874"/>
      <c r="M78" s="875"/>
      <c r="N78" s="300">
        <f>SUM(N72:N77)</f>
        <v>79140.954004237647</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296350.45901388855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6" t="s">
        <v>969</v>
      </c>
      <c r="C84" s="877"/>
      <c r="D84" s="877"/>
      <c r="E84" s="877"/>
      <c r="F84" s="877"/>
      <c r="G84" s="877"/>
      <c r="H84" s="877"/>
      <c r="I84" s="313"/>
      <c r="J84" s="333"/>
      <c r="K84" s="301" t="s">
        <v>970</v>
      </c>
      <c r="L84" s="878" t="s">
        <v>971</v>
      </c>
      <c r="M84" s="879"/>
      <c r="N84" s="302"/>
    </row>
    <row r="85" spans="1:14">
      <c r="B85" s="864" t="s">
        <v>972</v>
      </c>
      <c r="C85" s="865"/>
      <c r="D85" s="865"/>
      <c r="E85" s="865"/>
      <c r="F85" s="865"/>
      <c r="G85" s="865"/>
      <c r="H85" s="865"/>
      <c r="I85" s="87"/>
      <c r="J85" s="88"/>
      <c r="K85" s="303">
        <v>0.2</v>
      </c>
      <c r="L85" s="866">
        <f>N80*K85</f>
        <v>59270.091802777715</v>
      </c>
      <c r="M85" s="867"/>
      <c r="N85" s="51"/>
    </row>
    <row r="86" spans="1:14">
      <c r="B86" s="89" t="s">
        <v>973</v>
      </c>
      <c r="C86" s="90"/>
      <c r="D86" s="90"/>
      <c r="E86" s="90"/>
      <c r="F86" s="90"/>
      <c r="G86" s="90"/>
      <c r="H86" s="90"/>
      <c r="I86" s="87"/>
      <c r="J86" s="88"/>
      <c r="K86" s="303">
        <v>0.05</v>
      </c>
      <c r="L86" s="866">
        <f>N80*K86</f>
        <v>14817.522950694429</v>
      </c>
      <c r="M86" s="867"/>
      <c r="N86" s="51"/>
    </row>
    <row r="87" spans="1:14" ht="15.75" thickBot="1">
      <c r="B87" s="91" t="s">
        <v>974</v>
      </c>
      <c r="C87" s="92"/>
      <c r="D87" s="92"/>
      <c r="E87" s="92"/>
      <c r="F87" s="92"/>
      <c r="G87" s="92"/>
      <c r="H87" s="92"/>
      <c r="I87" s="93"/>
      <c r="J87" s="94"/>
      <c r="K87" s="304">
        <v>0.05</v>
      </c>
      <c r="L87" s="868">
        <f>N80*K87</f>
        <v>14817.522950694429</v>
      </c>
      <c r="M87" s="869"/>
      <c r="N87" s="51"/>
    </row>
    <row r="88" spans="1:14" ht="15.75" thickBot="1">
      <c r="B88" s="831" t="s">
        <v>953</v>
      </c>
      <c r="C88" s="832"/>
      <c r="D88" s="832"/>
      <c r="E88" s="832"/>
      <c r="F88" s="832"/>
      <c r="G88" s="832"/>
      <c r="H88" s="832"/>
      <c r="I88" s="832"/>
      <c r="J88" s="832"/>
      <c r="K88" s="832"/>
      <c r="L88" s="832"/>
      <c r="M88" s="833"/>
      <c r="N88" s="52">
        <f>L85+L86+L87</f>
        <v>88905.137704166569</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8">
        <f>N80+N88</f>
        <v>385255.59671805514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10"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1659</v>
      </c>
      <c r="C31" s="81" t="s">
        <v>1660</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363</v>
      </c>
      <c r="B36" s="880" t="str">
        <f>VLOOKUP(A36,EQUIPOS!A6:D154,3,FALSE)</f>
        <v>Vibrador de concreto, Motor de 3 hp a 18.000 rpm Mangueras de 4 mt</v>
      </c>
      <c r="C36" s="881"/>
      <c r="D36" s="881"/>
      <c r="E36" s="881"/>
      <c r="F36" s="881"/>
      <c r="G36" s="881"/>
      <c r="H36" s="882"/>
      <c r="I36" s="266"/>
      <c r="J36" s="267"/>
      <c r="K36" s="268">
        <f>VLOOKUP(A36,EQUIPOS!A6:D163,4,FALSE)</f>
        <v>6522.0714233101253</v>
      </c>
      <c r="L36" s="269"/>
      <c r="M36" s="335">
        <v>1</v>
      </c>
      <c r="N36" s="271">
        <f>K36/M36</f>
        <v>6522.0714233101253</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0.02</v>
      </c>
      <c r="N41" s="343">
        <f>N78*M41</f>
        <v>1582.8190800847531</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8104.8905033948786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3517.2757405257917</v>
      </c>
      <c r="N48" s="271">
        <f>K48*M48</f>
        <v>119981.31006081581</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47608.787427244752</v>
      </c>
      <c r="N49" s="271">
        <f>K49*M49</f>
        <v>7141.3181140867127</v>
      </c>
    </row>
    <row r="50" spans="1:14">
      <c r="A50" s="161" t="s">
        <v>1661</v>
      </c>
      <c r="B50" s="43" t="str">
        <f>VLOOKUP(A50,MATERIALES!A6:D373,3,FALSE)</f>
        <v>Concreto Resistencia  28 (Mpa)</v>
      </c>
      <c r="C50" s="424"/>
      <c r="D50" s="424"/>
      <c r="E50" s="424"/>
      <c r="F50" s="424"/>
      <c r="G50" s="424"/>
      <c r="H50" s="424"/>
      <c r="I50" s="424"/>
      <c r="J50" s="311" t="str">
        <f>VLOOKUP(A50,MATERIALES!A6:D642,2,FALSE)</f>
        <v>m3</v>
      </c>
      <c r="K50" s="396">
        <v>0.126</v>
      </c>
      <c r="L50" s="420"/>
      <c r="M50" s="401">
        <f>VLOOKUP(A50,MATERIALES!A6:D398,4,FALSE)</f>
        <v>498211.98944294138</v>
      </c>
      <c r="N50" s="271">
        <f>K50*M50</f>
        <v>62774.710669810614</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24673.746864489291</v>
      </c>
      <c r="N51" s="271">
        <f>K51*M51</f>
        <v>24673.746864489291</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214571.08570920242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7" t="s">
        <v>961</v>
      </c>
      <c r="M60" s="896"/>
      <c r="N60" s="76" t="s">
        <v>951</v>
      </c>
    </row>
    <row r="61" spans="1:14">
      <c r="A61" t="s">
        <v>1239</v>
      </c>
      <c r="B61" s="46" t="str">
        <f>VLOOKUP(A61,TRANSPORTE!A3:D117,3,FALSE)</f>
        <v>Transporte de concreto</v>
      </c>
      <c r="C61" s="316"/>
      <c r="D61" s="316"/>
      <c r="E61" s="316"/>
      <c r="F61" s="316"/>
      <c r="G61" s="316"/>
      <c r="H61" s="310" t="s">
        <v>339</v>
      </c>
      <c r="I61" s="412">
        <v>0.126</v>
      </c>
      <c r="J61" s="285">
        <v>1</v>
      </c>
      <c r="K61" s="412">
        <f>I61*J61</f>
        <v>0.126</v>
      </c>
      <c r="L61" s="918">
        <f>VLOOKUP(A61,TRANSPORTE!A3:D117,4,FALSE)</f>
        <v>1340.4286998159068</v>
      </c>
      <c r="M61" s="919"/>
      <c r="N61" s="286">
        <f>K61*L61</f>
        <v>168.89401617680426</v>
      </c>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310"/>
      <c r="I64" s="278"/>
      <c r="J64" s="285"/>
      <c r="K64" s="278"/>
      <c r="L64" s="918"/>
      <c r="M64" s="91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9"/>
      <c r="M66" s="910"/>
      <c r="N66" s="127"/>
    </row>
    <row r="67" spans="1:15" ht="15.75" thickBot="1">
      <c r="B67" s="920" t="s">
        <v>953</v>
      </c>
      <c r="C67" s="874"/>
      <c r="D67" s="874"/>
      <c r="E67" s="874"/>
      <c r="F67" s="874"/>
      <c r="G67" s="874"/>
      <c r="H67" s="874"/>
      <c r="I67" s="874"/>
      <c r="J67" s="874"/>
      <c r="K67" s="874"/>
      <c r="L67" s="874"/>
      <c r="M67" s="875"/>
      <c r="N67" s="104">
        <f>N61+N62+N63+N64+N65</f>
        <v>168.89401617680426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70" t="s">
        <v>963</v>
      </c>
      <c r="C71" s="871"/>
      <c r="D71" s="871"/>
      <c r="E71" s="871"/>
      <c r="F71" s="871"/>
      <c r="G71" s="871"/>
      <c r="H71" s="871"/>
      <c r="I71" s="73" t="s">
        <v>964</v>
      </c>
      <c r="J71" s="75" t="s">
        <v>1410</v>
      </c>
      <c r="K71" s="74" t="s">
        <v>966</v>
      </c>
      <c r="L71" s="872" t="s">
        <v>950</v>
      </c>
      <c r="M71" s="985"/>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7"/>
      <c r="C77" s="908"/>
      <c r="D77" s="908"/>
      <c r="E77" s="908"/>
      <c r="F77" s="908"/>
      <c r="G77" s="908"/>
      <c r="H77" s="908"/>
      <c r="I77" s="126"/>
      <c r="J77" s="126"/>
      <c r="K77" s="126"/>
      <c r="L77" s="921"/>
      <c r="M77" s="921"/>
      <c r="N77" s="127"/>
    </row>
    <row r="78" spans="1:15" ht="15.75" thickBot="1">
      <c r="B78" s="920" t="s">
        <v>953</v>
      </c>
      <c r="C78" s="874"/>
      <c r="D78" s="874"/>
      <c r="E78" s="874"/>
      <c r="F78" s="874"/>
      <c r="G78" s="874"/>
      <c r="H78" s="874"/>
      <c r="I78" s="874"/>
      <c r="J78" s="874"/>
      <c r="K78" s="874"/>
      <c r="L78" s="874"/>
      <c r="M78" s="875"/>
      <c r="N78" s="459">
        <f>SUM(N72:N77)</f>
        <v>79140.954004237647</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301985.82423301175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6" t="s">
        <v>969</v>
      </c>
      <c r="C84" s="877"/>
      <c r="D84" s="877"/>
      <c r="E84" s="877"/>
      <c r="F84" s="877"/>
      <c r="G84" s="877"/>
      <c r="H84" s="877"/>
      <c r="I84" s="313"/>
      <c r="J84" s="333"/>
      <c r="K84" s="301" t="s">
        <v>970</v>
      </c>
      <c r="L84" s="878" t="s">
        <v>971</v>
      </c>
      <c r="M84" s="879"/>
      <c r="N84" s="302"/>
    </row>
    <row r="85" spans="1:14">
      <c r="B85" s="864" t="s">
        <v>972</v>
      </c>
      <c r="C85" s="865"/>
      <c r="D85" s="865"/>
      <c r="E85" s="865"/>
      <c r="F85" s="865"/>
      <c r="G85" s="865"/>
      <c r="H85" s="865"/>
      <c r="I85" s="87"/>
      <c r="J85" s="88"/>
      <c r="K85" s="303">
        <v>0.2</v>
      </c>
      <c r="L85" s="866">
        <f>N80*K85</f>
        <v>60397.164846602354</v>
      </c>
      <c r="M85" s="867"/>
      <c r="N85" s="51"/>
    </row>
    <row r="86" spans="1:14">
      <c r="B86" s="89" t="s">
        <v>973</v>
      </c>
      <c r="C86" s="90"/>
      <c r="D86" s="90"/>
      <c r="E86" s="90"/>
      <c r="F86" s="90"/>
      <c r="G86" s="90"/>
      <c r="H86" s="90"/>
      <c r="I86" s="87"/>
      <c r="J86" s="88"/>
      <c r="K86" s="303">
        <v>0.05</v>
      </c>
      <c r="L86" s="866">
        <f>N80*K86</f>
        <v>15099.291211650589</v>
      </c>
      <c r="M86" s="867"/>
      <c r="N86" s="51"/>
    </row>
    <row r="87" spans="1:14" ht="15.75" thickBot="1">
      <c r="B87" s="91" t="s">
        <v>974</v>
      </c>
      <c r="C87" s="92"/>
      <c r="D87" s="92"/>
      <c r="E87" s="92"/>
      <c r="F87" s="92"/>
      <c r="G87" s="92"/>
      <c r="H87" s="92"/>
      <c r="I87" s="93"/>
      <c r="J87" s="94"/>
      <c r="K87" s="304">
        <v>0.05</v>
      </c>
      <c r="L87" s="868">
        <f>N80*K87</f>
        <v>15099.291211650589</v>
      </c>
      <c r="M87" s="869"/>
      <c r="N87" s="51"/>
    </row>
    <row r="88" spans="1:14" ht="15.75" thickBot="1">
      <c r="B88" s="831" t="s">
        <v>953</v>
      </c>
      <c r="C88" s="832"/>
      <c r="D88" s="832"/>
      <c r="E88" s="832"/>
      <c r="F88" s="832"/>
      <c r="G88" s="832"/>
      <c r="H88" s="832"/>
      <c r="I88" s="832"/>
      <c r="J88" s="832"/>
      <c r="K88" s="832"/>
      <c r="L88" s="832"/>
      <c r="M88" s="833"/>
      <c r="N88" s="52">
        <f>L85+L86+L87</f>
        <v>90595.747269903528</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8">
        <f>N80+N88</f>
        <v>392581.57150291529</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R121"/>
  <sheetViews>
    <sheetView topLeftCell="C23" zoomScale="75" zoomScaleNormal="75" workbookViewId="0">
      <selection activeCell="O37" sqref="O37"/>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5"/>
      <c r="C1" s="937"/>
      <c r="D1" s="938"/>
      <c r="E1" s="938"/>
      <c r="F1" s="938"/>
      <c r="G1" s="938"/>
      <c r="H1" s="938"/>
      <c r="I1" s="938"/>
      <c r="J1" s="939"/>
      <c r="K1" s="940" t="s">
        <v>933</v>
      </c>
      <c r="L1" s="942" t="s">
        <v>2198</v>
      </c>
      <c r="M1" s="943"/>
      <c r="N1" s="944"/>
    </row>
    <row r="2" spans="2:14" ht="22.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1662</v>
      </c>
      <c r="C31" s="81" t="s">
        <v>2121</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901" t="s">
        <v>944</v>
      </c>
      <c r="C35" s="902"/>
      <c r="D35" s="902"/>
      <c r="E35" s="902"/>
      <c r="F35" s="902"/>
      <c r="G35" s="902"/>
      <c r="H35" s="903"/>
      <c r="I35" s="904" t="s">
        <v>948</v>
      </c>
      <c r="J35" s="905"/>
      <c r="K35" s="69" t="s">
        <v>949</v>
      </c>
      <c r="L35" s="906" t="s">
        <v>950</v>
      </c>
      <c r="M35" s="903"/>
      <c r="N35" s="70" t="s">
        <v>951</v>
      </c>
    </row>
    <row r="36" spans="1:16">
      <c r="A36" s="113" t="s">
        <v>156</v>
      </c>
      <c r="B36" s="880" t="str">
        <f>VLOOKUP(A36,EQUIPOS!A6:D154,3,FALSE)</f>
        <v>Cizalla manual de 90 cm.</v>
      </c>
      <c r="C36" s="881"/>
      <c r="D36" s="881"/>
      <c r="E36" s="881"/>
      <c r="F36" s="881"/>
      <c r="G36" s="881"/>
      <c r="H36" s="882"/>
      <c r="I36" s="266"/>
      <c r="J36" s="267"/>
      <c r="K36" s="268">
        <f>VLOOKUP(A36,EQUIPOS!A6:D163,4,FALSE)</f>
        <v>1377.3057241332981</v>
      </c>
      <c r="L36" s="269"/>
      <c r="M36" s="335">
        <v>37.5</v>
      </c>
      <c r="N36" s="271">
        <f>K36/M36</f>
        <v>36.728152643554616</v>
      </c>
    </row>
    <row r="37" spans="1:16">
      <c r="A37" s="113"/>
      <c r="B37" s="880"/>
      <c r="C37" s="881"/>
      <c r="D37" s="881"/>
      <c r="E37" s="881"/>
      <c r="F37" s="881"/>
      <c r="G37" s="881"/>
      <c r="H37" s="882"/>
      <c r="I37" s="420"/>
      <c r="J37" s="421"/>
      <c r="K37" s="268"/>
      <c r="L37" s="334"/>
      <c r="M37" s="335"/>
      <c r="N37" s="271"/>
    </row>
    <row r="38" spans="1:16">
      <c r="A38" s="113"/>
      <c r="B38" s="880"/>
      <c r="C38" s="881"/>
      <c r="D38" s="881"/>
      <c r="E38" s="881"/>
      <c r="F38" s="881"/>
      <c r="G38" s="881"/>
      <c r="H38" s="882"/>
      <c r="I38" s="327"/>
      <c r="J38" s="329"/>
      <c r="K38" s="268"/>
      <c r="L38" s="422"/>
      <c r="M38" s="423"/>
      <c r="N38" s="271"/>
    </row>
    <row r="39" spans="1:16">
      <c r="B39" s="880"/>
      <c r="C39" s="881"/>
      <c r="D39" s="881"/>
      <c r="E39" s="881"/>
      <c r="F39" s="881"/>
      <c r="G39" s="881"/>
      <c r="H39" s="882"/>
      <c r="I39" s="36"/>
      <c r="J39" s="37"/>
      <c r="K39" s="268"/>
      <c r="L39" s="275"/>
      <c r="M39" s="335"/>
      <c r="N39" s="271"/>
    </row>
    <row r="40" spans="1:16">
      <c r="B40" s="319"/>
      <c r="C40" s="320"/>
      <c r="D40" s="320"/>
      <c r="E40" s="320"/>
      <c r="F40" s="322"/>
      <c r="G40" s="322"/>
      <c r="H40" s="125"/>
      <c r="I40" s="36"/>
      <c r="J40" s="37"/>
      <c r="K40" s="268"/>
      <c r="L40" s="275"/>
      <c r="M40" s="276"/>
      <c r="N40" s="272"/>
    </row>
    <row r="41" spans="1:16">
      <c r="B41" s="888" t="s">
        <v>952</v>
      </c>
      <c r="C41" s="889"/>
      <c r="D41" s="889"/>
      <c r="E41" s="38"/>
      <c r="F41" s="39"/>
      <c r="G41" s="39"/>
      <c r="H41" s="40"/>
      <c r="I41" s="36"/>
      <c r="J41" s="37"/>
      <c r="K41" s="278"/>
      <c r="L41" s="275"/>
      <c r="M41" s="400">
        <v>0.02</v>
      </c>
      <c r="N41" s="343">
        <f>N78*M41</f>
        <v>16.081724361440799</v>
      </c>
    </row>
    <row r="42" spans="1:16" ht="15.75" thickBot="1">
      <c r="B42" s="880"/>
      <c r="C42" s="881"/>
      <c r="D42" s="881"/>
      <c r="E42" s="881"/>
      <c r="F42" s="881"/>
      <c r="G42" s="881"/>
      <c r="H42" s="882"/>
      <c r="I42" s="890"/>
      <c r="J42" s="891"/>
      <c r="K42" s="41"/>
      <c r="L42" s="892"/>
      <c r="M42" s="893"/>
      <c r="N42" s="105"/>
    </row>
    <row r="43" spans="1:16" ht="15.75" thickBot="1">
      <c r="B43" s="831" t="s">
        <v>953</v>
      </c>
      <c r="C43" s="832"/>
      <c r="D43" s="832"/>
      <c r="E43" s="832"/>
      <c r="F43" s="832"/>
      <c r="G43" s="832"/>
      <c r="H43" s="832"/>
      <c r="I43" s="832"/>
      <c r="J43" s="832"/>
      <c r="K43" s="832"/>
      <c r="L43" s="832"/>
      <c r="M43" s="833"/>
      <c r="N43" s="393">
        <f>SUM(N36:N42)</f>
        <v>52.809877004995414</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6" t="s">
        <v>944</v>
      </c>
      <c r="C47" s="877"/>
      <c r="D47" s="877"/>
      <c r="E47" s="877"/>
      <c r="F47" s="877"/>
      <c r="G47" s="877"/>
      <c r="H47" s="877"/>
      <c r="I47" s="911"/>
      <c r="J47" s="314" t="s">
        <v>945</v>
      </c>
      <c r="K47" s="85" t="s">
        <v>946</v>
      </c>
      <c r="L47" s="912" t="s">
        <v>955</v>
      </c>
      <c r="M47" s="911"/>
      <c r="N47" s="86" t="s">
        <v>951</v>
      </c>
    </row>
    <row r="48" spans="1:16">
      <c r="A48" s="161" t="s">
        <v>745</v>
      </c>
      <c r="B48" s="43" t="str">
        <f>VLOOKUP(A48,MATERIALES!A5:D373,3,FALSE)</f>
        <v>Acero PDR-60</v>
      </c>
      <c r="C48" s="280"/>
      <c r="D48" s="280"/>
      <c r="E48" s="280"/>
      <c r="F48" s="280"/>
      <c r="G48" s="280"/>
      <c r="H48" s="280"/>
      <c r="I48" s="267"/>
      <c r="J48" s="223" t="str">
        <f>VLOOKUP(A48,MATERIALES!A4:D640,2,FALSE)</f>
        <v>kg</v>
      </c>
      <c r="K48" s="281">
        <v>1.05</v>
      </c>
      <c r="L48" s="266"/>
      <c r="M48" s="401">
        <f>VLOOKUP(A48,MATERIALES!A5:D396,4,FALSE)</f>
        <v>3517.2757405257917</v>
      </c>
      <c r="N48" s="271">
        <f>K48*M48</f>
        <v>3693.1395275520813</v>
      </c>
      <c r="P48" s="646"/>
    </row>
    <row r="49" spans="1:18">
      <c r="A49" s="161" t="s">
        <v>898</v>
      </c>
      <c r="B49" s="43" t="str">
        <f>VLOOKUP(A49,MATERIALES!A6:D373,3,FALSE)</f>
        <v>Alambre Negro Para Amarre</v>
      </c>
      <c r="C49" s="424"/>
      <c r="D49" s="424"/>
      <c r="E49" s="424"/>
      <c r="F49" s="424"/>
      <c r="G49" s="424"/>
      <c r="H49" s="424"/>
      <c r="I49" s="424"/>
      <c r="J49" s="310" t="str">
        <f>VLOOKUP(A49,MATERIALES!A5:D641,2,FALSE)</f>
        <v>kg</v>
      </c>
      <c r="K49" s="396">
        <v>0.03</v>
      </c>
      <c r="L49" s="420"/>
      <c r="M49" s="401">
        <f>VLOOKUP(A49,MATERIALES!A6:D397,4,FALSE)</f>
        <v>4363.5201987620858</v>
      </c>
      <c r="N49" s="271">
        <f>K49*M49</f>
        <v>130.90560596286258</v>
      </c>
    </row>
    <row r="50" spans="1:18">
      <c r="A50" s="161"/>
      <c r="B50" s="43"/>
      <c r="C50" s="424"/>
      <c r="D50" s="424"/>
      <c r="E50" s="424"/>
      <c r="F50" s="424"/>
      <c r="G50" s="424"/>
      <c r="H50" s="424"/>
      <c r="I50" s="424"/>
      <c r="J50" s="310"/>
      <c r="K50" s="396"/>
      <c r="L50" s="420"/>
      <c r="M50" s="401"/>
      <c r="N50" s="271"/>
    </row>
    <row r="51" spans="1:18">
      <c r="A51" s="161"/>
      <c r="B51" s="43"/>
      <c r="C51" s="424"/>
      <c r="D51" s="424"/>
      <c r="E51" s="424"/>
      <c r="F51" s="424"/>
      <c r="G51" s="424"/>
      <c r="H51" s="424"/>
      <c r="I51" s="424"/>
      <c r="J51" s="310"/>
      <c r="K51" s="396"/>
      <c r="L51" s="420"/>
      <c r="M51" s="401"/>
      <c r="N51" s="271"/>
    </row>
    <row r="52" spans="1:18">
      <c r="A52" s="161"/>
      <c r="B52" s="43"/>
      <c r="C52" s="424"/>
      <c r="D52" s="424"/>
      <c r="E52" s="424"/>
      <c r="F52" s="424"/>
      <c r="G52" s="424"/>
      <c r="H52" s="424"/>
      <c r="I52" s="424"/>
      <c r="J52" s="310"/>
      <c r="K52" s="396"/>
      <c r="L52" s="420"/>
      <c r="M52" s="401"/>
      <c r="N52" s="271"/>
    </row>
    <row r="53" spans="1:18">
      <c r="A53" s="161"/>
      <c r="B53" s="43"/>
      <c r="C53" s="424"/>
      <c r="D53" s="424"/>
      <c r="E53" s="424"/>
      <c r="F53" s="424"/>
      <c r="G53" s="424"/>
      <c r="H53" s="424"/>
      <c r="I53" s="424"/>
      <c r="J53" s="310"/>
      <c r="K53" s="396"/>
      <c r="L53" s="420"/>
      <c r="M53" s="401"/>
      <c r="N53" s="271"/>
    </row>
    <row r="54" spans="1:18">
      <c r="A54" s="161"/>
      <c r="B54" s="43"/>
      <c r="C54" s="424"/>
      <c r="D54" s="424"/>
      <c r="E54" s="424"/>
      <c r="F54" s="424"/>
      <c r="G54" s="424"/>
      <c r="H54" s="424"/>
      <c r="I54" s="424"/>
      <c r="J54" s="310"/>
      <c r="K54" s="396"/>
      <c r="L54" s="420"/>
      <c r="M54" s="401"/>
      <c r="N54" s="271"/>
      <c r="Q54" s="646"/>
    </row>
    <row r="55" spans="1:18" ht="15.75" thickBot="1">
      <c r="B55" s="43"/>
      <c r="C55" s="309"/>
      <c r="D55" s="309"/>
      <c r="E55" s="309"/>
      <c r="F55" s="309"/>
      <c r="G55" s="309"/>
      <c r="H55" s="309"/>
      <c r="I55" s="309"/>
      <c r="J55" s="434"/>
      <c r="K55" s="126"/>
      <c r="L55" s="324"/>
      <c r="M55" s="401"/>
      <c r="N55" s="271"/>
    </row>
    <row r="56" spans="1:18" ht="15.75" thickBot="1">
      <c r="B56" s="831" t="s">
        <v>953</v>
      </c>
      <c r="C56" s="832"/>
      <c r="D56" s="832"/>
      <c r="E56" s="832"/>
      <c r="F56" s="832"/>
      <c r="G56" s="832"/>
      <c r="H56" s="832"/>
      <c r="I56" s="832"/>
      <c r="J56" s="832"/>
      <c r="K56" s="832"/>
      <c r="L56" s="832"/>
      <c r="M56" s="833"/>
      <c r="N56" s="393">
        <f>SUM(N48:N55)</f>
        <v>3824.0451335149437</v>
      </c>
    </row>
    <row r="57" spans="1:18">
      <c r="B57" s="33"/>
      <c r="C57" s="34"/>
      <c r="D57" s="34"/>
      <c r="E57" s="34"/>
      <c r="F57" s="34"/>
      <c r="G57" s="34"/>
      <c r="H57" s="34"/>
      <c r="I57" s="34"/>
      <c r="J57" s="34"/>
      <c r="K57" s="34"/>
      <c r="L57" s="34"/>
      <c r="M57" s="34"/>
      <c r="N57" s="35"/>
      <c r="P57" s="646"/>
    </row>
    <row r="58" spans="1:18">
      <c r="B58" s="64" t="s">
        <v>956</v>
      </c>
      <c r="C58" s="65"/>
      <c r="D58" s="65"/>
      <c r="E58" s="65"/>
      <c r="F58" s="65"/>
      <c r="G58" s="65"/>
      <c r="H58" s="65"/>
      <c r="I58" s="65"/>
      <c r="J58" s="65"/>
      <c r="K58" s="65"/>
      <c r="L58" s="65"/>
      <c r="M58" s="65"/>
      <c r="N58" s="66"/>
    </row>
    <row r="59" spans="1:18" ht="15.75" thickBot="1">
      <c r="B59" s="68"/>
      <c r="C59" s="61"/>
      <c r="D59" s="61"/>
      <c r="E59" s="61"/>
      <c r="F59" s="61"/>
      <c r="G59" s="61"/>
      <c r="H59" s="61"/>
      <c r="I59" s="61"/>
      <c r="J59" s="61"/>
      <c r="K59" s="61"/>
      <c r="L59" s="61"/>
      <c r="M59" s="61"/>
      <c r="N59" s="63"/>
      <c r="R59" s="646"/>
    </row>
    <row r="60" spans="1:18" ht="25.5">
      <c r="B60" s="312" t="s">
        <v>957</v>
      </c>
      <c r="C60" s="313"/>
      <c r="D60" s="313"/>
      <c r="E60" s="313"/>
      <c r="F60" s="313"/>
      <c r="G60" s="313"/>
      <c r="H60" s="73" t="s">
        <v>945</v>
      </c>
      <c r="I60" s="74" t="s">
        <v>958</v>
      </c>
      <c r="J60" s="75" t="s">
        <v>959</v>
      </c>
      <c r="K60" s="73" t="s">
        <v>960</v>
      </c>
      <c r="L60" s="917" t="s">
        <v>961</v>
      </c>
      <c r="M60" s="896"/>
      <c r="N60" s="76" t="s">
        <v>951</v>
      </c>
      <c r="P60" s="646"/>
    </row>
    <row r="61" spans="1:18">
      <c r="A61" t="s">
        <v>1222</v>
      </c>
      <c r="B61" s="46" t="str">
        <f>VLOOKUP(A61,TRANSPORTE!A3:D117,3,FALSE)</f>
        <v>Transporte de acero</v>
      </c>
      <c r="C61" s="316"/>
      <c r="D61" s="316"/>
      <c r="E61" s="316"/>
      <c r="F61" s="316"/>
      <c r="G61" s="316"/>
      <c r="H61" s="310" t="s">
        <v>2044</v>
      </c>
      <c r="I61" s="278">
        <v>1.05</v>
      </c>
      <c r="J61" s="285">
        <v>1</v>
      </c>
      <c r="K61" s="278">
        <f>I61*J61</f>
        <v>1.05</v>
      </c>
      <c r="L61" s="918">
        <f>VLOOKUP(A61,TRANSPORTE!A3:D117,4,FALSE)</f>
        <v>0.45868207611158285</v>
      </c>
      <c r="M61" s="919"/>
      <c r="N61" s="286">
        <f>K61*L61</f>
        <v>0.48161617991716199</v>
      </c>
    </row>
    <row r="62" spans="1:18">
      <c r="B62" s="46"/>
      <c r="C62" s="47"/>
      <c r="D62" s="47"/>
      <c r="E62" s="47"/>
      <c r="F62" s="47"/>
      <c r="G62" s="47"/>
      <c r="H62" s="310"/>
      <c r="I62" s="278"/>
      <c r="J62" s="285"/>
      <c r="K62" s="278"/>
      <c r="L62" s="918"/>
      <c r="M62" s="919"/>
      <c r="N62" s="286"/>
    </row>
    <row r="63" spans="1:18">
      <c r="B63" s="46"/>
      <c r="C63" s="47"/>
      <c r="D63" s="47"/>
      <c r="E63" s="47"/>
      <c r="F63" s="47"/>
      <c r="G63" s="47"/>
      <c r="H63" s="310"/>
      <c r="I63" s="278"/>
      <c r="J63" s="285"/>
      <c r="K63" s="278"/>
      <c r="L63" s="918"/>
      <c r="M63" s="919"/>
      <c r="N63" s="286"/>
    </row>
    <row r="64" spans="1:18">
      <c r="B64" s="46"/>
      <c r="C64" s="47"/>
      <c r="D64" s="47"/>
      <c r="E64" s="47"/>
      <c r="F64" s="47"/>
      <c r="G64" s="47"/>
      <c r="H64" s="310"/>
      <c r="I64" s="278"/>
      <c r="J64" s="285"/>
      <c r="K64" s="278"/>
      <c r="L64" s="918"/>
      <c r="M64" s="91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9"/>
      <c r="M66" s="910"/>
      <c r="N66" s="127"/>
    </row>
    <row r="67" spans="1:15" ht="15.75" thickBot="1">
      <c r="B67" s="920" t="s">
        <v>953</v>
      </c>
      <c r="C67" s="874"/>
      <c r="D67" s="874"/>
      <c r="E67" s="874"/>
      <c r="F67" s="874"/>
      <c r="G67" s="874"/>
      <c r="H67" s="874"/>
      <c r="I67" s="874"/>
      <c r="J67" s="874"/>
      <c r="K67" s="874"/>
      <c r="L67" s="874"/>
      <c r="M67" s="875"/>
      <c r="N67" s="104">
        <f>N61+N62+N63+N64+N65</f>
        <v>0.48161617991716199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70" t="s">
        <v>963</v>
      </c>
      <c r="C71" s="871"/>
      <c r="D71" s="871"/>
      <c r="E71" s="871"/>
      <c r="F71" s="871"/>
      <c r="G71" s="871"/>
      <c r="H71" s="871"/>
      <c r="I71" s="73" t="s">
        <v>964</v>
      </c>
      <c r="J71" s="75" t="s">
        <v>1410</v>
      </c>
      <c r="K71" s="74" t="s">
        <v>966</v>
      </c>
      <c r="L71" s="872" t="s">
        <v>950</v>
      </c>
      <c r="M71" s="873"/>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7"/>
      <c r="C77" s="908"/>
      <c r="D77" s="908"/>
      <c r="E77" s="908"/>
      <c r="F77" s="908"/>
      <c r="G77" s="908"/>
      <c r="H77" s="908"/>
      <c r="I77" s="126"/>
      <c r="J77" s="126"/>
      <c r="K77" s="126"/>
      <c r="L77" s="921"/>
      <c r="M77" s="921"/>
      <c r="N77" s="45"/>
    </row>
    <row r="78" spans="1:15" ht="15.75" thickBot="1">
      <c r="B78" s="920" t="s">
        <v>953</v>
      </c>
      <c r="C78" s="874"/>
      <c r="D78" s="874"/>
      <c r="E78" s="874"/>
      <c r="F78" s="874"/>
      <c r="G78" s="874"/>
      <c r="H78" s="874"/>
      <c r="I78" s="874"/>
      <c r="J78" s="874"/>
      <c r="K78" s="874"/>
      <c r="L78" s="874"/>
      <c r="M78" s="875"/>
      <c r="N78" s="300">
        <f>SUM(N72:N77)</f>
        <v>804.08621807203986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4681.4228447718961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6" t="s">
        <v>969</v>
      </c>
      <c r="C84" s="877"/>
      <c r="D84" s="877"/>
      <c r="E84" s="877"/>
      <c r="F84" s="877"/>
      <c r="G84" s="877"/>
      <c r="H84" s="877"/>
      <c r="I84" s="313"/>
      <c r="J84" s="333"/>
      <c r="K84" s="301" t="s">
        <v>970</v>
      </c>
      <c r="L84" s="878" t="s">
        <v>971</v>
      </c>
      <c r="M84" s="879"/>
      <c r="N84" s="302"/>
    </row>
    <row r="85" spans="1:14">
      <c r="B85" s="864" t="s">
        <v>972</v>
      </c>
      <c r="C85" s="865"/>
      <c r="D85" s="865"/>
      <c r="E85" s="865"/>
      <c r="F85" s="865"/>
      <c r="G85" s="865"/>
      <c r="H85" s="865"/>
      <c r="I85" s="87"/>
      <c r="J85" s="88"/>
      <c r="K85" s="303">
        <v>0.2</v>
      </c>
      <c r="L85" s="866">
        <f>N80*K85</f>
        <v>936.28456895437921</v>
      </c>
      <c r="M85" s="867"/>
      <c r="N85" s="51"/>
    </row>
    <row r="86" spans="1:14">
      <c r="B86" s="89" t="s">
        <v>973</v>
      </c>
      <c r="C86" s="90"/>
      <c r="D86" s="90"/>
      <c r="E86" s="90"/>
      <c r="F86" s="90"/>
      <c r="G86" s="90"/>
      <c r="H86" s="90"/>
      <c r="I86" s="87"/>
      <c r="J86" s="88"/>
      <c r="K86" s="303">
        <v>0.05</v>
      </c>
      <c r="L86" s="866">
        <f>N80*K86</f>
        <v>234.0711422385948</v>
      </c>
      <c r="M86" s="867"/>
      <c r="N86" s="51"/>
    </row>
    <row r="87" spans="1:14" ht="15.75" thickBot="1">
      <c r="B87" s="91" t="s">
        <v>974</v>
      </c>
      <c r="C87" s="92"/>
      <c r="D87" s="92"/>
      <c r="E87" s="92"/>
      <c r="F87" s="92"/>
      <c r="G87" s="92"/>
      <c r="H87" s="92"/>
      <c r="I87" s="93"/>
      <c r="J87" s="94"/>
      <c r="K87" s="304">
        <v>0.05</v>
      </c>
      <c r="L87" s="868">
        <f>N80*K87</f>
        <v>234.0711422385948</v>
      </c>
      <c r="M87" s="869"/>
      <c r="N87" s="51"/>
    </row>
    <row r="88" spans="1:14" ht="15.75" thickBot="1">
      <c r="B88" s="831" t="s">
        <v>953</v>
      </c>
      <c r="C88" s="832"/>
      <c r="D88" s="832"/>
      <c r="E88" s="832"/>
      <c r="F88" s="832"/>
      <c r="G88" s="832"/>
      <c r="H88" s="832"/>
      <c r="I88" s="832"/>
      <c r="J88" s="832"/>
      <c r="K88" s="832"/>
      <c r="L88" s="832"/>
      <c r="M88" s="833"/>
      <c r="N88" s="52">
        <f>L85+L86+L87</f>
        <v>1404.4268534315688</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8">
        <f>N80+N88</f>
        <v>6085.8496982034649</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topLeftCell="A7"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1663</v>
      </c>
      <c r="C31" s="81" t="s">
        <v>2122</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156</v>
      </c>
      <c r="B36" s="880" t="str">
        <f>VLOOKUP(A36,EQUIPOS!A6:D154,3,FALSE)</f>
        <v>Cizalla manual de 90 cm.</v>
      </c>
      <c r="C36" s="881"/>
      <c r="D36" s="881"/>
      <c r="E36" s="881"/>
      <c r="F36" s="881"/>
      <c r="G36" s="881"/>
      <c r="H36" s="882"/>
      <c r="I36" s="266"/>
      <c r="J36" s="267"/>
      <c r="K36" s="268">
        <f>VLOOKUP(A36,EQUIPOS!A6:D163,4,FALSE)</f>
        <v>1377.3057241332981</v>
      </c>
      <c r="L36" s="269"/>
      <c r="M36" s="335">
        <v>37.5</v>
      </c>
      <c r="N36" s="271">
        <f>K36/M36</f>
        <v>36.728152643554616</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0.02</v>
      </c>
      <c r="N41" s="343">
        <f>N78*M41</f>
        <v>16.081724361440799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52.809877004995414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743</v>
      </c>
      <c r="B48" s="43" t="str">
        <f>VLOOKUP(A48,MATERIALES!A5:D373,3,FALSE)</f>
        <v>Acero A-40</v>
      </c>
      <c r="C48" s="280"/>
      <c r="D48" s="280"/>
      <c r="E48" s="280"/>
      <c r="F48" s="280"/>
      <c r="G48" s="280"/>
      <c r="H48" s="280"/>
      <c r="I48" s="280"/>
      <c r="J48" s="310" t="str">
        <f>VLOOKUP(A48,MATERIALES!A4:D640,2,FALSE)</f>
        <v>kg</v>
      </c>
      <c r="K48" s="281">
        <v>1.05</v>
      </c>
      <c r="L48" s="266"/>
      <c r="M48" s="401">
        <f>VLOOKUP(A48,MATERIALES!A5:D396,4,FALSE)</f>
        <v>3681.5896042108948</v>
      </c>
      <c r="N48" s="271">
        <f>K48*M48</f>
        <v>3865.6690844214395</v>
      </c>
    </row>
    <row r="49" spans="1:14">
      <c r="A49" s="161" t="s">
        <v>898</v>
      </c>
      <c r="B49" s="43" t="str">
        <f>VLOOKUP(A49,MATERIALES!A6:D373,3,FALSE)</f>
        <v>Alambre Negro Para Amarre</v>
      </c>
      <c r="C49" s="424"/>
      <c r="D49" s="424"/>
      <c r="E49" s="424"/>
      <c r="F49" s="424"/>
      <c r="G49" s="424"/>
      <c r="H49" s="424"/>
      <c r="I49" s="424"/>
      <c r="J49" s="311" t="str">
        <f>VLOOKUP(A49,MATERIALES!A5:D641,2,FALSE)</f>
        <v>kg</v>
      </c>
      <c r="K49" s="396">
        <v>0.03</v>
      </c>
      <c r="L49" s="420"/>
      <c r="M49" s="401">
        <f>VLOOKUP(A49,MATERIALES!A6:D397,4,FALSE)</f>
        <v>4363.5201987620858</v>
      </c>
      <c r="N49" s="271">
        <f>K49*M49</f>
        <v>130.90560596286258</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3996.5746903843019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7" t="s">
        <v>961</v>
      </c>
      <c r="M60" s="896"/>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918">
        <f>VLOOKUP(A61,TRANSPORTE!A3:D117,4,FALSE)</f>
        <v>0.45868207611158285</v>
      </c>
      <c r="M61" s="919"/>
      <c r="N61" s="286">
        <f>K61*L61</f>
        <v>0.48161617991716199</v>
      </c>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310"/>
      <c r="I64" s="278"/>
      <c r="J64" s="285"/>
      <c r="K64" s="278"/>
      <c r="L64" s="918"/>
      <c r="M64" s="91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9"/>
      <c r="M66" s="910"/>
      <c r="N66" s="127"/>
    </row>
    <row r="67" spans="1:15" ht="15.75" thickBot="1">
      <c r="B67" s="920" t="s">
        <v>953</v>
      </c>
      <c r="C67" s="874"/>
      <c r="D67" s="874"/>
      <c r="E67" s="874"/>
      <c r="F67" s="874"/>
      <c r="G67" s="874"/>
      <c r="H67" s="874"/>
      <c r="I67" s="874"/>
      <c r="J67" s="874"/>
      <c r="K67" s="874"/>
      <c r="L67" s="874"/>
      <c r="M67" s="875"/>
      <c r="N67" s="104">
        <f>N61+N62+N63+N64+N65</f>
        <v>0.48161617991716199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70" t="s">
        <v>963</v>
      </c>
      <c r="C71" s="871"/>
      <c r="D71" s="871"/>
      <c r="E71" s="871"/>
      <c r="F71" s="871"/>
      <c r="G71" s="871"/>
      <c r="H71" s="871"/>
      <c r="I71" s="73" t="s">
        <v>964</v>
      </c>
      <c r="J71" s="75" t="s">
        <v>1410</v>
      </c>
      <c r="K71" s="74" t="s">
        <v>966</v>
      </c>
      <c r="L71" s="872" t="s">
        <v>950</v>
      </c>
      <c r="M71" s="873"/>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7"/>
      <c r="C77" s="908"/>
      <c r="D77" s="908"/>
      <c r="E77" s="908"/>
      <c r="F77" s="908"/>
      <c r="G77" s="908"/>
      <c r="H77" s="908"/>
      <c r="I77" s="126"/>
      <c r="J77" s="126"/>
      <c r="K77" s="126"/>
      <c r="L77" s="921"/>
      <c r="M77" s="921"/>
      <c r="N77" s="45"/>
    </row>
    <row r="78" spans="1:15" ht="15.75" thickBot="1">
      <c r="B78" s="920" t="s">
        <v>953</v>
      </c>
      <c r="C78" s="874"/>
      <c r="D78" s="874"/>
      <c r="E78" s="874"/>
      <c r="F78" s="874"/>
      <c r="G78" s="874"/>
      <c r="H78" s="874"/>
      <c r="I78" s="874"/>
      <c r="J78" s="874"/>
      <c r="K78" s="874"/>
      <c r="L78" s="874"/>
      <c r="M78" s="875"/>
      <c r="N78" s="300">
        <f>SUM(N72:N77)</f>
        <v>804.08621807203986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4853.9524016412543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6" t="s">
        <v>969</v>
      </c>
      <c r="C84" s="877"/>
      <c r="D84" s="877"/>
      <c r="E84" s="877"/>
      <c r="F84" s="877"/>
      <c r="G84" s="877"/>
      <c r="H84" s="877"/>
      <c r="I84" s="313"/>
      <c r="J84" s="333"/>
      <c r="K84" s="301" t="s">
        <v>970</v>
      </c>
      <c r="L84" s="878" t="s">
        <v>971</v>
      </c>
      <c r="M84" s="879"/>
      <c r="N84" s="302"/>
    </row>
    <row r="85" spans="1:14">
      <c r="B85" s="864" t="s">
        <v>972</v>
      </c>
      <c r="C85" s="865"/>
      <c r="D85" s="865"/>
      <c r="E85" s="865"/>
      <c r="F85" s="865"/>
      <c r="G85" s="865"/>
      <c r="H85" s="865"/>
      <c r="I85" s="87"/>
      <c r="J85" s="88"/>
      <c r="K85" s="303">
        <v>0.2</v>
      </c>
      <c r="L85" s="866">
        <f>N80*K85</f>
        <v>970.79048032825085</v>
      </c>
      <c r="M85" s="867"/>
      <c r="N85" s="51"/>
    </row>
    <row r="86" spans="1:14">
      <c r="B86" s="89" t="s">
        <v>973</v>
      </c>
      <c r="C86" s="90"/>
      <c r="D86" s="90"/>
      <c r="E86" s="90"/>
      <c r="F86" s="90"/>
      <c r="G86" s="90"/>
      <c r="H86" s="90"/>
      <c r="I86" s="87"/>
      <c r="J86" s="88"/>
      <c r="K86" s="303">
        <v>0.05</v>
      </c>
      <c r="L86" s="866">
        <f>N80*K86</f>
        <v>242.69762008206271</v>
      </c>
      <c r="M86" s="867"/>
      <c r="N86" s="51"/>
    </row>
    <row r="87" spans="1:14" ht="15.75" thickBot="1">
      <c r="B87" s="91" t="s">
        <v>974</v>
      </c>
      <c r="C87" s="92"/>
      <c r="D87" s="92"/>
      <c r="E87" s="92"/>
      <c r="F87" s="92"/>
      <c r="G87" s="92"/>
      <c r="H87" s="92"/>
      <c r="I87" s="93"/>
      <c r="J87" s="94"/>
      <c r="K87" s="304">
        <v>0.05</v>
      </c>
      <c r="L87" s="868">
        <f>N80*K87</f>
        <v>242.69762008206271</v>
      </c>
      <c r="M87" s="869"/>
      <c r="N87" s="51"/>
    </row>
    <row r="88" spans="1:14" ht="15.75" thickBot="1">
      <c r="B88" s="831" t="s">
        <v>953</v>
      </c>
      <c r="C88" s="832"/>
      <c r="D88" s="832"/>
      <c r="E88" s="832"/>
      <c r="F88" s="832"/>
      <c r="G88" s="832"/>
      <c r="H88" s="832"/>
      <c r="I88" s="832"/>
      <c r="J88" s="832"/>
      <c r="K88" s="832"/>
      <c r="L88" s="832"/>
      <c r="M88" s="833"/>
      <c r="N88" s="52">
        <f>L85+L86+L87</f>
        <v>1456.1857204923763</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8">
        <f>N80+N88</f>
        <v>6310.1381221336305</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1120</v>
      </c>
      <c r="C31" s="81" t="s">
        <v>2123</v>
      </c>
      <c r="D31" s="82"/>
      <c r="E31" s="82"/>
      <c r="F31" s="82"/>
      <c r="G31" s="82"/>
      <c r="H31" s="82"/>
      <c r="I31" s="82"/>
      <c r="J31" s="82"/>
      <c r="K31" s="452"/>
      <c r="L31" s="305" t="s">
        <v>1664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123</v>
      </c>
      <c r="B36" s="880" t="str">
        <f>VLOOKUP(A36,EQUIPOS!A6:D154,3,FALSE)</f>
        <v>Bomba de inyección de lechada</v>
      </c>
      <c r="C36" s="881"/>
      <c r="D36" s="881"/>
      <c r="E36" s="881"/>
      <c r="F36" s="881"/>
      <c r="G36" s="881"/>
      <c r="H36" s="882"/>
      <c r="I36" s="266"/>
      <c r="J36" s="267"/>
      <c r="K36" s="268">
        <f>VLOOKUP(A36,EQUIPOS!A6:D163,4,FALSE)</f>
        <v>21615.765611397772</v>
      </c>
      <c r="L36" s="269"/>
      <c r="M36" s="335">
        <v>670</v>
      </c>
      <c r="N36" s="271">
        <f>K36/M36</f>
        <v>32.262336733429507</v>
      </c>
    </row>
    <row r="37" spans="1:14">
      <c r="A37" s="113" t="s">
        <v>125</v>
      </c>
      <c r="B37" s="880" t="str">
        <f>VLOOKUP(A37,EQUIPOS!A7:D154,3,FALSE)</f>
        <v>Bomba para gato de tensionamiento</v>
      </c>
      <c r="C37" s="881"/>
      <c r="D37" s="881"/>
      <c r="E37" s="881"/>
      <c r="F37" s="881"/>
      <c r="G37" s="881"/>
      <c r="H37" s="882"/>
      <c r="I37" s="420"/>
      <c r="J37" s="421"/>
      <c r="K37" s="268">
        <f>VLOOKUP(A37,EQUIPOS!A7:D164,4,FALSE)</f>
        <v>59419.450937608919</v>
      </c>
      <c r="L37" s="334"/>
      <c r="M37" s="335">
        <v>670</v>
      </c>
      <c r="N37" s="271">
        <f>K37/M37</f>
        <v>88.68574766807302</v>
      </c>
    </row>
    <row r="38" spans="1:14">
      <c r="A38" s="113" t="s">
        <v>240</v>
      </c>
      <c r="B38" s="880" t="str">
        <f>VLOOKUP(A38,EQUIPOS!A8:D154,3,FALSE)</f>
        <v>Gato para tensionamiento, fuerza Max 200 ton, área de tensión 314 cm2.</v>
      </c>
      <c r="C38" s="881"/>
      <c r="D38" s="881"/>
      <c r="E38" s="881"/>
      <c r="F38" s="881"/>
      <c r="G38" s="881"/>
      <c r="H38" s="882"/>
      <c r="I38" s="327"/>
      <c r="J38" s="329"/>
      <c r="K38" s="268">
        <f>VLOOKUP(A38,EQUIPOS!A8:D165,4,FALSE)</f>
        <v>129013.160308042</v>
      </c>
      <c r="L38" s="422"/>
      <c r="M38" s="423">
        <v>670</v>
      </c>
      <c r="N38" s="271">
        <f>K38/M38</f>
        <v>192.55695568364479</v>
      </c>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0.02</v>
      </c>
      <c r="N41" s="343">
        <f>N78*M41</f>
        <v>6.4163654810271034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319.92140556617443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17326.870364409006</v>
      </c>
      <c r="N48" s="271">
        <f t="shared" ref="N48:N53" si="0">K48*M48</f>
        <v>69.30748145763603</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14280.485246912736</v>
      </c>
      <c r="N49" s="271">
        <f t="shared" si="0"/>
        <v>57.121940987650945</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1107.9005259073829</v>
      </c>
      <c r="N50" s="271">
        <f t="shared" si="0"/>
        <v>22.158010518147659</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8.5000000000000006E-2</v>
      </c>
      <c r="L51" s="420"/>
      <c r="M51" s="401">
        <f>VLOOKUP(A51,MATERIALES!A6:D399,4,FALSE)</f>
        <v>6358.6536616782496</v>
      </c>
      <c r="N51" s="271">
        <f t="shared" si="0"/>
        <v>540.48556124265122</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76906.668257309109</v>
      </c>
      <c r="N52" s="271">
        <f t="shared" si="0"/>
        <v>76.906668257309107</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4363.5201987620858</v>
      </c>
      <c r="N53" s="271">
        <f t="shared" si="0"/>
        <v>87.27040397524172</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853.25006643863662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7" t="s">
        <v>961</v>
      </c>
      <c r="M60" s="896"/>
      <c r="N60" s="76" t="s">
        <v>951</v>
      </c>
    </row>
    <row r="61" spans="1:14">
      <c r="B61" s="46"/>
      <c r="C61" s="316"/>
      <c r="D61" s="316"/>
      <c r="E61" s="316"/>
      <c r="F61" s="316"/>
      <c r="G61" s="316"/>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310"/>
      <c r="I64" s="278"/>
      <c r="J64" s="285"/>
      <c r="K64" s="278"/>
      <c r="L64" s="918"/>
      <c r="M64" s="91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9"/>
      <c r="M66" s="910"/>
      <c r="N66" s="127"/>
    </row>
    <row r="67" spans="1:15" ht="15.75" thickBot="1">
      <c r="B67" s="920" t="s">
        <v>953</v>
      </c>
      <c r="C67" s="874"/>
      <c r="D67" s="874"/>
      <c r="E67" s="874"/>
      <c r="F67" s="874"/>
      <c r="G67" s="874"/>
      <c r="H67" s="874"/>
      <c r="I67" s="874"/>
      <c r="J67" s="874"/>
      <c r="K67" s="874"/>
      <c r="L67" s="874"/>
      <c r="M67" s="87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70" t="s">
        <v>963</v>
      </c>
      <c r="C71" s="871"/>
      <c r="D71" s="871"/>
      <c r="E71" s="871"/>
      <c r="F71" s="871"/>
      <c r="G71" s="871"/>
      <c r="H71" s="871"/>
      <c r="I71" s="73" t="s">
        <v>964</v>
      </c>
      <c r="J71" s="75" t="s">
        <v>1410</v>
      </c>
      <c r="K71" s="74" t="s">
        <v>966</v>
      </c>
      <c r="L71" s="872" t="s">
        <v>950</v>
      </c>
      <c r="M71" s="873"/>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7"/>
      <c r="C77" s="908"/>
      <c r="D77" s="908"/>
      <c r="E77" s="908"/>
      <c r="F77" s="908"/>
      <c r="G77" s="908"/>
      <c r="H77" s="908"/>
      <c r="I77" s="126"/>
      <c r="J77" s="126"/>
      <c r="K77" s="126"/>
      <c r="L77" s="921"/>
      <c r="M77" s="921"/>
      <c r="N77" s="127"/>
    </row>
    <row r="78" spans="1:15" ht="15.75" thickBot="1">
      <c r="B78" s="920" t="s">
        <v>953</v>
      </c>
      <c r="C78" s="874"/>
      <c r="D78" s="874"/>
      <c r="E78" s="874"/>
      <c r="F78" s="874"/>
      <c r="G78" s="874"/>
      <c r="H78" s="874"/>
      <c r="I78" s="874"/>
      <c r="J78" s="874"/>
      <c r="K78" s="874"/>
      <c r="L78" s="874"/>
      <c r="M78" s="875"/>
      <c r="N78" s="459">
        <f>SUM(N72:N77)</f>
        <v>320.81827405135516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1493.989746056166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6" t="s">
        <v>969</v>
      </c>
      <c r="C84" s="877"/>
      <c r="D84" s="877"/>
      <c r="E84" s="877"/>
      <c r="F84" s="877"/>
      <c r="G84" s="877"/>
      <c r="H84" s="877"/>
      <c r="I84" s="313"/>
      <c r="J84" s="333"/>
      <c r="K84" s="301" t="s">
        <v>970</v>
      </c>
      <c r="L84" s="878" t="s">
        <v>971</v>
      </c>
      <c r="M84" s="879"/>
      <c r="N84" s="302"/>
    </row>
    <row r="85" spans="1:14">
      <c r="B85" s="864" t="s">
        <v>972</v>
      </c>
      <c r="C85" s="865"/>
      <c r="D85" s="865"/>
      <c r="E85" s="865"/>
      <c r="F85" s="865"/>
      <c r="G85" s="865"/>
      <c r="H85" s="865"/>
      <c r="I85" s="87"/>
      <c r="J85" s="88"/>
      <c r="K85" s="303">
        <v>0.2</v>
      </c>
      <c r="L85" s="866">
        <f>N80*K85</f>
        <v>298.79794921123323</v>
      </c>
      <c r="M85" s="867"/>
      <c r="N85" s="51"/>
    </row>
    <row r="86" spans="1:14">
      <c r="B86" s="89" t="s">
        <v>973</v>
      </c>
      <c r="C86" s="90"/>
      <c r="D86" s="90"/>
      <c r="E86" s="90"/>
      <c r="F86" s="90"/>
      <c r="G86" s="90"/>
      <c r="H86" s="90"/>
      <c r="I86" s="87"/>
      <c r="J86" s="88"/>
      <c r="K86" s="303">
        <v>0.05</v>
      </c>
      <c r="L86" s="866">
        <f>N80*K86</f>
        <v>74.699487302808308</v>
      </c>
      <c r="M86" s="867"/>
      <c r="N86" s="51"/>
    </row>
    <row r="87" spans="1:14" ht="15.75" thickBot="1">
      <c r="B87" s="91" t="s">
        <v>974</v>
      </c>
      <c r="C87" s="92"/>
      <c r="D87" s="92"/>
      <c r="E87" s="92"/>
      <c r="F87" s="92"/>
      <c r="G87" s="92"/>
      <c r="H87" s="92"/>
      <c r="I87" s="93"/>
      <c r="J87" s="94"/>
      <c r="K87" s="304">
        <v>0.05</v>
      </c>
      <c r="L87" s="868">
        <f>N80*K87</f>
        <v>74.699487302808308</v>
      </c>
      <c r="M87" s="869"/>
      <c r="N87" s="51"/>
    </row>
    <row r="88" spans="1:14" ht="15.75" thickBot="1">
      <c r="B88" s="831" t="s">
        <v>953</v>
      </c>
      <c r="C88" s="832"/>
      <c r="D88" s="832"/>
      <c r="E88" s="832"/>
      <c r="F88" s="832"/>
      <c r="G88" s="832"/>
      <c r="H88" s="832"/>
      <c r="I88" s="832"/>
      <c r="J88" s="832"/>
      <c r="K88" s="832"/>
      <c r="L88" s="832"/>
      <c r="M88" s="833"/>
      <c r="N88" s="52">
        <f>L85+L86+L87</f>
        <v>448.19692381684979</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8">
        <f>N80+N88</f>
        <v>1942.1866698730159</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1121</v>
      </c>
      <c r="C31" s="81" t="s">
        <v>2123</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123</v>
      </c>
      <c r="B36" s="880" t="str">
        <f>VLOOKUP(A36,EQUIPOS!A6:D154,3,FALSE)</f>
        <v>Bomba de inyección de lechada</v>
      </c>
      <c r="C36" s="881"/>
      <c r="D36" s="881"/>
      <c r="E36" s="881"/>
      <c r="F36" s="881"/>
      <c r="G36" s="881"/>
      <c r="H36" s="882"/>
      <c r="I36" s="266"/>
      <c r="J36" s="267"/>
      <c r="K36" s="268">
        <f>VLOOKUP(A36,EQUIPOS!A6:D163,4,FALSE)</f>
        <v>21615.765611397772</v>
      </c>
      <c r="L36" s="269"/>
      <c r="M36" s="335">
        <v>670</v>
      </c>
      <c r="N36" s="271">
        <f>K36/M36</f>
        <v>32.262336733429507</v>
      </c>
    </row>
    <row r="37" spans="1:14">
      <c r="A37" s="113" t="s">
        <v>125</v>
      </c>
      <c r="B37" s="880" t="str">
        <f>VLOOKUP(A37,EQUIPOS!A7:D154,3,FALSE)</f>
        <v>Bomba para gato de tensionamiento</v>
      </c>
      <c r="C37" s="881"/>
      <c r="D37" s="881"/>
      <c r="E37" s="881"/>
      <c r="F37" s="881"/>
      <c r="G37" s="881"/>
      <c r="H37" s="882"/>
      <c r="I37" s="420"/>
      <c r="J37" s="421"/>
      <c r="K37" s="268">
        <f>VLOOKUP(A37,EQUIPOS!A7:D164,4,FALSE)</f>
        <v>59419.450937608919</v>
      </c>
      <c r="L37" s="334"/>
      <c r="M37" s="335">
        <v>670</v>
      </c>
      <c r="N37" s="271">
        <f>K37/M37</f>
        <v>88.68574766807302</v>
      </c>
    </row>
    <row r="38" spans="1:14">
      <c r="A38" s="113" t="s">
        <v>240</v>
      </c>
      <c r="B38" s="880" t="str">
        <f>VLOOKUP(A38,EQUIPOS!A8:D154,3,FALSE)</f>
        <v>Gato para tensionamiento, fuerza Max 200 ton, área de tensión 314 cm2.</v>
      </c>
      <c r="C38" s="881"/>
      <c r="D38" s="881"/>
      <c r="E38" s="881"/>
      <c r="F38" s="881"/>
      <c r="G38" s="881"/>
      <c r="H38" s="882"/>
      <c r="I38" s="327"/>
      <c r="J38" s="329"/>
      <c r="K38" s="268">
        <f>VLOOKUP(A38,EQUIPOS!A8:D165,4,FALSE)</f>
        <v>129013.160308042</v>
      </c>
      <c r="L38" s="422"/>
      <c r="M38" s="423">
        <v>670</v>
      </c>
      <c r="N38" s="271">
        <f>K38/M38</f>
        <v>192.55695568364479</v>
      </c>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0.02</v>
      </c>
      <c r="N41" s="343">
        <f>N78*M41</f>
        <v>6.4163654810271034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319.92140556617443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17326.870364409006</v>
      </c>
      <c r="N48" s="271">
        <f t="shared" ref="N48:N53" si="0">K48*M48</f>
        <v>69.30748145763603</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14280.485246912736</v>
      </c>
      <c r="N49" s="271">
        <f t="shared" si="0"/>
        <v>57.121940987650945</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1107.9005259073829</v>
      </c>
      <c r="N50" s="271">
        <f t="shared" si="0"/>
        <v>22.158010518147659</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5.53</v>
      </c>
      <c r="L51" s="420"/>
      <c r="M51" s="401">
        <f>VLOOKUP(A51,MATERIALES!A6:D399,4,FALSE)</f>
        <v>6358.6536616782496</v>
      </c>
      <c r="N51" s="271">
        <f t="shared" si="0"/>
        <v>35163.354749080725</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76906.668257309109</v>
      </c>
      <c r="N52" s="271">
        <f t="shared" si="0"/>
        <v>76.906668257309107</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4363.5201987620858</v>
      </c>
      <c r="N53" s="271">
        <f t="shared" si="0"/>
        <v>87.27040397524172</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35476.119254276709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7" t="s">
        <v>961</v>
      </c>
      <c r="M60" s="896"/>
      <c r="N60" s="76" t="s">
        <v>951</v>
      </c>
    </row>
    <row r="61" spans="1:14">
      <c r="B61" s="46"/>
      <c r="C61" s="316"/>
      <c r="D61" s="316"/>
      <c r="E61" s="316"/>
      <c r="F61" s="316"/>
      <c r="G61" s="316"/>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310"/>
      <c r="I64" s="278"/>
      <c r="J64" s="285"/>
      <c r="K64" s="278"/>
      <c r="L64" s="918"/>
      <c r="M64" s="91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9"/>
      <c r="M66" s="910"/>
      <c r="N66" s="127"/>
    </row>
    <row r="67" spans="1:15" ht="15.75" thickBot="1">
      <c r="B67" s="920" t="s">
        <v>953</v>
      </c>
      <c r="C67" s="874"/>
      <c r="D67" s="874"/>
      <c r="E67" s="874"/>
      <c r="F67" s="874"/>
      <c r="G67" s="874"/>
      <c r="H67" s="874"/>
      <c r="I67" s="874"/>
      <c r="J67" s="874"/>
      <c r="K67" s="874"/>
      <c r="L67" s="874"/>
      <c r="M67" s="87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70" t="s">
        <v>963</v>
      </c>
      <c r="C71" s="871"/>
      <c r="D71" s="871"/>
      <c r="E71" s="871"/>
      <c r="F71" s="871"/>
      <c r="G71" s="871"/>
      <c r="H71" s="871"/>
      <c r="I71" s="73" t="s">
        <v>964</v>
      </c>
      <c r="J71" s="75" t="s">
        <v>1410</v>
      </c>
      <c r="K71" s="74" t="s">
        <v>966</v>
      </c>
      <c r="L71" s="872" t="s">
        <v>950</v>
      </c>
      <c r="M71" s="873"/>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7"/>
      <c r="C77" s="908"/>
      <c r="D77" s="908"/>
      <c r="E77" s="908"/>
      <c r="F77" s="908"/>
      <c r="G77" s="908"/>
      <c r="H77" s="908"/>
      <c r="I77" s="126"/>
      <c r="J77" s="126"/>
      <c r="K77" s="126"/>
      <c r="L77" s="921"/>
      <c r="M77" s="921"/>
      <c r="N77" s="45"/>
    </row>
    <row r="78" spans="1:15" ht="15.75" thickBot="1">
      <c r="B78" s="920" t="s">
        <v>953</v>
      </c>
      <c r="C78" s="874"/>
      <c r="D78" s="874"/>
      <c r="E78" s="874"/>
      <c r="F78" s="874"/>
      <c r="G78" s="874"/>
      <c r="H78" s="874"/>
      <c r="I78" s="874"/>
      <c r="J78" s="874"/>
      <c r="K78" s="874"/>
      <c r="L78" s="874"/>
      <c r="M78" s="875"/>
      <c r="N78" s="300">
        <f>SUM(N72:N77)</f>
        <v>320.81827405135516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36116.85893389424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6" t="s">
        <v>969</v>
      </c>
      <c r="C84" s="877"/>
      <c r="D84" s="877"/>
      <c r="E84" s="877"/>
      <c r="F84" s="877"/>
      <c r="G84" s="877"/>
      <c r="H84" s="877"/>
      <c r="I84" s="313"/>
      <c r="J84" s="333"/>
      <c r="K84" s="301" t="s">
        <v>970</v>
      </c>
      <c r="L84" s="878" t="s">
        <v>971</v>
      </c>
      <c r="M84" s="879"/>
      <c r="N84" s="302"/>
    </row>
    <row r="85" spans="1:14">
      <c r="B85" s="864" t="s">
        <v>972</v>
      </c>
      <c r="C85" s="865"/>
      <c r="D85" s="865"/>
      <c r="E85" s="865"/>
      <c r="F85" s="865"/>
      <c r="G85" s="865"/>
      <c r="H85" s="865"/>
      <c r="I85" s="87"/>
      <c r="J85" s="88"/>
      <c r="K85" s="303">
        <v>0.2</v>
      </c>
      <c r="L85" s="866">
        <f>N80*K85</f>
        <v>7223.3717867788482</v>
      </c>
      <c r="M85" s="867"/>
      <c r="N85" s="51"/>
    </row>
    <row r="86" spans="1:14">
      <c r="B86" s="89" t="s">
        <v>973</v>
      </c>
      <c r="C86" s="90"/>
      <c r="D86" s="90"/>
      <c r="E86" s="90"/>
      <c r="F86" s="90"/>
      <c r="G86" s="90"/>
      <c r="H86" s="90"/>
      <c r="I86" s="87"/>
      <c r="J86" s="88"/>
      <c r="K86" s="303">
        <v>0.05</v>
      </c>
      <c r="L86" s="866">
        <f>N80*K86</f>
        <v>1805.8429466947121</v>
      </c>
      <c r="M86" s="867"/>
      <c r="N86" s="51"/>
    </row>
    <row r="87" spans="1:14" ht="15.75" thickBot="1">
      <c r="B87" s="91" t="s">
        <v>974</v>
      </c>
      <c r="C87" s="92"/>
      <c r="D87" s="92"/>
      <c r="E87" s="92"/>
      <c r="F87" s="92"/>
      <c r="G87" s="92"/>
      <c r="H87" s="92"/>
      <c r="I87" s="93"/>
      <c r="J87" s="94"/>
      <c r="K87" s="304">
        <v>0.05</v>
      </c>
      <c r="L87" s="868">
        <f>N80*K87</f>
        <v>1805.8429466947121</v>
      </c>
      <c r="M87" s="869"/>
      <c r="N87" s="51"/>
    </row>
    <row r="88" spans="1:14" ht="15.75" thickBot="1">
      <c r="B88" s="831" t="s">
        <v>953</v>
      </c>
      <c r="C88" s="832"/>
      <c r="D88" s="832"/>
      <c r="E88" s="832"/>
      <c r="F88" s="832"/>
      <c r="G88" s="832"/>
      <c r="H88" s="832"/>
      <c r="I88" s="832"/>
      <c r="J88" s="832"/>
      <c r="K88" s="832"/>
      <c r="L88" s="832"/>
      <c r="M88" s="833"/>
      <c r="N88" s="52">
        <f>L85+L86+L87</f>
        <v>10835.057680168273</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8">
        <f>N80+N88</f>
        <v>46951.916614062517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5"/>
      <c r="C1" s="937"/>
      <c r="D1" s="938"/>
      <c r="E1" s="938"/>
      <c r="F1" s="938"/>
      <c r="G1" s="938"/>
      <c r="H1" s="938"/>
      <c r="I1" s="938"/>
      <c r="J1" s="939"/>
      <c r="K1" s="990" t="s">
        <v>933</v>
      </c>
      <c r="L1" s="942" t="s">
        <v>2198</v>
      </c>
      <c r="M1" s="943"/>
      <c r="N1" s="944"/>
    </row>
    <row r="2" spans="2:14">
      <c r="B2" s="926"/>
      <c r="C2" s="948" t="s">
        <v>934</v>
      </c>
      <c r="D2" s="949"/>
      <c r="E2" s="949"/>
      <c r="F2" s="949"/>
      <c r="G2" s="949"/>
      <c r="H2" s="949"/>
      <c r="I2" s="949"/>
      <c r="J2" s="950"/>
      <c r="K2" s="989"/>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89"/>
      <c r="L4" s="945"/>
      <c r="M4" s="946"/>
      <c r="N4" s="94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991" t="s">
        <v>945</v>
      </c>
      <c r="M30" s="808"/>
      <c r="N30" s="71" t="s">
        <v>946</v>
      </c>
    </row>
    <row r="31" spans="1:14" ht="15.75" customHeight="1" thickBot="1">
      <c r="A31" t="s">
        <v>1845</v>
      </c>
      <c r="B31" s="80" t="s">
        <v>1122</v>
      </c>
      <c r="C31" s="81" t="s">
        <v>2124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6" t="s">
        <v>948</v>
      </c>
      <c r="J35" s="903"/>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966"/>
      <c r="D41" s="966"/>
      <c r="E41" s="38"/>
      <c r="F41" s="39"/>
      <c r="G41" s="39"/>
      <c r="H41" s="40"/>
      <c r="I41" s="36"/>
      <c r="J41" s="37"/>
      <c r="K41" s="278"/>
      <c r="L41" s="275"/>
      <c r="M41" s="400">
        <v>0.01</v>
      </c>
      <c r="N41" s="343">
        <f>N78*M41</f>
        <v>16.915937500000002</v>
      </c>
    </row>
    <row r="42" spans="1:14" ht="15.75" thickBot="1">
      <c r="B42" s="967"/>
      <c r="C42" s="968"/>
      <c r="D42" s="968"/>
      <c r="E42" s="968"/>
      <c r="F42" s="968"/>
      <c r="G42" s="968"/>
      <c r="H42" s="969"/>
      <c r="I42" s="890"/>
      <c r="J42" s="891"/>
      <c r="K42" s="41"/>
      <c r="L42" s="892"/>
      <c r="M42" s="970"/>
      <c r="N42" s="105"/>
    </row>
    <row r="43" spans="1:14" ht="15.75" thickBot="1">
      <c r="B43" s="831" t="s">
        <v>953</v>
      </c>
      <c r="C43" s="832"/>
      <c r="D43" s="832"/>
      <c r="E43" s="832"/>
      <c r="F43" s="832"/>
      <c r="G43" s="832"/>
      <c r="H43" s="832"/>
      <c r="I43" s="832"/>
      <c r="J43" s="832"/>
      <c r="K43" s="832"/>
      <c r="L43" s="832"/>
      <c r="M43" s="833"/>
      <c r="N43" s="393">
        <f>SUM(N36:N42)</f>
        <v>16.915937500000002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917</v>
      </c>
      <c r="B48" s="43" t="str">
        <f>VLOOKUP(A48,MATERIALES!A5:D373,3,FALSE)</f>
        <v>Almohadillas de neopreno dureza 60 (35cm*45cm*5cm con 2 laminas de 3mm)</v>
      </c>
      <c r="C48" s="280"/>
      <c r="D48" s="280"/>
      <c r="E48" s="280"/>
      <c r="F48" s="280"/>
      <c r="G48" s="280"/>
      <c r="H48" s="280"/>
      <c r="I48" s="267"/>
      <c r="J48" s="223" t="str">
        <f>VLOOKUP(A48,MATERIALES!A4:D640,2,FALSE)</f>
        <v>u</v>
      </c>
      <c r="K48" s="281">
        <v>1</v>
      </c>
      <c r="L48" s="266"/>
      <c r="M48" s="401">
        <f>VLOOKUP(A48,MATERIALES!A5:D396,4,FALSE)</f>
        <v>519832.63693851407</v>
      </c>
      <c r="N48" s="271">
        <f>K48*M48</f>
        <v>519832.63693851407</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519832.63693851407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7" t="s">
        <v>961</v>
      </c>
      <c r="M60" s="896"/>
      <c r="N60" s="76" t="s">
        <v>951</v>
      </c>
    </row>
    <row r="61" spans="1:14">
      <c r="B61" s="46"/>
      <c r="C61" s="316"/>
      <c r="D61" s="316"/>
      <c r="E61" s="316"/>
      <c r="F61" s="316"/>
      <c r="G61" s="316"/>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310"/>
      <c r="I64" s="278"/>
      <c r="J64" s="285"/>
      <c r="K64" s="278"/>
      <c r="L64" s="918"/>
      <c r="M64" s="91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9"/>
      <c r="M66" s="910"/>
      <c r="N66" s="127"/>
    </row>
    <row r="67" spans="1:15" ht="15.75" thickBot="1">
      <c r="B67" s="920" t="s">
        <v>953</v>
      </c>
      <c r="C67" s="874"/>
      <c r="D67" s="874"/>
      <c r="E67" s="874"/>
      <c r="F67" s="874"/>
      <c r="G67" s="874"/>
      <c r="H67" s="874"/>
      <c r="I67" s="874"/>
      <c r="J67" s="874"/>
      <c r="K67" s="874"/>
      <c r="L67" s="874"/>
      <c r="M67" s="87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70" t="s">
        <v>963</v>
      </c>
      <c r="C71" s="871"/>
      <c r="D71" s="871"/>
      <c r="E71" s="871"/>
      <c r="F71" s="871"/>
      <c r="G71" s="871"/>
      <c r="H71" s="992"/>
      <c r="I71" s="73" t="s">
        <v>964</v>
      </c>
      <c r="J71" s="75" t="s">
        <v>1410</v>
      </c>
      <c r="K71" s="74" t="s">
        <v>966</v>
      </c>
      <c r="L71" s="872" t="s">
        <v>950</v>
      </c>
      <c r="M71" s="985"/>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32</v>
      </c>
      <c r="N72" s="394">
        <f>K72/M72</f>
        <v>1691.59375</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7"/>
      <c r="C77" s="908"/>
      <c r="D77" s="908"/>
      <c r="E77" s="908"/>
      <c r="F77" s="908"/>
      <c r="G77" s="908"/>
      <c r="H77" s="891"/>
      <c r="I77" s="126"/>
      <c r="J77" s="126"/>
      <c r="K77" s="126"/>
      <c r="L77" s="993"/>
      <c r="M77" s="893"/>
      <c r="N77" s="127"/>
    </row>
    <row r="78" spans="1:15" ht="15.75" thickBot="1">
      <c r="B78" s="920" t="s">
        <v>953</v>
      </c>
      <c r="C78" s="874"/>
      <c r="D78" s="874"/>
      <c r="E78" s="874"/>
      <c r="F78" s="874"/>
      <c r="G78" s="874"/>
      <c r="H78" s="874"/>
      <c r="I78" s="874"/>
      <c r="J78" s="874"/>
      <c r="K78" s="874"/>
      <c r="L78" s="874"/>
      <c r="M78" s="875"/>
      <c r="N78" s="459">
        <f>SUM(N72:N77)</f>
        <v>1691.59375</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521541.14662601409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6" t="s">
        <v>969</v>
      </c>
      <c r="C84" s="877"/>
      <c r="D84" s="877"/>
      <c r="E84" s="877"/>
      <c r="F84" s="877"/>
      <c r="G84" s="877"/>
      <c r="H84" s="877"/>
      <c r="I84" s="313"/>
      <c r="J84" s="333"/>
      <c r="K84" s="301" t="s">
        <v>970</v>
      </c>
      <c r="L84" s="878" t="s">
        <v>971</v>
      </c>
      <c r="M84" s="879"/>
      <c r="N84" s="302"/>
    </row>
    <row r="85" spans="1:14">
      <c r="B85" s="864" t="s">
        <v>972</v>
      </c>
      <c r="C85" s="865"/>
      <c r="D85" s="865"/>
      <c r="E85" s="865"/>
      <c r="F85" s="865"/>
      <c r="G85" s="865"/>
      <c r="H85" s="865"/>
      <c r="I85" s="87"/>
      <c r="J85" s="88"/>
      <c r="K85" s="303">
        <v>0.2</v>
      </c>
      <c r="L85" s="866">
        <f>N80*K85</f>
        <v>104308.22932520282</v>
      </c>
      <c r="M85" s="867"/>
      <c r="N85" s="51"/>
    </row>
    <row r="86" spans="1:14">
      <c r="B86" s="89" t="s">
        <v>973</v>
      </c>
      <c r="C86" s="90"/>
      <c r="D86" s="90"/>
      <c r="E86" s="90"/>
      <c r="F86" s="90"/>
      <c r="G86" s="90"/>
      <c r="H86" s="90"/>
      <c r="I86" s="87"/>
      <c r="J86" s="88"/>
      <c r="K86" s="303">
        <v>0.05</v>
      </c>
      <c r="L86" s="866">
        <f>N80*K86</f>
        <v>26077.057331300704</v>
      </c>
      <c r="M86" s="867"/>
      <c r="N86" s="51"/>
    </row>
    <row r="87" spans="1:14" ht="15.75" thickBot="1">
      <c r="B87" s="91" t="s">
        <v>974</v>
      </c>
      <c r="C87" s="92"/>
      <c r="D87" s="92"/>
      <c r="E87" s="92"/>
      <c r="F87" s="92"/>
      <c r="G87" s="92"/>
      <c r="H87" s="92"/>
      <c r="I87" s="93"/>
      <c r="J87" s="94"/>
      <c r="K87" s="304">
        <v>0.05</v>
      </c>
      <c r="L87" s="868">
        <f>N80*K87</f>
        <v>26077.057331300704</v>
      </c>
      <c r="M87" s="869"/>
      <c r="N87" s="51"/>
    </row>
    <row r="88" spans="1:14" ht="15.75" thickBot="1">
      <c r="B88" s="831" t="s">
        <v>953</v>
      </c>
      <c r="C88" s="832"/>
      <c r="D88" s="832"/>
      <c r="E88" s="832"/>
      <c r="F88" s="832"/>
      <c r="G88" s="832"/>
      <c r="H88" s="832"/>
      <c r="I88" s="832"/>
      <c r="J88" s="832"/>
      <c r="K88" s="832"/>
      <c r="L88" s="832"/>
      <c r="M88" s="833"/>
      <c r="N88" s="52">
        <f>L85+L86+L87</f>
        <v>156462.34398780423</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8">
        <f>N80+N88</f>
        <v>678003.49061381829</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ht="15" customHeight="1">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1123</v>
      </c>
      <c r="C31" s="81" t="s">
        <v>2125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N78*M41</f>
        <v>54.131</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54.131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1" t="s">
        <v>413</v>
      </c>
      <c r="B48" s="43" t="str">
        <f>VLOOKUP(A48,MATERIALES!A5:D373,3,FALSE)</f>
        <v>Cinta Sika PVC 0,22</v>
      </c>
      <c r="C48" s="280"/>
      <c r="D48" s="280"/>
      <c r="E48" s="280"/>
      <c r="F48" s="280"/>
      <c r="G48" s="280"/>
      <c r="H48" s="280"/>
      <c r="I48" s="267"/>
      <c r="J48" s="223" t="str">
        <f>VLOOKUP(A48,MATERIALES!A4:D640,2,FALSE)</f>
        <v>m</v>
      </c>
      <c r="K48" s="281">
        <v>1.05</v>
      </c>
      <c r="L48" s="266"/>
      <c r="M48" s="401">
        <f>VLOOKUP(A48,MATERIALES!A5:D396,4,FALSE)</f>
        <v>35909.245008704216</v>
      </c>
      <c r="N48" s="271">
        <f>K48*M48</f>
        <v>37704.707259139432</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37704.707259139432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7" t="s">
        <v>961</v>
      </c>
      <c r="M60" s="896"/>
      <c r="N60" s="76" t="s">
        <v>951</v>
      </c>
    </row>
    <row r="61" spans="1:14">
      <c r="B61" s="46"/>
      <c r="C61" s="316"/>
      <c r="D61" s="316"/>
      <c r="E61" s="316"/>
      <c r="F61" s="316"/>
      <c r="G61" s="316"/>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310"/>
      <c r="I64" s="278"/>
      <c r="J64" s="285"/>
      <c r="K64" s="278"/>
      <c r="L64" s="918"/>
      <c r="M64" s="91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9"/>
      <c r="M66" s="910"/>
      <c r="N66" s="127"/>
    </row>
    <row r="67" spans="1:15" ht="15.75" thickBot="1">
      <c r="B67" s="920" t="s">
        <v>953</v>
      </c>
      <c r="C67" s="874"/>
      <c r="D67" s="874"/>
      <c r="E67" s="874"/>
      <c r="F67" s="874"/>
      <c r="G67" s="874"/>
      <c r="H67" s="874"/>
      <c r="I67" s="874"/>
      <c r="J67" s="874"/>
      <c r="K67" s="874"/>
      <c r="L67" s="874"/>
      <c r="M67" s="87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70" t="s">
        <v>963</v>
      </c>
      <c r="C71" s="871"/>
      <c r="D71" s="871"/>
      <c r="E71" s="871"/>
      <c r="F71" s="871"/>
      <c r="G71" s="871"/>
      <c r="H71" s="871"/>
      <c r="I71" s="73" t="s">
        <v>964</v>
      </c>
      <c r="J71" s="75" t="s">
        <v>1410</v>
      </c>
      <c r="K71" s="74" t="s">
        <v>966</v>
      </c>
      <c r="L71" s="872" t="s">
        <v>950</v>
      </c>
      <c r="M71" s="985"/>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0">
        <v>100</v>
      </c>
      <c r="N72" s="394">
        <f>K72/M72</f>
        <v>1082.6199999999999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7"/>
      <c r="C77" s="908"/>
      <c r="D77" s="908"/>
      <c r="E77" s="908"/>
      <c r="F77" s="908"/>
      <c r="G77" s="908"/>
      <c r="H77" s="908"/>
      <c r="I77" s="126"/>
      <c r="J77" s="126"/>
      <c r="K77" s="126"/>
      <c r="L77" s="921"/>
      <c r="M77" s="921"/>
      <c r="N77" s="45"/>
    </row>
    <row r="78" spans="1:15" ht="15.75" thickBot="1">
      <c r="B78" s="920" t="s">
        <v>953</v>
      </c>
      <c r="C78" s="874"/>
      <c r="D78" s="874"/>
      <c r="E78" s="874"/>
      <c r="F78" s="874"/>
      <c r="G78" s="874"/>
      <c r="H78" s="874"/>
      <c r="I78" s="874"/>
      <c r="J78" s="874"/>
      <c r="K78" s="874"/>
      <c r="L78" s="874"/>
      <c r="M78" s="875"/>
      <c r="N78" s="300">
        <f>SUM(N72:N77)</f>
        <v>1082.6199999999999</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38841.458259139436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6" t="s">
        <v>969</v>
      </c>
      <c r="C84" s="877"/>
      <c r="D84" s="877"/>
      <c r="E84" s="877"/>
      <c r="F84" s="877"/>
      <c r="G84" s="877"/>
      <c r="H84" s="877"/>
      <c r="I84" s="313"/>
      <c r="J84" s="333"/>
      <c r="K84" s="301" t="s">
        <v>970</v>
      </c>
      <c r="L84" s="878" t="s">
        <v>971</v>
      </c>
      <c r="M84" s="879"/>
      <c r="N84" s="302"/>
    </row>
    <row r="85" spans="1:14">
      <c r="B85" s="864" t="s">
        <v>972</v>
      </c>
      <c r="C85" s="865"/>
      <c r="D85" s="865"/>
      <c r="E85" s="865"/>
      <c r="F85" s="865"/>
      <c r="G85" s="865"/>
      <c r="H85" s="865"/>
      <c r="I85" s="87"/>
      <c r="J85" s="88"/>
      <c r="K85" s="303">
        <v>0.2</v>
      </c>
      <c r="L85" s="866">
        <f>N80*K85</f>
        <v>7768.2916518278871</v>
      </c>
      <c r="M85" s="867"/>
      <c r="N85" s="51"/>
    </row>
    <row r="86" spans="1:14">
      <c r="B86" s="89" t="s">
        <v>973</v>
      </c>
      <c r="C86" s="90"/>
      <c r="D86" s="90"/>
      <c r="E86" s="90"/>
      <c r="F86" s="90"/>
      <c r="G86" s="90"/>
      <c r="H86" s="90"/>
      <c r="I86" s="87"/>
      <c r="J86" s="88"/>
      <c r="K86" s="303">
        <v>0.05</v>
      </c>
      <c r="L86" s="866">
        <f>N80*K86</f>
        <v>1942.0729129569718</v>
      </c>
      <c r="M86" s="867"/>
      <c r="N86" s="51"/>
    </row>
    <row r="87" spans="1:14" ht="15.75" thickBot="1">
      <c r="B87" s="91" t="s">
        <v>974</v>
      </c>
      <c r="C87" s="92"/>
      <c r="D87" s="92"/>
      <c r="E87" s="92"/>
      <c r="F87" s="92"/>
      <c r="G87" s="92"/>
      <c r="H87" s="92"/>
      <c r="I87" s="93"/>
      <c r="J87" s="94"/>
      <c r="K87" s="304">
        <v>0.05</v>
      </c>
      <c r="L87" s="868">
        <f>N80*K87</f>
        <v>1942.0729129569718</v>
      </c>
      <c r="M87" s="869"/>
      <c r="N87" s="51"/>
    </row>
    <row r="88" spans="1:14" ht="15.75" thickBot="1">
      <c r="B88" s="831" t="s">
        <v>953</v>
      </c>
      <c r="C88" s="832"/>
      <c r="D88" s="832"/>
      <c r="E88" s="832"/>
      <c r="F88" s="832"/>
      <c r="G88" s="832"/>
      <c r="H88" s="832"/>
      <c r="I88" s="832"/>
      <c r="J88" s="832"/>
      <c r="K88" s="832"/>
      <c r="L88" s="832"/>
      <c r="M88" s="833"/>
      <c r="N88" s="52">
        <f>L85+L86+L87</f>
        <v>11652.437477741831</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8">
        <f>N80+N88</f>
        <v>50493.89573688127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1124</v>
      </c>
      <c r="C31" s="81" t="s">
        <v>2126</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190</v>
      </c>
      <c r="B36" s="880" t="str">
        <f>VLOOKUP(A36,EQUIPOS!A6:D154,3,FALSE)</f>
        <v>Diferencial de 3 ton</v>
      </c>
      <c r="C36" s="881"/>
      <c r="D36" s="881"/>
      <c r="E36" s="881"/>
      <c r="F36" s="881"/>
      <c r="G36" s="881"/>
      <c r="H36" s="882"/>
      <c r="I36" s="266"/>
      <c r="J36" s="267"/>
      <c r="K36" s="268">
        <f>VLOOKUP(A36,EQUIPOS!A6:D163,4,FALSE)</f>
        <v>5123.2473398246193</v>
      </c>
      <c r="L36" s="269"/>
      <c r="M36" s="335">
        <v>40</v>
      </c>
      <c r="N36" s="271">
        <f>K36/M36</f>
        <v>128.08118349561548</v>
      </c>
    </row>
    <row r="37" spans="1:14">
      <c r="A37" s="113" t="s">
        <v>195</v>
      </c>
      <c r="B37" s="880" t="str">
        <f>VLOOKUP(A37,EQUIPOS!A7:D154,3,FALSE)</f>
        <v xml:space="preserve">Equipo de oxicorte, Capacidad de corte: hasta 6´´ (152mm) </v>
      </c>
      <c r="C37" s="881"/>
      <c r="D37" s="881"/>
      <c r="E37" s="881"/>
      <c r="F37" s="881"/>
      <c r="G37" s="881"/>
      <c r="H37" s="882"/>
      <c r="I37" s="420"/>
      <c r="J37" s="421"/>
      <c r="K37" s="268">
        <f>VLOOKUP(A37,EQUIPOS!A7:D164,4,FALSE)</f>
        <v>10776.504617432201</v>
      </c>
      <c r="L37" s="334"/>
      <c r="M37" s="335">
        <v>40</v>
      </c>
      <c r="N37" s="271">
        <f t="shared" ref="N37:N43" si="0">K37/M37</f>
        <v>269.41261543580504</v>
      </c>
    </row>
    <row r="38" spans="1:14">
      <c r="A38" s="113" t="s">
        <v>204</v>
      </c>
      <c r="B38" s="880" t="str">
        <f>VLOOKUP(A38,EQUIPOS!A8:D154,3,FALSE)</f>
        <v xml:space="preserve">Equipo de soldadura 250 AMP
</v>
      </c>
      <c r="C38" s="881"/>
      <c r="D38" s="881"/>
      <c r="E38" s="881"/>
      <c r="F38" s="881"/>
      <c r="G38" s="881"/>
      <c r="H38" s="882"/>
      <c r="I38" s="420"/>
      <c r="J38" s="421"/>
      <c r="K38" s="268">
        <f>VLOOKUP(A38,EQUIPOS!A8:D165,4,FALSE)</f>
        <v>9597.0307750931515</v>
      </c>
      <c r="L38" s="334"/>
      <c r="M38" s="335">
        <v>40</v>
      </c>
      <c r="N38" s="271">
        <f t="shared" si="0"/>
        <v>239.92576937732878</v>
      </c>
    </row>
    <row r="39" spans="1:14">
      <c r="A39" s="113" t="s">
        <v>208</v>
      </c>
      <c r="B39" s="880" t="str">
        <f>VLOOKUP(A39,EQUIPOS!A9:D154,3,FALSE)</f>
        <v>Equipo de soldadura 400</v>
      </c>
      <c r="C39" s="881"/>
      <c r="D39" s="881"/>
      <c r="E39" s="881"/>
      <c r="F39" s="881"/>
      <c r="G39" s="881"/>
      <c r="H39" s="882"/>
      <c r="I39" s="420"/>
      <c r="J39" s="421"/>
      <c r="K39" s="268">
        <f>VLOOKUP(A39,EQUIPOS!A9:D166,4,FALSE)</f>
        <v>13507.941520995895</v>
      </c>
      <c r="L39" s="334"/>
      <c r="M39" s="335">
        <v>40</v>
      </c>
      <c r="N39" s="271">
        <f t="shared" si="0"/>
        <v>337.6985380248974</v>
      </c>
    </row>
    <row r="40" spans="1:14">
      <c r="A40" s="113" t="s">
        <v>210</v>
      </c>
      <c r="B40" s="880" t="str">
        <f>VLOOKUP(A40,EQUIPOS!A10:D154,3,FALSE)</f>
        <v>Equipo de soldadura 600</v>
      </c>
      <c r="C40" s="881"/>
      <c r="D40" s="881"/>
      <c r="E40" s="881"/>
      <c r="F40" s="881"/>
      <c r="G40" s="881"/>
      <c r="H40" s="882"/>
      <c r="I40" s="420"/>
      <c r="J40" s="421"/>
      <c r="K40" s="268">
        <f>VLOOKUP(A40,EQUIPOS!A10:D167,4,FALSE)</f>
        <v>15250.510204994765</v>
      </c>
      <c r="L40" s="334"/>
      <c r="M40" s="335">
        <v>40</v>
      </c>
      <c r="N40" s="271">
        <f t="shared" si="0"/>
        <v>381.26275512486916</v>
      </c>
    </row>
    <row r="41" spans="1:14">
      <c r="A41" s="113" t="s">
        <v>202</v>
      </c>
      <c r="B41" s="880" t="str">
        <f>VLOOKUP(A41,EQUIPOS!A11:D155,3,FALSE)</f>
        <v xml:space="preserve">Equipo de rayos X y/o ultrasonido
</v>
      </c>
      <c r="C41" s="881"/>
      <c r="D41" s="881"/>
      <c r="E41" s="881"/>
      <c r="F41" s="881"/>
      <c r="G41" s="881"/>
      <c r="H41" s="882"/>
      <c r="I41" s="420"/>
      <c r="J41" s="421"/>
      <c r="K41" s="268">
        <f>VLOOKUP(A41,EQUIPOS!A11:D168,4,FALSE)</f>
        <v>102787.1689856056</v>
      </c>
      <c r="L41" s="334"/>
      <c r="M41" s="335">
        <v>4000</v>
      </c>
      <c r="N41" s="271">
        <f t="shared" si="0"/>
        <v>25.696792246401401</v>
      </c>
    </row>
    <row r="42" spans="1:14">
      <c r="A42" s="113" t="s">
        <v>294</v>
      </c>
      <c r="B42" s="880" t="str">
        <f>VLOOKUP(A42,EQUIPOS!A12:D156,3,FALSE)</f>
        <v>Puente grúa</v>
      </c>
      <c r="C42" s="881"/>
      <c r="D42" s="881"/>
      <c r="E42" s="881"/>
      <c r="F42" s="881"/>
      <c r="G42" s="881"/>
      <c r="H42" s="882"/>
      <c r="I42" s="420"/>
      <c r="J42" s="421"/>
      <c r="K42" s="268">
        <f>VLOOKUP(A42,EQUIPOS!A12:D169,4,FALSE)</f>
        <v>657065.13278194086</v>
      </c>
      <c r="L42" s="334"/>
      <c r="M42" s="335">
        <v>40000</v>
      </c>
      <c r="N42" s="271">
        <f t="shared" si="0"/>
        <v>16.42662831954852</v>
      </c>
    </row>
    <row r="43" spans="1:14">
      <c r="A43" s="113" t="s">
        <v>334</v>
      </c>
      <c r="B43" s="880" t="str">
        <f>VLOOKUP(A43,EQUIPOS!A13:D157,3,FALSE)</f>
        <v>Taladro industrial</v>
      </c>
      <c r="C43" s="881"/>
      <c r="D43" s="881"/>
      <c r="E43" s="881"/>
      <c r="F43" s="881"/>
      <c r="G43" s="881"/>
      <c r="H43" s="882"/>
      <c r="I43" s="420"/>
      <c r="J43" s="421"/>
      <c r="K43" s="268">
        <f>VLOOKUP(A43,EQUIPOS!A13:D170,4,FALSE)</f>
        <v>4259.2677588482784</v>
      </c>
      <c r="L43" s="334"/>
      <c r="M43" s="335">
        <v>40</v>
      </c>
      <c r="N43" s="271">
        <f t="shared" si="0"/>
        <v>106.48169397120697</v>
      </c>
    </row>
    <row r="44" spans="1:14">
      <c r="B44" s="880"/>
      <c r="C44" s="881"/>
      <c r="D44" s="881"/>
      <c r="E44" s="881"/>
      <c r="F44" s="881"/>
      <c r="G44" s="881"/>
      <c r="H44" s="882"/>
      <c r="I44" s="36"/>
      <c r="J44" s="37"/>
      <c r="K44" s="268"/>
      <c r="L44" s="275"/>
      <c r="M44" s="335"/>
      <c r="N44" s="271"/>
    </row>
    <row r="45" spans="1:14">
      <c r="B45" s="319"/>
      <c r="C45" s="320"/>
      <c r="D45" s="320"/>
      <c r="E45" s="320"/>
      <c r="F45" s="322"/>
      <c r="G45" s="322"/>
      <c r="H45" s="125"/>
      <c r="I45" s="36"/>
      <c r="J45" s="37"/>
      <c r="K45" s="268"/>
      <c r="L45" s="275"/>
      <c r="M45" s="276"/>
      <c r="N45" s="272"/>
    </row>
    <row r="46" spans="1:14">
      <c r="B46" s="888" t="s">
        <v>952</v>
      </c>
      <c r="C46" s="889"/>
      <c r="D46" s="889"/>
      <c r="E46" s="38"/>
      <c r="F46" s="39"/>
      <c r="G46" s="39"/>
      <c r="H46" s="40"/>
      <c r="I46" s="36"/>
      <c r="J46" s="37"/>
      <c r="K46" s="278"/>
      <c r="L46" s="275"/>
      <c r="M46" s="400">
        <v>0.1</v>
      </c>
      <c r="N46" s="343">
        <f>N83*M46</f>
        <v>201.60799618480041</v>
      </c>
    </row>
    <row r="47" spans="1:14" ht="15.75" thickBot="1">
      <c r="B47" s="880"/>
      <c r="C47" s="881"/>
      <c r="D47" s="881"/>
      <c r="E47" s="881"/>
      <c r="F47" s="881"/>
      <c r="G47" s="881"/>
      <c r="H47" s="882"/>
      <c r="I47" s="890"/>
      <c r="J47" s="891"/>
      <c r="K47" s="41"/>
      <c r="L47" s="892"/>
      <c r="M47" s="893"/>
      <c r="N47" s="105"/>
    </row>
    <row r="48" spans="1:14" ht="15.75" thickBot="1">
      <c r="B48" s="831" t="s">
        <v>953</v>
      </c>
      <c r="C48" s="832"/>
      <c r="D48" s="832"/>
      <c r="E48" s="832"/>
      <c r="F48" s="832"/>
      <c r="G48" s="832"/>
      <c r="H48" s="832"/>
      <c r="I48" s="832"/>
      <c r="J48" s="832"/>
      <c r="K48" s="832"/>
      <c r="L48" s="832"/>
      <c r="M48" s="833"/>
      <c r="N48" s="393">
        <f>SUM(N36:N46)</f>
        <v>1706.5939721804734</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6" t="s">
        <v>944</v>
      </c>
      <c r="C52" s="877"/>
      <c r="D52" s="877"/>
      <c r="E52" s="877"/>
      <c r="F52" s="877"/>
      <c r="G52" s="877"/>
      <c r="H52" s="877"/>
      <c r="I52" s="911"/>
      <c r="J52" s="314" t="s">
        <v>945</v>
      </c>
      <c r="K52" s="85" t="s">
        <v>946</v>
      </c>
      <c r="L52" s="912" t="s">
        <v>955</v>
      </c>
      <c r="M52" s="911"/>
      <c r="N52" s="86" t="s">
        <v>951</v>
      </c>
    </row>
    <row r="53" spans="1:14">
      <c r="A53" s="161" t="s">
        <v>460</v>
      </c>
      <c r="B53" s="43" t="str">
        <f>VLOOKUP(A53,MATERIALES!A5:D373,3,FALSE)</f>
        <v>Fundente</v>
      </c>
      <c r="C53" s="280"/>
      <c r="D53" s="280"/>
      <c r="E53" s="280"/>
      <c r="F53" s="280"/>
      <c r="G53" s="280"/>
      <c r="H53" s="280"/>
      <c r="I53" s="280"/>
      <c r="J53" s="310" t="str">
        <f>VLOOKUP(A53,MATERIALES!A7:D645,2,FALSE)</f>
        <v>kg</v>
      </c>
      <c r="K53" s="281">
        <v>5.0000000000000001E-3</v>
      </c>
      <c r="L53" s="266"/>
      <c r="M53" s="401">
        <f>VLOOKUP(A53,MATERIALES!A5:D396,4,FALSE)</f>
        <v>36487.895456289625</v>
      </c>
      <c r="N53" s="271">
        <f t="shared" ref="N53:N58" si="1">K53*M53</f>
        <v>182.43947728144812</v>
      </c>
    </row>
    <row r="54" spans="1:14">
      <c r="A54" s="161" t="s">
        <v>462</v>
      </c>
      <c r="B54" s="43" t="str">
        <f>VLOOKUP(A54,MATERIALES!A6:D373,3,FALSE)</f>
        <v>Gas propano</v>
      </c>
      <c r="C54" s="424"/>
      <c r="D54" s="424"/>
      <c r="E54" s="424"/>
      <c r="F54" s="424"/>
      <c r="G54" s="424"/>
      <c r="H54" s="424"/>
      <c r="I54" s="424"/>
      <c r="J54" s="311" t="str">
        <f>VLOOKUP(A54,MATERIALES!A8:D646,2,FALSE)</f>
        <v>kg</v>
      </c>
      <c r="K54" s="396">
        <v>5.0000000000000001E-3</v>
      </c>
      <c r="L54" s="420"/>
      <c r="M54" s="401">
        <f>VLOOKUP(A54,MATERIALES!A6:D397,4,FALSE)</f>
        <v>3214.4228270030571</v>
      </c>
      <c r="N54" s="271">
        <f t="shared" si="1"/>
        <v>16.072114135015287</v>
      </c>
    </row>
    <row r="55" spans="1:14">
      <c r="A55" s="161" t="s">
        <v>591</v>
      </c>
      <c r="B55" s="43" t="str">
        <f>VLOOKUP(A55,MATERIALES!A6:D373,3,FALSE)</f>
        <v>Oxigeno industrial</v>
      </c>
      <c r="C55" s="424"/>
      <c r="D55" s="424"/>
      <c r="E55" s="424"/>
      <c r="F55" s="424"/>
      <c r="G55" s="424"/>
      <c r="H55" s="424"/>
      <c r="I55" s="424"/>
      <c r="J55" s="311" t="str">
        <f>VLOOKUP(A55,MATERIALES!A9:D647,2,FALSE)</f>
        <v>kg</v>
      </c>
      <c r="K55" s="396">
        <v>5.0000000000000001E-3</v>
      </c>
      <c r="L55" s="420"/>
      <c r="M55" s="401">
        <f>VLOOKUP(A55,MATERIALES!A6:D398,4,FALSE)</f>
        <v>11667.947973055654</v>
      </c>
      <c r="N55" s="271">
        <f t="shared" si="1"/>
        <v>58.339739865278268</v>
      </c>
    </row>
    <row r="56" spans="1:14">
      <c r="A56" s="161" t="s">
        <v>662</v>
      </c>
      <c r="B56" s="43" t="str">
        <f>VLOOKUP(A56,MATERIALES!A6:D373,3,FALSE)</f>
        <v>Soldadura 7018</v>
      </c>
      <c r="C56" s="424"/>
      <c r="D56" s="424"/>
      <c r="E56" s="424"/>
      <c r="F56" s="424"/>
      <c r="G56" s="424"/>
      <c r="H56" s="424"/>
      <c r="I56" s="424"/>
      <c r="J56" s="311" t="str">
        <f>VLOOKUP(A56,MATERIALES!A10:D648,2,FALSE)</f>
        <v>kg</v>
      </c>
      <c r="K56" s="396">
        <v>0.01</v>
      </c>
      <c r="L56" s="420"/>
      <c r="M56" s="401">
        <f>VLOOKUP(A56,MATERIALES!A6:D399,4,FALSE)</f>
        <v>9493.8164734581424</v>
      </c>
      <c r="N56" s="271">
        <f t="shared" si="1"/>
        <v>94.93816473458142</v>
      </c>
    </row>
    <row r="57" spans="1:14">
      <c r="A57" s="161" t="s">
        <v>665</v>
      </c>
      <c r="B57" s="43" t="str">
        <f>VLOOKUP(A57,MATERIALES!A7:D373,3,FALSE)</f>
        <v>Soldadura L-70</v>
      </c>
      <c r="C57" s="424"/>
      <c r="D57" s="424"/>
      <c r="E57" s="424"/>
      <c r="F57" s="424"/>
      <c r="G57" s="424"/>
      <c r="H57" s="424"/>
      <c r="I57" s="424"/>
      <c r="J57" s="311" t="str">
        <f>VLOOKUP(A57,MATERIALES!A11:D649,2,FALSE)</f>
        <v>kg</v>
      </c>
      <c r="K57" s="396">
        <v>0.01</v>
      </c>
      <c r="L57" s="420"/>
      <c r="M57" s="401">
        <f>VLOOKUP(A57,MATERIALES!A7:D400,4,FALSE)</f>
        <v>16784.751094491916</v>
      </c>
      <c r="N57" s="271">
        <f t="shared" si="1"/>
        <v>167.84751094491915</v>
      </c>
    </row>
    <row r="58" spans="1:14">
      <c r="A58" s="161" t="s">
        <v>742</v>
      </c>
      <c r="B58" s="43" t="str">
        <f>VLOOKUP(A58,MATERIALES!A1:D372,3,FALSE)</f>
        <v>Acero A-36 para estructura metálica</v>
      </c>
      <c r="C58" s="424"/>
      <c r="D58" s="424"/>
      <c r="E58" s="424"/>
      <c r="F58" s="424"/>
      <c r="G58" s="424"/>
      <c r="H58" s="424"/>
      <c r="I58" s="424"/>
      <c r="J58" s="311" t="str">
        <f>VLOOKUP(A58,MATERIALES!A1:D650,2,FALSE)</f>
        <v>kg</v>
      </c>
      <c r="K58" s="396">
        <v>1</v>
      </c>
      <c r="L58" s="420"/>
      <c r="M58" s="401">
        <f>VLOOKUP(A58,MATERIALES!A1:D401,4,FALSE)</f>
        <v>3875.5841497244678</v>
      </c>
      <c r="N58" s="271">
        <f t="shared" si="1"/>
        <v>3875.5841497244678</v>
      </c>
    </row>
    <row r="59" spans="1:14">
      <c r="A59" s="161"/>
      <c r="B59" s="43"/>
      <c r="C59" s="424"/>
      <c r="D59" s="424"/>
      <c r="E59" s="424"/>
      <c r="F59" s="424"/>
      <c r="G59" s="424"/>
      <c r="H59" s="424"/>
      <c r="I59" s="424"/>
      <c r="J59" s="310"/>
      <c r="K59" s="396"/>
      <c r="L59" s="420"/>
      <c r="M59" s="401"/>
      <c r="N59" s="271"/>
    </row>
    <row r="60" spans="1:14" ht="15.75" thickBot="1">
      <c r="B60" s="43"/>
      <c r="C60" s="309"/>
      <c r="D60" s="309"/>
      <c r="E60" s="309"/>
      <c r="F60" s="309"/>
      <c r="G60" s="309"/>
      <c r="H60" s="309"/>
      <c r="I60" s="309"/>
      <c r="J60" s="434"/>
      <c r="K60" s="126"/>
      <c r="L60" s="324"/>
      <c r="M60" s="401"/>
      <c r="N60" s="271"/>
    </row>
    <row r="61" spans="1:14" ht="15.75" thickBot="1">
      <c r="B61" s="831" t="s">
        <v>953</v>
      </c>
      <c r="C61" s="832"/>
      <c r="D61" s="832"/>
      <c r="E61" s="832"/>
      <c r="F61" s="832"/>
      <c r="G61" s="832"/>
      <c r="H61" s="832"/>
      <c r="I61" s="832"/>
      <c r="J61" s="832"/>
      <c r="K61" s="832"/>
      <c r="L61" s="832"/>
      <c r="M61" s="833"/>
      <c r="N61" s="393">
        <f>SUM(N53:N60)</f>
        <v>4395.2211566857104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17" t="s">
        <v>961</v>
      </c>
      <c r="M65" s="896"/>
      <c r="N65" s="76" t="s">
        <v>951</v>
      </c>
    </row>
    <row r="66" spans="1:15">
      <c r="B66" s="46"/>
      <c r="C66" s="316"/>
      <c r="D66" s="316"/>
      <c r="E66" s="316"/>
      <c r="F66" s="316"/>
      <c r="G66" s="316"/>
      <c r="H66" s="310"/>
      <c r="I66" s="278"/>
      <c r="J66" s="285"/>
      <c r="K66" s="278"/>
      <c r="L66" s="918"/>
      <c r="M66" s="919"/>
      <c r="N66" s="286"/>
    </row>
    <row r="67" spans="1:15">
      <c r="B67" s="46"/>
      <c r="C67" s="47"/>
      <c r="D67" s="47"/>
      <c r="E67" s="47"/>
      <c r="F67" s="47"/>
      <c r="G67" s="47"/>
      <c r="H67" s="310"/>
      <c r="I67" s="278"/>
      <c r="J67" s="285"/>
      <c r="K67" s="278"/>
      <c r="L67" s="918"/>
      <c r="M67" s="919"/>
      <c r="N67" s="286"/>
    </row>
    <row r="68" spans="1:15">
      <c r="B68" s="46"/>
      <c r="C68" s="47"/>
      <c r="D68" s="47"/>
      <c r="E68" s="47"/>
      <c r="F68" s="47"/>
      <c r="G68" s="47"/>
      <c r="H68" s="310"/>
      <c r="I68" s="278"/>
      <c r="J68" s="285"/>
      <c r="K68" s="278"/>
      <c r="L68" s="918"/>
      <c r="M68" s="919"/>
      <c r="N68" s="286"/>
    </row>
    <row r="69" spans="1:15">
      <c r="B69" s="46"/>
      <c r="C69" s="47"/>
      <c r="D69" s="47"/>
      <c r="E69" s="47"/>
      <c r="F69" s="47"/>
      <c r="G69" s="47"/>
      <c r="H69" s="310"/>
      <c r="I69" s="278"/>
      <c r="J69" s="285"/>
      <c r="K69" s="278"/>
      <c r="L69" s="918"/>
      <c r="M69" s="919"/>
      <c r="N69" s="286"/>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909"/>
      <c r="M71" s="910"/>
      <c r="N71" s="127"/>
    </row>
    <row r="72" spans="1:15" ht="15.75" thickBot="1">
      <c r="B72" s="920" t="s">
        <v>953</v>
      </c>
      <c r="C72" s="874"/>
      <c r="D72" s="874"/>
      <c r="E72" s="874"/>
      <c r="F72" s="874"/>
      <c r="G72" s="874"/>
      <c r="H72" s="874"/>
      <c r="I72" s="874"/>
      <c r="J72" s="874"/>
      <c r="K72" s="874"/>
      <c r="L72" s="874"/>
      <c r="M72" s="875"/>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70" t="s">
        <v>963</v>
      </c>
      <c r="C76" s="871"/>
      <c r="D76" s="871"/>
      <c r="E76" s="871"/>
      <c r="F76" s="871"/>
      <c r="G76" s="871"/>
      <c r="H76" s="871"/>
      <c r="I76" s="73" t="s">
        <v>964</v>
      </c>
      <c r="J76" s="75" t="s">
        <v>1410</v>
      </c>
      <c r="K76" s="74" t="s">
        <v>966</v>
      </c>
      <c r="L76" s="872" t="s">
        <v>950</v>
      </c>
      <c r="M76" s="873"/>
      <c r="N76" s="98" t="s">
        <v>951</v>
      </c>
    </row>
    <row r="77" spans="1:15">
      <c r="A77" s="162" t="s">
        <v>2</v>
      </c>
      <c r="B77" s="49" t="str">
        <f>VLOOKUP(A77,'MANO DE OBRA'!A8:D68,3,FALSE)</f>
        <v>Soldador (2)</v>
      </c>
      <c r="C77" s="47"/>
      <c r="D77" s="47"/>
      <c r="E77" s="47"/>
      <c r="F77" s="47"/>
      <c r="G77" s="47"/>
      <c r="H77" s="47"/>
      <c r="I77" s="291">
        <f t="shared" ref="I77:I80" si="2">K77/J77*100</f>
        <v>115336.47958314378</v>
      </c>
      <c r="J77" s="292">
        <v>185</v>
      </c>
      <c r="K77" s="293">
        <f>VLOOKUP(A77,'MANO DE OBRA'!A8:D99,4,FALSE)</f>
        <v>213372.48722881597</v>
      </c>
      <c r="L77" s="50"/>
      <c r="M77" s="433">
        <v>320</v>
      </c>
      <c r="N77" s="394">
        <f t="shared" ref="N77:N80" si="3">K77/M77</f>
        <v>666.78902259004985</v>
      </c>
      <c r="O77" s="106"/>
    </row>
    <row r="78" spans="1:15">
      <c r="A78" s="162" t="s">
        <v>4</v>
      </c>
      <c r="B78" s="49" t="str">
        <f>VLOOKUP(A78,'MANO DE OBRA'!A8:D69,3,FALSE)</f>
        <v>Inspector de fabricación y montaje</v>
      </c>
      <c r="C78" s="47"/>
      <c r="D78" s="47"/>
      <c r="E78" s="47"/>
      <c r="F78" s="47"/>
      <c r="G78" s="47"/>
      <c r="H78" s="47"/>
      <c r="I78" s="291">
        <f t="shared" si="2"/>
        <v>87942.625377371514</v>
      </c>
      <c r="J78" s="292">
        <v>185</v>
      </c>
      <c r="K78" s="293">
        <f>VLOOKUP(A78,'MANO DE OBRA'!A8:D100,4,FALSE)</f>
        <v>162693.85694813728</v>
      </c>
      <c r="L78" s="50"/>
      <c r="M78" s="433">
        <v>320</v>
      </c>
      <c r="N78" s="394">
        <f t="shared" si="3"/>
        <v>508.41830296292903</v>
      </c>
    </row>
    <row r="79" spans="1:15">
      <c r="A79" t="s">
        <v>9</v>
      </c>
      <c r="B79" s="49" t="str">
        <f>VLOOKUP(A79,'MANO DE OBRA'!A9:D70,3,FALSE)</f>
        <v>Obrero (3)</v>
      </c>
      <c r="C79" s="47"/>
      <c r="D79" s="47"/>
      <c r="E79" s="47"/>
      <c r="F79" s="47"/>
      <c r="G79" s="47"/>
      <c r="H79" s="47"/>
      <c r="I79" s="291">
        <f t="shared" si="2"/>
        <v>87780</v>
      </c>
      <c r="J79" s="292">
        <v>185</v>
      </c>
      <c r="K79" s="293">
        <f>VLOOKUP(A79,'MANO DE OBRA'!A9:D101,4,FALSE)</f>
        <v>162393</v>
      </c>
      <c r="L79" s="50"/>
      <c r="M79" s="433">
        <v>320</v>
      </c>
      <c r="N79" s="394">
        <f t="shared" si="3"/>
        <v>507.47812499999998</v>
      </c>
    </row>
    <row r="80" spans="1:15">
      <c r="A80" t="s">
        <v>30</v>
      </c>
      <c r="B80" s="49" t="str">
        <f>VLOOKUP(A80,'MANO DE OBRA'!A10:D71,3,FALSE)</f>
        <v>Oficial</v>
      </c>
      <c r="C80" s="47"/>
      <c r="D80" s="47"/>
      <c r="E80" s="47"/>
      <c r="F80" s="47"/>
      <c r="G80" s="47"/>
      <c r="H80" s="47"/>
      <c r="I80" s="291">
        <f t="shared" si="2"/>
        <v>57668.23979157189</v>
      </c>
      <c r="J80" s="292">
        <v>185</v>
      </c>
      <c r="K80" s="293">
        <f>VLOOKUP(A80,'MANO DE OBRA'!A10:D102,4,FALSE)</f>
        <v>106686.24361440798</v>
      </c>
      <c r="L80" s="317"/>
      <c r="M80" s="433">
        <v>320</v>
      </c>
      <c r="N80" s="394">
        <f t="shared" si="3"/>
        <v>333.39451129502493</v>
      </c>
    </row>
    <row r="81" spans="1:14">
      <c r="B81" s="49"/>
      <c r="C81" s="47"/>
      <c r="D81" s="47"/>
      <c r="E81" s="47"/>
      <c r="F81" s="47"/>
      <c r="G81" s="47"/>
      <c r="H81" s="47"/>
      <c r="I81" s="291"/>
      <c r="J81" s="292"/>
      <c r="K81" s="293"/>
      <c r="L81" s="317"/>
      <c r="M81" s="433"/>
      <c r="N81" s="394"/>
    </row>
    <row r="82" spans="1:14" ht="15.75" thickBot="1">
      <c r="B82" s="907"/>
      <c r="C82" s="908" t="e">
        <f>VLOOKUP(B82,'MANO DE OBRA'!B12:E73,3,FALSE)</f>
        <v>#N/A</v>
      </c>
      <c r="D82" s="908" t="e">
        <f>VLOOKUP(C82,'MANO DE OBRA'!C12:F73,3,FALSE)</f>
        <v>#N/A</v>
      </c>
      <c r="E82" s="908" t="e">
        <f>VLOOKUP(D82,'MANO DE OBRA'!D12:G73,3,FALSE)</f>
        <v>#N/A</v>
      </c>
      <c r="F82" s="908" t="e">
        <f>VLOOKUP(E82,'MANO DE OBRA'!E12:H73,3,FALSE)</f>
        <v>#N/A</v>
      </c>
      <c r="G82" s="908" t="e">
        <f>VLOOKUP(F82,'MANO DE OBRA'!F12:I73,3,FALSE)</f>
        <v>#N/A</v>
      </c>
      <c r="H82" s="908" t="e">
        <f>VLOOKUP(G82,'MANO DE OBRA'!G12:J73,3,FALSE)</f>
        <v>#N/A</v>
      </c>
      <c r="I82" s="469"/>
      <c r="J82" s="470"/>
      <c r="K82" s="473"/>
      <c r="L82" s="474"/>
      <c r="M82" s="475"/>
      <c r="N82" s="439"/>
    </row>
    <row r="83" spans="1:14" ht="15.75" thickBot="1">
      <c r="B83" s="920" t="s">
        <v>953</v>
      </c>
      <c r="C83" s="874"/>
      <c r="D83" s="874"/>
      <c r="E83" s="874"/>
      <c r="F83" s="874"/>
      <c r="G83" s="874"/>
      <c r="H83" s="874"/>
      <c r="I83" s="874"/>
      <c r="J83" s="874"/>
      <c r="K83" s="874"/>
      <c r="L83" s="874"/>
      <c r="M83" s="875"/>
      <c r="N83" s="459">
        <f>SUM(N77:N82)</f>
        <v>2016.0799618480041</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N48+N61+N72+N83</f>
        <v>8117.895090714188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6" t="s">
        <v>969</v>
      </c>
      <c r="C89" s="877"/>
      <c r="D89" s="877"/>
      <c r="E89" s="877"/>
      <c r="F89" s="877"/>
      <c r="G89" s="877"/>
      <c r="H89" s="877"/>
      <c r="I89" s="313"/>
      <c r="J89" s="333"/>
      <c r="K89" s="301" t="s">
        <v>970</v>
      </c>
      <c r="L89" s="878" t="s">
        <v>971</v>
      </c>
      <c r="M89" s="879"/>
      <c r="N89" s="302"/>
    </row>
    <row r="90" spans="1:14">
      <c r="B90" s="864" t="s">
        <v>972</v>
      </c>
      <c r="C90" s="865"/>
      <c r="D90" s="865"/>
      <c r="E90" s="865"/>
      <c r="F90" s="865"/>
      <c r="G90" s="865"/>
      <c r="H90" s="865"/>
      <c r="I90" s="87"/>
      <c r="J90" s="88"/>
      <c r="K90" s="303">
        <v>0.2</v>
      </c>
      <c r="L90" s="866">
        <f>N85*K90</f>
        <v>1623.5790181428376</v>
      </c>
      <c r="M90" s="867"/>
      <c r="N90" s="51"/>
    </row>
    <row r="91" spans="1:14">
      <c r="B91" s="89" t="s">
        <v>973</v>
      </c>
      <c r="C91" s="90"/>
      <c r="D91" s="90"/>
      <c r="E91" s="90"/>
      <c r="F91" s="90"/>
      <c r="G91" s="90"/>
      <c r="H91" s="90"/>
      <c r="I91" s="87"/>
      <c r="J91" s="88"/>
      <c r="K91" s="303">
        <v>0.05</v>
      </c>
      <c r="L91" s="866">
        <f>N85*K91</f>
        <v>405.89475453570941</v>
      </c>
      <c r="M91" s="867"/>
      <c r="N91" s="51"/>
    </row>
    <row r="92" spans="1:14" ht="15.75" thickBot="1">
      <c r="B92" s="91" t="s">
        <v>974</v>
      </c>
      <c r="C92" s="92"/>
      <c r="D92" s="92"/>
      <c r="E92" s="92"/>
      <c r="F92" s="92"/>
      <c r="G92" s="92"/>
      <c r="H92" s="92"/>
      <c r="I92" s="93"/>
      <c r="J92" s="94"/>
      <c r="K92" s="304">
        <v>0.05</v>
      </c>
      <c r="L92" s="868">
        <f>N85*K92</f>
        <v>405.89475453570941</v>
      </c>
      <c r="M92" s="869"/>
      <c r="N92" s="51"/>
    </row>
    <row r="93" spans="1:14" ht="15.75" thickBot="1">
      <c r="B93" s="831" t="s">
        <v>953</v>
      </c>
      <c r="C93" s="832"/>
      <c r="D93" s="832"/>
      <c r="E93" s="832"/>
      <c r="F93" s="832"/>
      <c r="G93" s="832"/>
      <c r="H93" s="832"/>
      <c r="I93" s="832"/>
      <c r="J93" s="832"/>
      <c r="K93" s="832"/>
      <c r="L93" s="832"/>
      <c r="M93" s="833"/>
      <c r="N93" s="52">
        <f>L90+L91+L92</f>
        <v>2435.3685272142566</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8">
        <f>N85+N93</f>
        <v>10553.263617928445</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75" t="s">
        <v>2218</v>
      </c>
      <c r="C112" s="976"/>
      <c r="D112" s="976"/>
      <c r="E112" s="976"/>
      <c r="F112" s="976"/>
      <c r="G112" s="976"/>
      <c r="H112" s="976"/>
      <c r="I112" s="976"/>
      <c r="J112" s="976"/>
      <c r="K112" s="976"/>
      <c r="L112" s="976"/>
      <c r="M112" s="976"/>
      <c r="N112" s="977"/>
    </row>
    <row r="113" spans="2:14" ht="15" customHeight="1">
      <c r="B113" s="975"/>
      <c r="C113" s="976"/>
      <c r="D113" s="976"/>
      <c r="E113" s="976"/>
      <c r="F113" s="976"/>
      <c r="G113" s="976"/>
      <c r="H113" s="976"/>
      <c r="I113" s="976"/>
      <c r="J113" s="976"/>
      <c r="K113" s="976"/>
      <c r="L113" s="976"/>
      <c r="M113" s="976"/>
      <c r="N113" s="977"/>
    </row>
    <row r="114" spans="2:14" ht="30" customHeight="1">
      <c r="B114" s="978" t="s">
        <v>2219</v>
      </c>
      <c r="C114" s="979"/>
      <c r="D114" s="979"/>
      <c r="E114" s="979"/>
      <c r="F114" s="979"/>
      <c r="G114" s="979"/>
      <c r="H114" s="979"/>
      <c r="I114" s="979"/>
      <c r="J114" s="979"/>
      <c r="K114" s="979"/>
      <c r="L114" s="979"/>
      <c r="M114" s="979"/>
      <c r="N114" s="980"/>
    </row>
    <row r="115" spans="2:14">
      <c r="B115" s="978"/>
      <c r="C115" s="979"/>
      <c r="D115" s="979"/>
      <c r="E115" s="979"/>
      <c r="F115" s="979"/>
      <c r="G115" s="979"/>
      <c r="H115" s="979"/>
      <c r="I115" s="979"/>
      <c r="J115" s="979"/>
      <c r="K115" s="979"/>
      <c r="L115" s="979"/>
      <c r="M115" s="979"/>
      <c r="N115" s="980"/>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81"/>
      <c r="K125" s="981"/>
      <c r="L125" s="981"/>
      <c r="M125" s="981"/>
      <c r="N125" s="982"/>
    </row>
    <row r="126" spans="2:14" ht="15.75" thickBot="1">
      <c r="B126" s="418" t="s">
        <v>2221</v>
      </c>
      <c r="C126" s="419"/>
      <c r="D126" s="419"/>
      <c r="E126" s="258"/>
      <c r="F126" s="258"/>
      <c r="G126" s="258"/>
      <c r="H126" s="258"/>
      <c r="I126" s="258"/>
      <c r="J126" s="983"/>
      <c r="K126" s="983"/>
      <c r="L126" s="983"/>
      <c r="M126" s="983"/>
      <c r="N126" s="984"/>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topLeftCell="A74"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1125</v>
      </c>
      <c r="C31" s="81" t="s">
        <v>2128</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190</v>
      </c>
      <c r="B36" s="880" t="str">
        <f>VLOOKUP(A36,EQUIPOS!A6:D154,3,FALSE)</f>
        <v>Diferencial de 3 ton</v>
      </c>
      <c r="C36" s="881"/>
      <c r="D36" s="881"/>
      <c r="E36" s="881"/>
      <c r="F36" s="881"/>
      <c r="G36" s="881"/>
      <c r="H36" s="882"/>
      <c r="I36" s="266"/>
      <c r="J36" s="267"/>
      <c r="K36" s="268">
        <f>VLOOKUP(A36,EQUIPOS!A6:D163,4,FALSE)</f>
        <v>5123.2473398246193</v>
      </c>
      <c r="L36" s="269"/>
      <c r="M36" s="335">
        <v>40</v>
      </c>
      <c r="N36" s="271">
        <f t="shared" ref="N36:N41" si="0">K36/M36</f>
        <v>128.08118349561548</v>
      </c>
    </row>
    <row r="37" spans="1:14">
      <c r="A37" s="113" t="s">
        <v>334</v>
      </c>
      <c r="B37" s="880" t="str">
        <f>VLOOKUP(A37,EQUIPOS!A7:D154,3,FALSE)</f>
        <v>Taladro industrial</v>
      </c>
      <c r="C37" s="881"/>
      <c r="D37" s="881"/>
      <c r="E37" s="881"/>
      <c r="F37" s="881"/>
      <c r="G37" s="881"/>
      <c r="H37" s="882"/>
      <c r="I37" s="420"/>
      <c r="J37" s="421"/>
      <c r="K37" s="268">
        <f>VLOOKUP(A37,EQUIPOS!A7:D164,4,FALSE)</f>
        <v>4259.2677588482784</v>
      </c>
      <c r="L37" s="334"/>
      <c r="M37" s="335">
        <v>40</v>
      </c>
      <c r="N37" s="271">
        <f t="shared" si="0"/>
        <v>106.48169397120697</v>
      </c>
    </row>
    <row r="38" spans="1:14">
      <c r="A38" s="113" t="s">
        <v>195</v>
      </c>
      <c r="B38" s="880" t="str">
        <f>VLOOKUP(A38,EQUIPOS!A8:D154,3,FALSE)</f>
        <v xml:space="preserve">Equipo de oxicorte, Capacidad de corte: hasta 6´´ (152mm) </v>
      </c>
      <c r="C38" s="881"/>
      <c r="D38" s="881"/>
      <c r="E38" s="881"/>
      <c r="F38" s="881"/>
      <c r="G38" s="881"/>
      <c r="H38" s="882"/>
      <c r="I38" s="420"/>
      <c r="J38" s="421"/>
      <c r="K38" s="268">
        <f>VLOOKUP(A38,EQUIPOS!A8:D165,4,FALSE)</f>
        <v>10776.504617432201</v>
      </c>
      <c r="L38" s="334"/>
      <c r="M38" s="335">
        <v>40</v>
      </c>
      <c r="N38" s="271">
        <f t="shared" si="0"/>
        <v>269.41261543580504</v>
      </c>
    </row>
    <row r="39" spans="1:14">
      <c r="A39" s="113" t="s">
        <v>204</v>
      </c>
      <c r="B39" s="880" t="str">
        <f>VLOOKUP(A39,EQUIPOS!A9:D154,3,FALSE)</f>
        <v xml:space="preserve">Equipo de soldadura 250 AMP
</v>
      </c>
      <c r="C39" s="881"/>
      <c r="D39" s="881"/>
      <c r="E39" s="881"/>
      <c r="F39" s="881"/>
      <c r="G39" s="881"/>
      <c r="H39" s="882"/>
      <c r="I39" s="420"/>
      <c r="J39" s="421"/>
      <c r="K39" s="268">
        <f>VLOOKUP(A39,EQUIPOS!A9:D166,4,FALSE)</f>
        <v>9597.0307750931515</v>
      </c>
      <c r="L39" s="334"/>
      <c r="M39" s="335">
        <v>40</v>
      </c>
      <c r="N39" s="271">
        <f t="shared" si="0"/>
        <v>239.92576937732878</v>
      </c>
    </row>
    <row r="40" spans="1:14">
      <c r="A40" s="113" t="s">
        <v>208</v>
      </c>
      <c r="B40" s="880" t="str">
        <f>VLOOKUP(A40,EQUIPOS!A10:D154,3,FALSE)</f>
        <v>Equipo de soldadura 400</v>
      </c>
      <c r="C40" s="881"/>
      <c r="D40" s="881"/>
      <c r="E40" s="881"/>
      <c r="F40" s="881"/>
      <c r="G40" s="881"/>
      <c r="H40" s="882"/>
      <c r="I40" s="420"/>
      <c r="J40" s="421"/>
      <c r="K40" s="268">
        <f>VLOOKUP(A40,EQUIPOS!A10:D167,4,FALSE)</f>
        <v>13507.941520995895</v>
      </c>
      <c r="L40" s="334"/>
      <c r="M40" s="335">
        <v>40</v>
      </c>
      <c r="N40" s="271">
        <f t="shared" si="0"/>
        <v>337.6985380248974</v>
      </c>
    </row>
    <row r="41" spans="1:14">
      <c r="A41" s="113" t="s">
        <v>210</v>
      </c>
      <c r="B41" s="880" t="str">
        <f>VLOOKUP(A41,EQUIPOS!A11:D155,3,FALSE)</f>
        <v>Equipo de soldadura 600</v>
      </c>
      <c r="C41" s="881"/>
      <c r="D41" s="881"/>
      <c r="E41" s="881"/>
      <c r="F41" s="881"/>
      <c r="G41" s="881"/>
      <c r="H41" s="882"/>
      <c r="I41" s="420"/>
      <c r="J41" s="421"/>
      <c r="K41" s="268">
        <f>VLOOKUP(A41,EQUIPOS!A11:D168,4,FALSE)</f>
        <v>15250.510204994765</v>
      </c>
      <c r="L41" s="334"/>
      <c r="M41" s="335">
        <v>40</v>
      </c>
      <c r="N41" s="271">
        <f t="shared" si="0"/>
        <v>381.26275512486916</v>
      </c>
    </row>
    <row r="42" spans="1:14">
      <c r="B42" s="880"/>
      <c r="C42" s="881"/>
      <c r="D42" s="881"/>
      <c r="E42" s="881"/>
      <c r="F42" s="881"/>
      <c r="G42" s="881"/>
      <c r="H42" s="882"/>
      <c r="I42" s="36"/>
      <c r="J42" s="37"/>
      <c r="K42" s="268"/>
      <c r="L42" s="275"/>
      <c r="M42" s="335"/>
      <c r="N42" s="271"/>
    </row>
    <row r="43" spans="1:14">
      <c r="B43" s="319"/>
      <c r="C43" s="320"/>
      <c r="D43" s="320"/>
      <c r="E43" s="320"/>
      <c r="F43" s="322"/>
      <c r="G43" s="322"/>
      <c r="H43" s="125"/>
      <c r="I43" s="36"/>
      <c r="J43" s="37"/>
      <c r="K43" s="268"/>
      <c r="L43" s="275"/>
      <c r="M43" s="276"/>
      <c r="N43" s="272"/>
    </row>
    <row r="44" spans="1:14">
      <c r="B44" s="888" t="s">
        <v>952</v>
      </c>
      <c r="C44" s="889"/>
      <c r="D44" s="889"/>
      <c r="E44" s="38"/>
      <c r="F44" s="39"/>
      <c r="G44" s="39"/>
      <c r="H44" s="40"/>
      <c r="I44" s="36"/>
      <c r="J44" s="37"/>
      <c r="K44" s="278"/>
      <c r="L44" s="275"/>
      <c r="M44" s="400">
        <v>0.05</v>
      </c>
      <c r="N44" s="343">
        <f>N81*M44</f>
        <v>100.80399809240021</v>
      </c>
    </row>
    <row r="45" spans="1:14" ht="15.75" thickBot="1">
      <c r="B45" s="880"/>
      <c r="C45" s="881"/>
      <c r="D45" s="881"/>
      <c r="E45" s="881"/>
      <c r="F45" s="881"/>
      <c r="G45" s="881"/>
      <c r="H45" s="882"/>
      <c r="I45" s="890"/>
      <c r="J45" s="891"/>
      <c r="K45" s="41"/>
      <c r="L45" s="892"/>
      <c r="M45" s="893"/>
      <c r="N45" s="105"/>
    </row>
    <row r="46" spans="1:14" ht="15.75" thickBot="1">
      <c r="B46" s="831" t="s">
        <v>953</v>
      </c>
      <c r="C46" s="832"/>
      <c r="D46" s="832"/>
      <c r="E46" s="832"/>
      <c r="F46" s="832"/>
      <c r="G46" s="832"/>
      <c r="H46" s="832"/>
      <c r="I46" s="832"/>
      <c r="J46" s="832"/>
      <c r="K46" s="832"/>
      <c r="L46" s="832"/>
      <c r="M46" s="833"/>
      <c r="N46" s="393">
        <f>SUM(N36:N44)</f>
        <v>1563.666553522123</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6" t="s">
        <v>944</v>
      </c>
      <c r="C50" s="877"/>
      <c r="D50" s="877"/>
      <c r="E50" s="877"/>
      <c r="F50" s="877"/>
      <c r="G50" s="877"/>
      <c r="H50" s="877"/>
      <c r="I50" s="911"/>
      <c r="J50" s="314" t="s">
        <v>945</v>
      </c>
      <c r="K50" s="85" t="s">
        <v>946</v>
      </c>
      <c r="L50" s="912" t="s">
        <v>955</v>
      </c>
      <c r="M50" s="911"/>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36487.895456289625</v>
      </c>
      <c r="N51" s="271">
        <f t="shared" ref="N51:N56" si="1">K51*M51</f>
        <v>182.43947728144812</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3214.4228270030571</v>
      </c>
      <c r="N52" s="271">
        <f t="shared" si="1"/>
        <v>16.072114135015287</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11667.947973055654</v>
      </c>
      <c r="N53" s="271">
        <f t="shared" si="1"/>
        <v>58.339739865278268</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9493.8164734581424</v>
      </c>
      <c r="N54" s="271">
        <f t="shared" si="1"/>
        <v>94.93816473458142</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16784.751094491916</v>
      </c>
      <c r="N55" s="271">
        <f t="shared" si="1"/>
        <v>167.84751094491915</v>
      </c>
    </row>
    <row r="56" spans="1:14">
      <c r="A56" s="163" t="s">
        <v>742</v>
      </c>
      <c r="B56" s="43" t="str">
        <f>VLOOKUP(A56,MATERIALES!A1:D373,3,FALSE)</f>
        <v>Acero A-36 para estructura metálica</v>
      </c>
      <c r="C56" s="424"/>
      <c r="D56" s="424"/>
      <c r="E56" s="424"/>
      <c r="F56" s="424"/>
      <c r="G56" s="424"/>
      <c r="H56" s="424"/>
      <c r="I56" s="424"/>
      <c r="J56" s="311" t="str">
        <f>VLOOKUP(A56,MATERIALES!A1:D648,2,FALSE)</f>
        <v>kg</v>
      </c>
      <c r="K56" s="396">
        <v>1</v>
      </c>
      <c r="L56" s="420"/>
      <c r="M56" s="401">
        <f>VLOOKUP(A56,MATERIALES!A1:D401,4,FALSE)</f>
        <v>3875.5841497244678</v>
      </c>
      <c r="N56" s="271">
        <f t="shared" si="1"/>
        <v>3875.5841497244678</v>
      </c>
    </row>
    <row r="57" spans="1:14">
      <c r="A57" s="163"/>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SUM(N51:N58)</f>
        <v>4395.2211566857104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B64" s="46"/>
      <c r="C64" s="316"/>
      <c r="D64" s="316"/>
      <c r="E64" s="316"/>
      <c r="F64" s="316"/>
      <c r="G64" s="316"/>
      <c r="H64" s="310"/>
      <c r="I64" s="278"/>
      <c r="J64" s="285"/>
      <c r="K64" s="278"/>
      <c r="L64" s="918"/>
      <c r="M64" s="919"/>
      <c r="N64" s="286"/>
    </row>
    <row r="65" spans="1:15">
      <c r="B65" s="46"/>
      <c r="C65" s="47"/>
      <c r="D65" s="47"/>
      <c r="E65" s="47"/>
      <c r="F65" s="47"/>
      <c r="G65" s="47"/>
      <c r="H65" s="310"/>
      <c r="I65" s="278"/>
      <c r="J65" s="285"/>
      <c r="K65" s="278"/>
      <c r="L65" s="918"/>
      <c r="M65" s="919"/>
      <c r="N65" s="286"/>
    </row>
    <row r="66" spans="1:15">
      <c r="B66" s="46"/>
      <c r="C66" s="47"/>
      <c r="D66" s="47"/>
      <c r="E66" s="47"/>
      <c r="F66" s="47"/>
      <c r="G66" s="47"/>
      <c r="H66" s="310"/>
      <c r="I66" s="278"/>
      <c r="J66" s="285"/>
      <c r="K66" s="278"/>
      <c r="L66" s="918"/>
      <c r="M66" s="919"/>
      <c r="N66" s="286"/>
    </row>
    <row r="67" spans="1:15">
      <c r="B67" s="46"/>
      <c r="C67" s="47"/>
      <c r="D67" s="47"/>
      <c r="E67" s="47"/>
      <c r="F67" s="47"/>
      <c r="G67" s="47"/>
      <c r="H67" s="310"/>
      <c r="I67" s="278"/>
      <c r="J67" s="285"/>
      <c r="K67" s="278"/>
      <c r="L67" s="918"/>
      <c r="M67" s="91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0"/>
      <c r="N79" s="394"/>
    </row>
    <row r="80" spans="1:15" ht="15.75" thickBot="1">
      <c r="B80" s="907"/>
      <c r="C80" s="908"/>
      <c r="D80" s="908"/>
      <c r="E80" s="908"/>
      <c r="F80" s="908"/>
      <c r="G80" s="908"/>
      <c r="H80" s="908"/>
      <c r="I80" s="469"/>
      <c r="J80" s="470"/>
      <c r="K80" s="471"/>
      <c r="L80" s="474"/>
      <c r="M80" s="475"/>
      <c r="N80" s="439"/>
    </row>
    <row r="81" spans="1:14" ht="15.75" thickBot="1">
      <c r="B81" s="920" t="s">
        <v>953</v>
      </c>
      <c r="C81" s="874"/>
      <c r="D81" s="874"/>
      <c r="E81" s="874"/>
      <c r="F81" s="874"/>
      <c r="G81" s="874"/>
      <c r="H81" s="874"/>
      <c r="I81" s="874"/>
      <c r="J81" s="874"/>
      <c r="K81" s="874"/>
      <c r="L81" s="874"/>
      <c r="M81" s="875"/>
      <c r="N81" s="300">
        <f>SUM(N75:N80)</f>
        <v>2016.0799618480041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N46+N59+N70+N81</f>
        <v>7974.9676720558373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1594.9935344111675</v>
      </c>
      <c r="M88" s="867"/>
      <c r="N88" s="51"/>
    </row>
    <row r="89" spans="1:14">
      <c r="B89" s="89" t="s">
        <v>973</v>
      </c>
      <c r="C89" s="90"/>
      <c r="D89" s="90"/>
      <c r="E89" s="90"/>
      <c r="F89" s="90"/>
      <c r="G89" s="90"/>
      <c r="H89" s="90"/>
      <c r="I89" s="87"/>
      <c r="J89" s="88"/>
      <c r="K89" s="303">
        <v>0.05</v>
      </c>
      <c r="L89" s="866">
        <f>N83*K89</f>
        <v>398.74838360279188</v>
      </c>
      <c r="M89" s="867"/>
      <c r="N89" s="51"/>
    </row>
    <row r="90" spans="1:14" ht="15.75" thickBot="1">
      <c r="B90" s="91" t="s">
        <v>974</v>
      </c>
      <c r="C90" s="92"/>
      <c r="D90" s="92"/>
      <c r="E90" s="92"/>
      <c r="F90" s="92"/>
      <c r="G90" s="92"/>
      <c r="H90" s="92"/>
      <c r="I90" s="93"/>
      <c r="J90" s="94"/>
      <c r="K90" s="304">
        <v>0.05</v>
      </c>
      <c r="L90" s="868">
        <f>N83*K90</f>
        <v>398.74838360279188</v>
      </c>
      <c r="M90" s="869"/>
      <c r="N90" s="51"/>
    </row>
    <row r="91" spans="1:14" ht="15.75" thickBot="1">
      <c r="B91" s="831" t="s">
        <v>953</v>
      </c>
      <c r="C91" s="832"/>
      <c r="D91" s="832"/>
      <c r="E91" s="832"/>
      <c r="F91" s="832"/>
      <c r="G91" s="832"/>
      <c r="H91" s="832"/>
      <c r="I91" s="832"/>
      <c r="J91" s="832"/>
      <c r="K91" s="832"/>
      <c r="L91" s="832"/>
      <c r="M91" s="833"/>
      <c r="N91" s="52">
        <f>L88+L89+L90</f>
        <v>2392.4903016167514</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10367.457973672588</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topLeftCell="A49"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1126</v>
      </c>
      <c r="C31" s="81" t="s">
        <v>2129</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c r="B48" s="43"/>
      <c r="C48" s="280"/>
      <c r="D48" s="280"/>
      <c r="E48" s="280"/>
      <c r="F48" s="280"/>
      <c r="G48" s="280"/>
      <c r="H48" s="280"/>
      <c r="I48" s="267"/>
      <c r="J48" s="223"/>
      <c r="K48" s="281"/>
      <c r="L48" s="266"/>
      <c r="M48" s="401"/>
      <c r="N48" s="271"/>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A52" s="163"/>
      <c r="B52" s="43"/>
      <c r="C52" s="424"/>
      <c r="D52" s="424"/>
      <c r="E52" s="424"/>
      <c r="F52" s="424"/>
      <c r="G52" s="424"/>
      <c r="H52" s="424"/>
      <c r="I52" s="424"/>
      <c r="J52" s="310"/>
      <c r="K52" s="396"/>
      <c r="L52" s="420"/>
      <c r="M52" s="401"/>
      <c r="N52" s="271"/>
    </row>
    <row r="53" spans="1:14">
      <c r="A53" s="163"/>
      <c r="B53" s="43"/>
      <c r="C53" s="424"/>
      <c r="D53" s="424"/>
      <c r="E53" s="424"/>
      <c r="F53" s="424"/>
      <c r="G53" s="424"/>
      <c r="H53" s="424"/>
      <c r="I53" s="424"/>
      <c r="J53" s="310"/>
      <c r="K53" s="396"/>
      <c r="L53" s="420"/>
      <c r="M53" s="401"/>
      <c r="N53" s="271"/>
    </row>
    <row r="54" spans="1:14">
      <c r="A54" s="163"/>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7" t="s">
        <v>961</v>
      </c>
      <c r="M60" s="896"/>
      <c r="N60" s="76" t="s">
        <v>951</v>
      </c>
    </row>
    <row r="61" spans="1:14">
      <c r="A61" t="s">
        <v>1325</v>
      </c>
      <c r="B61" s="46" t="str">
        <f>VLOOKUP(A61,TRANSPORTE!A3:D117,3,FALSE)</f>
        <v xml:space="preserve">Transporte de estructuras metálicas </v>
      </c>
      <c r="C61" s="316"/>
      <c r="D61" s="316"/>
      <c r="E61" s="316"/>
      <c r="F61" s="316"/>
      <c r="G61" s="316"/>
      <c r="H61" s="310" t="s">
        <v>2044</v>
      </c>
      <c r="I61" s="278">
        <v>1</v>
      </c>
      <c r="J61" s="285">
        <v>1</v>
      </c>
      <c r="K61" s="278">
        <f>I61*J61</f>
        <v>1</v>
      </c>
      <c r="L61" s="918">
        <f>VLOOKUP(A61,TRANSPORTE!A3:D117,4,FALSE)</f>
        <v>0.45868207611158285</v>
      </c>
      <c r="M61" s="919"/>
      <c r="N61" s="286">
        <f>K61*L61</f>
        <v>0.45868207611158285</v>
      </c>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310"/>
      <c r="I64" s="278"/>
      <c r="J64" s="285"/>
      <c r="K64" s="278"/>
      <c r="L64" s="918"/>
      <c r="M64" s="91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9"/>
      <c r="M66" s="910"/>
      <c r="N66" s="127"/>
    </row>
    <row r="67" spans="1:15" ht="15.75" thickBot="1">
      <c r="B67" s="920" t="s">
        <v>953</v>
      </c>
      <c r="C67" s="874"/>
      <c r="D67" s="874"/>
      <c r="E67" s="874"/>
      <c r="F67" s="874"/>
      <c r="G67" s="874"/>
      <c r="H67" s="874"/>
      <c r="I67" s="874"/>
      <c r="J67" s="874"/>
      <c r="K67" s="874"/>
      <c r="L67" s="874"/>
      <c r="M67" s="875"/>
      <c r="N67" s="104">
        <f>N61+N62+N63+N64+N65</f>
        <v>0.45868207611158285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70" t="s">
        <v>963</v>
      </c>
      <c r="C71" s="871"/>
      <c r="D71" s="871"/>
      <c r="E71" s="871"/>
      <c r="F71" s="871"/>
      <c r="G71" s="871"/>
      <c r="H71" s="871"/>
      <c r="I71" s="73" t="s">
        <v>964</v>
      </c>
      <c r="J71" s="75" t="s">
        <v>1410</v>
      </c>
      <c r="K71" s="74" t="s">
        <v>966</v>
      </c>
      <c r="L71" s="872" t="s">
        <v>950</v>
      </c>
      <c r="M71" s="873"/>
      <c r="N71" s="98" t="s">
        <v>951</v>
      </c>
    </row>
    <row r="72" spans="1:15">
      <c r="A72" s="164"/>
      <c r="B72" s="49"/>
      <c r="C72" s="47"/>
      <c r="D72" s="47"/>
      <c r="E72" s="47"/>
      <c r="F72" s="47"/>
      <c r="G72" s="47"/>
      <c r="H72" s="47"/>
      <c r="I72" s="291"/>
      <c r="J72" s="292"/>
      <c r="K72" s="293"/>
      <c r="L72" s="50"/>
      <c r="M72" s="433"/>
      <c r="N72" s="394"/>
      <c r="O72" s="106"/>
    </row>
    <row r="73" spans="1:15">
      <c r="A73" s="164"/>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7"/>
      <c r="C77" s="908"/>
      <c r="D77" s="908"/>
      <c r="E77" s="908"/>
      <c r="F77" s="908"/>
      <c r="G77" s="908"/>
      <c r="H77" s="908"/>
      <c r="I77" s="126"/>
      <c r="J77" s="126"/>
      <c r="K77" s="126"/>
      <c r="L77" s="921"/>
      <c r="M77" s="921"/>
      <c r="N77" s="127"/>
    </row>
    <row r="78" spans="1:15" ht="15.75" thickBot="1">
      <c r="B78" s="920" t="s">
        <v>953</v>
      </c>
      <c r="C78" s="874"/>
      <c r="D78" s="874"/>
      <c r="E78" s="874"/>
      <c r="F78" s="874"/>
      <c r="G78" s="874"/>
      <c r="H78" s="874"/>
      <c r="I78" s="874"/>
      <c r="J78" s="874"/>
      <c r="K78" s="874"/>
      <c r="L78" s="874"/>
      <c r="M78" s="875"/>
      <c r="N78" s="459"/>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0.45868207611158285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6" t="s">
        <v>969</v>
      </c>
      <c r="C84" s="877"/>
      <c r="D84" s="877"/>
      <c r="E84" s="877"/>
      <c r="F84" s="877"/>
      <c r="G84" s="877"/>
      <c r="H84" s="877"/>
      <c r="I84" s="313"/>
      <c r="J84" s="333"/>
      <c r="K84" s="301" t="s">
        <v>970</v>
      </c>
      <c r="L84" s="878" t="s">
        <v>971</v>
      </c>
      <c r="M84" s="879"/>
      <c r="N84" s="302"/>
    </row>
    <row r="85" spans="1:14">
      <c r="B85" s="864" t="s">
        <v>972</v>
      </c>
      <c r="C85" s="865"/>
      <c r="D85" s="865"/>
      <c r="E85" s="865"/>
      <c r="F85" s="865"/>
      <c r="G85" s="865"/>
      <c r="H85" s="865"/>
      <c r="I85" s="87"/>
      <c r="J85" s="88"/>
      <c r="K85" s="303">
        <v>0.2</v>
      </c>
      <c r="L85" s="866">
        <f>N80*K85</f>
        <v>9.173641522231657E-2</v>
      </c>
      <c r="M85" s="867"/>
      <c r="N85" s="51"/>
    </row>
    <row r="86" spans="1:14">
      <c r="B86" s="89" t="s">
        <v>973</v>
      </c>
      <c r="C86" s="90"/>
      <c r="D86" s="90"/>
      <c r="E86" s="90"/>
      <c r="F86" s="90"/>
      <c r="G86" s="90"/>
      <c r="H86" s="90"/>
      <c r="I86" s="87"/>
      <c r="J86" s="88"/>
      <c r="K86" s="303">
        <v>0.05</v>
      </c>
      <c r="L86" s="866">
        <f>N80*K86</f>
        <v>2.2934103805579142E-2</v>
      </c>
      <c r="M86" s="867"/>
      <c r="N86" s="51"/>
    </row>
    <row r="87" spans="1:14" ht="15.75" thickBot="1">
      <c r="B87" s="91" t="s">
        <v>974</v>
      </c>
      <c r="C87" s="92"/>
      <c r="D87" s="92"/>
      <c r="E87" s="92"/>
      <c r="F87" s="92"/>
      <c r="G87" s="92"/>
      <c r="H87" s="92"/>
      <c r="I87" s="93"/>
      <c r="J87" s="94"/>
      <c r="K87" s="304">
        <v>0.05</v>
      </c>
      <c r="L87" s="868">
        <f>N80*K87</f>
        <v>2.2934103805579142E-2</v>
      </c>
      <c r="M87" s="869"/>
      <c r="N87" s="51"/>
    </row>
    <row r="88" spans="1:14" ht="15.75" thickBot="1">
      <c r="B88" s="831" t="s">
        <v>953</v>
      </c>
      <c r="C88" s="832"/>
      <c r="D88" s="832"/>
      <c r="E88" s="832"/>
      <c r="F88" s="832"/>
      <c r="G88" s="832"/>
      <c r="H88" s="832"/>
      <c r="I88" s="832"/>
      <c r="J88" s="832"/>
      <c r="K88" s="832"/>
      <c r="L88" s="832"/>
      <c r="M88" s="833"/>
      <c r="N88" s="52">
        <f>L85+L86+L87</f>
        <v>0.13760462283347485</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52">
        <f>N80+N88</f>
        <v>0.5962866989450577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topLeftCell="A73" zoomScale="75" zoomScaleNormal="75" workbookViewId="0">
      <selection activeCell="A93" sqref="A93"/>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1127</v>
      </c>
      <c r="C31" s="81" t="s">
        <v>2130</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190</v>
      </c>
      <c r="B36" s="880" t="str">
        <f>VLOOKUP(A36,EQUIPOS!A6:D154,3,FALSE)</f>
        <v>Diferencial de 3 ton</v>
      </c>
      <c r="C36" s="881"/>
      <c r="D36" s="881"/>
      <c r="E36" s="881"/>
      <c r="F36" s="881"/>
      <c r="G36" s="881"/>
      <c r="H36" s="882"/>
      <c r="I36" s="266"/>
      <c r="J36" s="267"/>
      <c r="K36" s="268">
        <f>VLOOKUP(A36,EQUIPOS!A6:D163,4,FALSE)</f>
        <v>5123.2473398246193</v>
      </c>
      <c r="L36" s="269"/>
      <c r="M36" s="335">
        <v>40</v>
      </c>
      <c r="N36" s="271">
        <f t="shared" ref="N36:N41" si="0">K36/M36</f>
        <v>128.08118349561548</v>
      </c>
    </row>
    <row r="37" spans="1:14">
      <c r="A37" s="113" t="s">
        <v>195</v>
      </c>
      <c r="B37" s="880" t="str">
        <f>VLOOKUP(A37,EQUIPOS!A7:D154,3,FALSE)</f>
        <v xml:space="preserve">Equipo de oxicorte, Capacidad de corte: hasta 6´´ (152mm) </v>
      </c>
      <c r="C37" s="881"/>
      <c r="D37" s="881"/>
      <c r="E37" s="881"/>
      <c r="F37" s="881"/>
      <c r="G37" s="881"/>
      <c r="H37" s="882"/>
      <c r="I37" s="420"/>
      <c r="J37" s="421"/>
      <c r="K37" s="268">
        <f>VLOOKUP(A37,EQUIPOS!A7:D164,4,FALSE)</f>
        <v>10776.504617432201</v>
      </c>
      <c r="L37" s="334"/>
      <c r="M37" s="335">
        <v>400</v>
      </c>
      <c r="N37" s="271">
        <f t="shared" si="0"/>
        <v>26.941261543580502</v>
      </c>
    </row>
    <row r="38" spans="1:14">
      <c r="A38" s="113" t="s">
        <v>204</v>
      </c>
      <c r="B38" s="880" t="str">
        <f>VLOOKUP(A38,EQUIPOS!A8:D154,3,FALSE)</f>
        <v xml:space="preserve">Equipo de soldadura 250 AMP
</v>
      </c>
      <c r="C38" s="881"/>
      <c r="D38" s="881"/>
      <c r="E38" s="881"/>
      <c r="F38" s="881"/>
      <c r="G38" s="881"/>
      <c r="H38" s="882"/>
      <c r="I38" s="420"/>
      <c r="J38" s="421"/>
      <c r="K38" s="268">
        <f>VLOOKUP(A38,EQUIPOS!A8:D165,4,FALSE)</f>
        <v>9597.0307750931515</v>
      </c>
      <c r="L38" s="334"/>
      <c r="M38" s="335">
        <v>400</v>
      </c>
      <c r="N38" s="271">
        <f t="shared" si="0"/>
        <v>23.992576937732878</v>
      </c>
    </row>
    <row r="39" spans="1:14">
      <c r="A39" s="113" t="s">
        <v>208</v>
      </c>
      <c r="B39" s="880" t="str">
        <f>VLOOKUP(A39,EQUIPOS!A9:D154,3,FALSE)</f>
        <v>Equipo de soldadura 400</v>
      </c>
      <c r="C39" s="881"/>
      <c r="D39" s="881"/>
      <c r="E39" s="881"/>
      <c r="F39" s="881"/>
      <c r="G39" s="881"/>
      <c r="H39" s="882"/>
      <c r="I39" s="420"/>
      <c r="J39" s="421"/>
      <c r="K39" s="268">
        <f>VLOOKUP(A39,EQUIPOS!A9:D166,4,FALSE)</f>
        <v>13507.941520995895</v>
      </c>
      <c r="L39" s="334"/>
      <c r="M39" s="335">
        <v>400</v>
      </c>
      <c r="N39" s="271">
        <f t="shared" si="0"/>
        <v>33.769853802489735</v>
      </c>
    </row>
    <row r="40" spans="1:14">
      <c r="A40" s="113" t="s">
        <v>210</v>
      </c>
      <c r="B40" s="880" t="str">
        <f>VLOOKUP(A40,EQUIPOS!A10:D154,3,FALSE)</f>
        <v>Equipo de soldadura 600</v>
      </c>
      <c r="C40" s="881"/>
      <c r="D40" s="881"/>
      <c r="E40" s="881"/>
      <c r="F40" s="881"/>
      <c r="G40" s="881"/>
      <c r="H40" s="882"/>
      <c r="I40" s="420"/>
      <c r="J40" s="421"/>
      <c r="K40" s="268">
        <f>VLOOKUP(A40,EQUIPOS!A10:D167,4,FALSE)</f>
        <v>15250.510204994765</v>
      </c>
      <c r="L40" s="334"/>
      <c r="M40" s="335">
        <v>400</v>
      </c>
      <c r="N40" s="271">
        <f t="shared" si="0"/>
        <v>38.126275512486913</v>
      </c>
    </row>
    <row r="41" spans="1:14">
      <c r="A41" s="113" t="s">
        <v>243</v>
      </c>
      <c r="B41" s="880" t="str">
        <f>VLOOKUP(A41,EQUIPOS!A11:D155,3,FALSE)</f>
        <v>Grúa 10 ton</v>
      </c>
      <c r="C41" s="881"/>
      <c r="D41" s="881"/>
      <c r="E41" s="881"/>
      <c r="F41" s="881"/>
      <c r="G41" s="881"/>
      <c r="H41" s="882"/>
      <c r="I41" s="420"/>
      <c r="J41" s="421"/>
      <c r="K41" s="268">
        <f>VLOOKUP(A41,EQUIPOS!A11:D168,4,FALSE)</f>
        <v>138332.47591822778</v>
      </c>
      <c r="L41" s="334"/>
      <c r="M41" s="335">
        <v>400</v>
      </c>
      <c r="N41" s="271">
        <f t="shared" si="0"/>
        <v>345.83118979556946</v>
      </c>
    </row>
    <row r="42" spans="1:14">
      <c r="B42" s="880"/>
      <c r="C42" s="881"/>
      <c r="D42" s="881"/>
      <c r="E42" s="881"/>
      <c r="F42" s="881"/>
      <c r="G42" s="881"/>
      <c r="H42" s="882"/>
      <c r="I42" s="36"/>
      <c r="J42" s="37"/>
      <c r="K42" s="268"/>
      <c r="L42" s="275"/>
      <c r="M42" s="335"/>
      <c r="N42" s="271"/>
    </row>
    <row r="43" spans="1:14">
      <c r="B43" s="319"/>
      <c r="C43" s="320"/>
      <c r="D43" s="320"/>
      <c r="E43" s="320"/>
      <c r="F43" s="322"/>
      <c r="G43" s="322"/>
      <c r="H43" s="125"/>
      <c r="I43" s="36"/>
      <c r="J43" s="37"/>
      <c r="K43" s="268"/>
      <c r="L43" s="275"/>
      <c r="M43" s="276"/>
      <c r="N43" s="272"/>
    </row>
    <row r="44" spans="1:14">
      <c r="B44" s="888" t="s">
        <v>952</v>
      </c>
      <c r="C44" s="889"/>
      <c r="D44" s="889"/>
      <c r="E44" s="38"/>
      <c r="F44" s="39"/>
      <c r="G44" s="39"/>
      <c r="H44" s="40"/>
      <c r="I44" s="36"/>
      <c r="J44" s="37"/>
      <c r="K44" s="278"/>
      <c r="L44" s="275"/>
      <c r="M44" s="400">
        <v>0.05</v>
      </c>
      <c r="N44" s="343">
        <f>N81*M44</f>
        <v>100.80399809240021</v>
      </c>
    </row>
    <row r="45" spans="1:14" ht="15.75" thickBot="1">
      <c r="B45" s="880"/>
      <c r="C45" s="881"/>
      <c r="D45" s="881"/>
      <c r="E45" s="881"/>
      <c r="F45" s="881"/>
      <c r="G45" s="881"/>
      <c r="H45" s="882"/>
      <c r="I45" s="890"/>
      <c r="J45" s="891"/>
      <c r="K45" s="41"/>
      <c r="L45" s="892"/>
      <c r="M45" s="893"/>
      <c r="N45" s="105"/>
    </row>
    <row r="46" spans="1:14" ht="15.75" thickBot="1">
      <c r="B46" s="831" t="s">
        <v>953</v>
      </c>
      <c r="C46" s="832"/>
      <c r="D46" s="832"/>
      <c r="E46" s="832"/>
      <c r="F46" s="832"/>
      <c r="G46" s="832"/>
      <c r="H46" s="832"/>
      <c r="I46" s="832"/>
      <c r="J46" s="832"/>
      <c r="K46" s="832"/>
      <c r="L46" s="832"/>
      <c r="M46" s="833"/>
      <c r="N46" s="393">
        <f>SUM(N36:N44)</f>
        <v>697.54633917987519</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6" t="s">
        <v>944</v>
      </c>
      <c r="C50" s="877"/>
      <c r="D50" s="877"/>
      <c r="E50" s="877"/>
      <c r="F50" s="877"/>
      <c r="G50" s="877"/>
      <c r="H50" s="877"/>
      <c r="I50" s="911"/>
      <c r="J50" s="314" t="s">
        <v>945</v>
      </c>
      <c r="K50" s="85" t="s">
        <v>946</v>
      </c>
      <c r="L50" s="912" t="s">
        <v>955</v>
      </c>
      <c r="M50" s="911"/>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36487.895456289625</v>
      </c>
      <c r="N51" s="271">
        <f>K51*M51</f>
        <v>182.43947728144812</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3214.4228270030571</v>
      </c>
      <c r="N52" s="271">
        <f t="shared" ref="N52:N58" si="1">K52*M52</f>
        <v>16.072114135015287</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11667.947973055654</v>
      </c>
      <c r="N53" s="271">
        <f t="shared" si="1"/>
        <v>58.339739865278268</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9493.8164734581424</v>
      </c>
      <c r="N54" s="271">
        <f t="shared" si="1"/>
        <v>94.93816473458142</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16784.751094491916</v>
      </c>
      <c r="N55" s="271">
        <f t="shared" si="1"/>
        <v>167.84751094491915</v>
      </c>
    </row>
    <row r="56" spans="1:14">
      <c r="A56" s="163" t="s">
        <v>608</v>
      </c>
      <c r="B56" s="43" t="str">
        <f>VLOOKUP(A56,MATERIALES!A8:D373,3,FALSE)</f>
        <v>Pintura anticorrosiva</v>
      </c>
      <c r="C56" s="424"/>
      <c r="D56" s="424"/>
      <c r="E56" s="424"/>
      <c r="F56" s="424"/>
      <c r="G56" s="424"/>
      <c r="H56" s="424"/>
      <c r="I56" s="424"/>
      <c r="J56" s="311" t="str">
        <f>VLOOKUP(A56,MATERIALES!A10:D648,2,FALSE)</f>
        <v>gal</v>
      </c>
      <c r="K56" s="435">
        <v>5.0000000000000001E-4</v>
      </c>
      <c r="L56" s="420"/>
      <c r="M56" s="401">
        <f>VLOOKUP(A56,MATERIALES!A8:D401,4,FALSE)</f>
        <v>47608.787427244752</v>
      </c>
      <c r="N56" s="271">
        <f t="shared" si="1"/>
        <v>23.804393713622375</v>
      </c>
    </row>
    <row r="57" spans="1:14">
      <c r="A57" s="163" t="s">
        <v>607</v>
      </c>
      <c r="B57" s="43" t="str">
        <f>VLOOKUP(A57,MATERIALES!A9:D373,3,FALSE)</f>
        <v xml:space="preserve">Pintura acrílica, esmalte o similar </v>
      </c>
      <c r="C57" s="424"/>
      <c r="D57" s="424"/>
      <c r="E57" s="424"/>
      <c r="F57" s="424"/>
      <c r="G57" s="424"/>
      <c r="H57" s="424"/>
      <c r="I57" s="424"/>
      <c r="J57" s="311" t="str">
        <f>VLOOKUP(A57,MATERIALES!A11:D649,2,FALSE)</f>
        <v>gal</v>
      </c>
      <c r="K57" s="396">
        <v>1E-3</v>
      </c>
      <c r="L57" s="420"/>
      <c r="M57" s="401">
        <f>VLOOKUP(A57,MATERIALES!A9:D402,4,FALSE)</f>
        <v>80462.874186387926</v>
      </c>
      <c r="N57" s="271">
        <f t="shared" si="1"/>
        <v>80.462874186387921</v>
      </c>
    </row>
    <row r="58" spans="1:14" ht="15.75" thickBot="1">
      <c r="A58" t="s">
        <v>840</v>
      </c>
      <c r="B58" s="43" t="str">
        <f>VLOOKUP(A58,MATERIALES!A10:D373,3,FALSE)</f>
        <v>Disolvente para pintura (TINNER)</v>
      </c>
      <c r="C58" s="309"/>
      <c r="D58" s="309"/>
      <c r="E58" s="309"/>
      <c r="F58" s="309"/>
      <c r="G58" s="309"/>
      <c r="H58" s="309"/>
      <c r="I58" s="309"/>
      <c r="J58" s="432" t="str">
        <f>VLOOKUP(A58,MATERIALES!A11:D650,2,FALSE)</f>
        <v>gal</v>
      </c>
      <c r="K58" s="126">
        <v>1E-3</v>
      </c>
      <c r="L58" s="324"/>
      <c r="M58" s="401">
        <f>VLOOKUP(A58,MATERIALES!A10:D403,4,FALSE)</f>
        <v>20879.216626754038</v>
      </c>
      <c r="N58" s="271">
        <f t="shared" si="1"/>
        <v>20.879216626754037</v>
      </c>
    </row>
    <row r="59" spans="1:14" ht="15.75" thickBot="1">
      <c r="B59" s="831" t="s">
        <v>953</v>
      </c>
      <c r="C59" s="832"/>
      <c r="D59" s="832"/>
      <c r="E59" s="832"/>
      <c r="F59" s="832"/>
      <c r="G59" s="832"/>
      <c r="H59" s="832"/>
      <c r="I59" s="832"/>
      <c r="J59" s="832"/>
      <c r="K59" s="832"/>
      <c r="L59" s="832"/>
      <c r="M59" s="833"/>
      <c r="N59" s="393">
        <f>SUM(N51:N58)</f>
        <v>644.78349148800658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7" t="s">
        <v>961</v>
      </c>
      <c r="M63" s="896"/>
      <c r="N63" s="76" t="s">
        <v>951</v>
      </c>
    </row>
    <row r="64" spans="1:14">
      <c r="B64" s="46"/>
      <c r="C64" s="316"/>
      <c r="D64" s="316"/>
      <c r="E64" s="316"/>
      <c r="F64" s="316"/>
      <c r="G64" s="316"/>
      <c r="H64" s="310"/>
      <c r="I64" s="278"/>
      <c r="J64" s="285"/>
      <c r="K64" s="278"/>
      <c r="L64" s="918"/>
      <c r="M64" s="919"/>
      <c r="N64" s="286"/>
    </row>
    <row r="65" spans="1:15">
      <c r="B65" s="46"/>
      <c r="C65" s="47"/>
      <c r="D65" s="47"/>
      <c r="E65" s="47"/>
      <c r="F65" s="47"/>
      <c r="G65" s="47"/>
      <c r="H65" s="310"/>
      <c r="I65" s="278"/>
      <c r="J65" s="285"/>
      <c r="K65" s="278"/>
      <c r="L65" s="918"/>
      <c r="M65" s="919"/>
      <c r="N65" s="286"/>
    </row>
    <row r="66" spans="1:15">
      <c r="B66" s="46"/>
      <c r="C66" s="47"/>
      <c r="D66" s="47"/>
      <c r="E66" s="47"/>
      <c r="F66" s="47"/>
      <c r="G66" s="47"/>
      <c r="H66" s="310"/>
      <c r="I66" s="278"/>
      <c r="J66" s="285"/>
      <c r="K66" s="278"/>
      <c r="L66" s="918"/>
      <c r="M66" s="919"/>
      <c r="N66" s="286"/>
    </row>
    <row r="67" spans="1:15">
      <c r="B67" s="46"/>
      <c r="C67" s="47"/>
      <c r="D67" s="47"/>
      <c r="E67" s="47"/>
      <c r="F67" s="47"/>
      <c r="G67" s="47"/>
      <c r="H67" s="310"/>
      <c r="I67" s="278"/>
      <c r="J67" s="285"/>
      <c r="K67" s="278"/>
      <c r="L67" s="918"/>
      <c r="M67" s="91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9"/>
      <c r="M69" s="910"/>
      <c r="N69" s="127"/>
    </row>
    <row r="70" spans="1:15" ht="15.75" thickBot="1">
      <c r="B70" s="920" t="s">
        <v>953</v>
      </c>
      <c r="C70" s="874"/>
      <c r="D70" s="874"/>
      <c r="E70" s="874"/>
      <c r="F70" s="874"/>
      <c r="G70" s="874"/>
      <c r="H70" s="874"/>
      <c r="I70" s="874"/>
      <c r="J70" s="874"/>
      <c r="K70" s="874"/>
      <c r="L70" s="874"/>
      <c r="M70" s="87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70" t="s">
        <v>963</v>
      </c>
      <c r="C74" s="871"/>
      <c r="D74" s="871"/>
      <c r="E74" s="871"/>
      <c r="F74" s="871"/>
      <c r="G74" s="871"/>
      <c r="H74" s="871"/>
      <c r="I74" s="73" t="s">
        <v>964</v>
      </c>
      <c r="J74" s="75" t="s">
        <v>1410</v>
      </c>
      <c r="K74" s="74" t="s">
        <v>966</v>
      </c>
      <c r="L74" s="872" t="s">
        <v>950</v>
      </c>
      <c r="M74" s="873"/>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3"/>
      <c r="N79" s="394"/>
    </row>
    <row r="80" spans="1:15" ht="15.75" thickBot="1">
      <c r="B80" s="907"/>
      <c r="C80" s="908"/>
      <c r="D80" s="908"/>
      <c r="E80" s="908"/>
      <c r="F80" s="908"/>
      <c r="G80" s="908"/>
      <c r="H80" s="908"/>
      <c r="I80" s="469"/>
      <c r="J80" s="470"/>
      <c r="K80" s="473"/>
      <c r="L80" s="474"/>
      <c r="M80" s="475"/>
      <c r="N80" s="394"/>
    </row>
    <row r="81" spans="1:14" ht="15.75" thickBot="1">
      <c r="B81" s="920" t="s">
        <v>953</v>
      </c>
      <c r="C81" s="874"/>
      <c r="D81" s="874"/>
      <c r="E81" s="874"/>
      <c r="F81" s="874"/>
      <c r="G81" s="874"/>
      <c r="H81" s="874"/>
      <c r="I81" s="874"/>
      <c r="J81" s="874"/>
      <c r="K81" s="874"/>
      <c r="L81" s="874"/>
      <c r="M81" s="875"/>
      <c r="N81" s="300">
        <f>SUM(N75:N80)</f>
        <v>2016.0799618480041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N46+N59+N70+N81</f>
        <v>3358.4097925158858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6" t="s">
        <v>969</v>
      </c>
      <c r="C87" s="877"/>
      <c r="D87" s="877"/>
      <c r="E87" s="877"/>
      <c r="F87" s="877"/>
      <c r="G87" s="877"/>
      <c r="H87" s="877"/>
      <c r="I87" s="313"/>
      <c r="J87" s="333"/>
      <c r="K87" s="301" t="s">
        <v>970</v>
      </c>
      <c r="L87" s="878" t="s">
        <v>971</v>
      </c>
      <c r="M87" s="879"/>
      <c r="N87" s="302"/>
    </row>
    <row r="88" spans="1:14">
      <c r="B88" s="864" t="s">
        <v>972</v>
      </c>
      <c r="C88" s="865"/>
      <c r="D88" s="865"/>
      <c r="E88" s="865"/>
      <c r="F88" s="865"/>
      <c r="G88" s="865"/>
      <c r="H88" s="865"/>
      <c r="I88" s="87"/>
      <c r="J88" s="88"/>
      <c r="K88" s="303">
        <v>0.2</v>
      </c>
      <c r="L88" s="866">
        <f>N83*K88</f>
        <v>671.68195850317716</v>
      </c>
      <c r="M88" s="867"/>
      <c r="N88" s="51"/>
    </row>
    <row r="89" spans="1:14">
      <c r="B89" s="89" t="s">
        <v>973</v>
      </c>
      <c r="C89" s="90"/>
      <c r="D89" s="90"/>
      <c r="E89" s="90"/>
      <c r="F89" s="90"/>
      <c r="G89" s="90"/>
      <c r="H89" s="90"/>
      <c r="I89" s="87"/>
      <c r="J89" s="88"/>
      <c r="K89" s="303">
        <v>0.05</v>
      </c>
      <c r="L89" s="866">
        <f>N83*K89</f>
        <v>167.92048962579429</v>
      </c>
      <c r="M89" s="867"/>
      <c r="N89" s="51"/>
    </row>
    <row r="90" spans="1:14" ht="15.75" thickBot="1">
      <c r="B90" s="91" t="s">
        <v>974</v>
      </c>
      <c r="C90" s="92"/>
      <c r="D90" s="92"/>
      <c r="E90" s="92"/>
      <c r="F90" s="92"/>
      <c r="G90" s="92"/>
      <c r="H90" s="92"/>
      <c r="I90" s="93"/>
      <c r="J90" s="94"/>
      <c r="K90" s="304">
        <v>0.05</v>
      </c>
      <c r="L90" s="868">
        <f>N83*K90</f>
        <v>167.92048962579429</v>
      </c>
      <c r="M90" s="869"/>
      <c r="N90" s="51"/>
    </row>
    <row r="91" spans="1:14" ht="15.75" thickBot="1">
      <c r="B91" s="831" t="s">
        <v>953</v>
      </c>
      <c r="C91" s="832"/>
      <c r="D91" s="832"/>
      <c r="E91" s="832"/>
      <c r="F91" s="832"/>
      <c r="G91" s="832"/>
      <c r="H91" s="832"/>
      <c r="I91" s="832"/>
      <c r="J91" s="832"/>
      <c r="K91" s="832"/>
      <c r="L91" s="832"/>
      <c r="M91" s="833"/>
      <c r="N91" s="52">
        <f>L88+L89+L90</f>
        <v>1007.5229377547657</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8">
        <f>N83+N91</f>
        <v>4365.9327302706515</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42.75" customHeight="1" thickBot="1">
      <c r="A31" t="s">
        <v>1845</v>
      </c>
      <c r="B31" s="80" t="s">
        <v>1128</v>
      </c>
      <c r="C31" s="973" t="s">
        <v>2132</v>
      </c>
      <c r="D31" s="974"/>
      <c r="E31" s="974"/>
      <c r="F31" s="974"/>
      <c r="G31" s="974"/>
      <c r="H31" s="974"/>
      <c r="I31" s="974"/>
      <c r="J31" s="974"/>
      <c r="K31" s="467"/>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188</v>
      </c>
      <c r="B36" s="880" t="str">
        <f>VLOOKUP(A36,EQUIPOS!A6:D154,3,FALSE)</f>
        <v>Diferencial</v>
      </c>
      <c r="C36" s="881"/>
      <c r="D36" s="881"/>
      <c r="E36" s="881"/>
      <c r="F36" s="881"/>
      <c r="G36" s="881"/>
      <c r="H36" s="882"/>
      <c r="I36" s="266"/>
      <c r="J36" s="267"/>
      <c r="K36" s="268">
        <f>VLOOKUP(A36,EQUIPOS!A6:D163,4,FALSE)</f>
        <v>2488.0013497288624</v>
      </c>
      <c r="L36" s="269"/>
      <c r="M36" s="335">
        <v>4</v>
      </c>
      <c r="N36" s="271">
        <f>K36/M36</f>
        <v>622.00033743221559</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N75*M41</f>
        <v>1010.0320112950249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1632.0323487272403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0.01</v>
      </c>
      <c r="L48" s="266"/>
      <c r="M48" s="401">
        <f>VLOOKUP(A48,MATERIALES!A5:D396,4,FALSE)</f>
        <v>406480.00913971505</v>
      </c>
      <c r="N48" s="271">
        <f>K48*M48</f>
        <v>4064.8000913971505</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121115.6159889001</v>
      </c>
      <c r="N49" s="271">
        <f>K49*M49</f>
        <v>121115.6159889001</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0.36499999999999999</v>
      </c>
      <c r="L50" s="420"/>
      <c r="M50" s="401">
        <f>VLOOKUP(A50,MATERIALES!A6:D398,4,FALSE)</f>
        <v>398208.33429103601</v>
      </c>
      <c r="N50" s="271">
        <f>K50*M50</f>
        <v>145346.04201622814</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270526.4580965254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918">
        <f>VLOOKUP(A58,TRANSPORTE!A1:D117,4,FALSE)</f>
        <v>2.7032038850818232</v>
      </c>
      <c r="M58" s="919"/>
      <c r="N58" s="286">
        <f>K58*L58</f>
        <v>0.75689708782291054</v>
      </c>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308"/>
      <c r="C63" s="309"/>
      <c r="D63" s="309"/>
      <c r="E63" s="309"/>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f>
        <v>0.75689708782291054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10100.320112950249</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282259.5674552907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56451.913491058142</v>
      </c>
      <c r="M82" s="867"/>
      <c r="N82" s="51"/>
    </row>
    <row r="83" spans="1:14">
      <c r="B83" s="89" t="s">
        <v>973</v>
      </c>
      <c r="C83" s="90"/>
      <c r="D83" s="90"/>
      <c r="E83" s="90"/>
      <c r="F83" s="90"/>
      <c r="G83" s="90"/>
      <c r="H83" s="90"/>
      <c r="I83" s="87"/>
      <c r="J83" s="88"/>
      <c r="K83" s="303">
        <v>0.05</v>
      </c>
      <c r="L83" s="866">
        <f>N77*K83</f>
        <v>14112.978372764535</v>
      </c>
      <c r="M83" s="867"/>
      <c r="N83" s="51"/>
    </row>
    <row r="84" spans="1:14" ht="15.75" thickBot="1">
      <c r="B84" s="91" t="s">
        <v>974</v>
      </c>
      <c r="C84" s="92"/>
      <c r="D84" s="92"/>
      <c r="E84" s="92"/>
      <c r="F84" s="92"/>
      <c r="G84" s="92"/>
      <c r="H84" s="92"/>
      <c r="I84" s="93"/>
      <c r="J84" s="94"/>
      <c r="K84" s="304">
        <v>0.05</v>
      </c>
      <c r="L84" s="868">
        <f>N77*K84</f>
        <v>14112.978372764535</v>
      </c>
      <c r="M84" s="869"/>
      <c r="N84" s="51"/>
    </row>
    <row r="85" spans="1:14" ht="15.75" thickBot="1">
      <c r="B85" s="831" t="s">
        <v>953</v>
      </c>
      <c r="C85" s="832"/>
      <c r="D85" s="832"/>
      <c r="E85" s="832"/>
      <c r="F85" s="832"/>
      <c r="G85" s="832"/>
      <c r="H85" s="832"/>
      <c r="I85" s="832"/>
      <c r="J85" s="832"/>
      <c r="K85" s="832"/>
      <c r="L85" s="832"/>
      <c r="M85" s="833"/>
      <c r="N85" s="52">
        <f>L82+L83+L84</f>
        <v>84677.870236587216</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366937.43769187795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45" customHeight="1" thickBot="1">
      <c r="A31" t="s">
        <v>1845</v>
      </c>
      <c r="B31" s="80" t="s">
        <v>1129</v>
      </c>
      <c r="C31" s="994" t="s">
        <v>2133</v>
      </c>
      <c r="D31" s="995"/>
      <c r="E31" s="995"/>
      <c r="F31" s="995"/>
      <c r="G31" s="995"/>
      <c r="H31" s="995"/>
      <c r="I31" s="995"/>
      <c r="J31" s="995"/>
      <c r="K31" s="476"/>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188</v>
      </c>
      <c r="B36" s="880" t="str">
        <f>VLOOKUP(A36,EQUIPOS!A6:D154,3,FALSE)</f>
        <v>Diferencial</v>
      </c>
      <c r="C36" s="881"/>
      <c r="D36" s="881"/>
      <c r="E36" s="881"/>
      <c r="F36" s="881"/>
      <c r="G36" s="881"/>
      <c r="H36" s="882"/>
      <c r="I36" s="266"/>
      <c r="J36" s="267"/>
      <c r="K36" s="268">
        <f>VLOOKUP(A36,EQUIPOS!A6:D163,4,FALSE)</f>
        <v>2488.0013497288624</v>
      </c>
      <c r="L36" s="269"/>
      <c r="M36" s="440">
        <v>4</v>
      </c>
      <c r="N36" s="271">
        <f>K36/M36</f>
        <v>622.00033743221559</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N75*M41</f>
        <v>1010.0320112950249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1632.0323487272403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406480.00913971505</v>
      </c>
      <c r="N48" s="271">
        <f>K48*M48</f>
        <v>8129.600182794301</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121115.6159889001</v>
      </c>
      <c r="N49" s="271">
        <f>K49*M49</f>
        <v>121115.6159889001</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0.46</v>
      </c>
      <c r="L50" s="420"/>
      <c r="M50" s="401">
        <f>VLOOKUP(A50,MATERIALES!A6:D398,4,FALSE)</f>
        <v>398208.33429103601</v>
      </c>
      <c r="N50" s="271">
        <f>K50*M50</f>
        <v>183175.83377387657</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312421.04994557099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918">
        <f>VLOOKUP(A58,TRANSPORTE!A1:D117,4,FALSE)</f>
        <v>2.7032038850818232</v>
      </c>
      <c r="M58" s="919"/>
      <c r="N58" s="286">
        <f>K58*L58</f>
        <v>0.75689708782291054</v>
      </c>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f>
        <v>0.75689708782291054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10100.320112950249</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324154.1593043363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64830.831860867263</v>
      </c>
      <c r="M82" s="867"/>
      <c r="N82" s="51"/>
    </row>
    <row r="83" spans="1:14">
      <c r="B83" s="89" t="s">
        <v>973</v>
      </c>
      <c r="C83" s="90"/>
      <c r="D83" s="90"/>
      <c r="E83" s="90"/>
      <c r="F83" s="90"/>
      <c r="G83" s="90"/>
      <c r="H83" s="90"/>
      <c r="I83" s="87"/>
      <c r="J83" s="88"/>
      <c r="K83" s="303">
        <v>0.05</v>
      </c>
      <c r="L83" s="866">
        <f>N77*K83</f>
        <v>16207.707965216816</v>
      </c>
      <c r="M83" s="867"/>
      <c r="N83" s="51"/>
    </row>
    <row r="84" spans="1:14" ht="15.75" thickBot="1">
      <c r="B84" s="91" t="s">
        <v>974</v>
      </c>
      <c r="C84" s="92"/>
      <c r="D84" s="92"/>
      <c r="E84" s="92"/>
      <c r="F84" s="92"/>
      <c r="G84" s="92"/>
      <c r="H84" s="92"/>
      <c r="I84" s="93"/>
      <c r="J84" s="94"/>
      <c r="K84" s="304">
        <v>0.05</v>
      </c>
      <c r="L84" s="868">
        <f>N77*K84</f>
        <v>16207.707965216816</v>
      </c>
      <c r="M84" s="869"/>
      <c r="N84" s="51"/>
    </row>
    <row r="85" spans="1:14" ht="15.75" thickBot="1">
      <c r="B85" s="831" t="s">
        <v>953</v>
      </c>
      <c r="C85" s="832"/>
      <c r="D85" s="832"/>
      <c r="E85" s="832"/>
      <c r="F85" s="832"/>
      <c r="G85" s="832"/>
      <c r="H85" s="832"/>
      <c r="I85" s="832"/>
      <c r="J85" s="832"/>
      <c r="K85" s="832"/>
      <c r="L85" s="832"/>
      <c r="M85" s="833"/>
      <c r="N85" s="52">
        <f>L82+L83+L84</f>
        <v>97246.247791300892</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421400.40709563717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1677</v>
      </c>
      <c r="C31" s="81" t="s">
        <v>2134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310</v>
      </c>
      <c r="B36" s="880" t="str">
        <f>VLOOKUP(A36,EQUIPOS!A6:D154,3,FALSE)</f>
        <v>Retroexcavadora A25C</v>
      </c>
      <c r="C36" s="881"/>
      <c r="D36" s="881"/>
      <c r="E36" s="881"/>
      <c r="F36" s="881"/>
      <c r="G36" s="881"/>
      <c r="H36" s="882"/>
      <c r="I36" s="266"/>
      <c r="J36" s="267"/>
      <c r="K36" s="268">
        <f>VLOOKUP(A36,EQUIPOS!A6:D163,4,FALSE)</f>
        <v>208338.17394500674</v>
      </c>
      <c r="L36" s="269"/>
      <c r="M36" s="335">
        <v>3</v>
      </c>
      <c r="N36" s="271">
        <f>K36/M36</f>
        <v>69446.057981668913</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N75*M41</f>
        <v>1346.7093483933668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70792.767330062285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406480.00913971505</v>
      </c>
      <c r="N48" s="271">
        <f>K48*M48</f>
        <v>8129.600182794301</v>
      </c>
    </row>
    <row r="49" spans="1:14">
      <c r="A49" s="163" t="s">
        <v>548</v>
      </c>
      <c r="B49" s="43" t="str">
        <f>VLOOKUP(A49,MATERIALES!A6:D373,3,FALSE)</f>
        <v>Material para solado y atraque</v>
      </c>
      <c r="C49" s="424"/>
      <c r="D49" s="424"/>
      <c r="E49" s="424"/>
      <c r="F49" s="424"/>
      <c r="G49" s="424"/>
      <c r="H49" s="424"/>
      <c r="I49" s="424"/>
      <c r="J49" s="311" t="str">
        <f>VLOOKUP(A49,MATERIALES!A5:D641,2,FALSE)</f>
        <v>m3</v>
      </c>
      <c r="K49" s="396">
        <v>0.46</v>
      </c>
      <c r="L49" s="420"/>
      <c r="M49" s="401">
        <f>VLOOKUP(A49,MATERIALES!A6:D397,4,FALSE)</f>
        <v>31692.581518388371</v>
      </c>
      <c r="N49" s="271">
        <f>K49*M49</f>
        <v>14578.587498458652</v>
      </c>
    </row>
    <row r="50" spans="1:14">
      <c r="A50" s="163" t="s">
        <v>714</v>
      </c>
      <c r="B50" s="43" t="str">
        <f>VLOOKUP(A50,MATERIALES!A6:D373,3,FALSE)</f>
        <v>Tubo concreto reforzado 900mm (tipo 1)</v>
      </c>
      <c r="C50" s="424"/>
      <c r="D50" s="424"/>
      <c r="E50" s="424"/>
      <c r="F50" s="424"/>
      <c r="G50" s="424"/>
      <c r="H50" s="424"/>
      <c r="I50" s="424"/>
      <c r="J50" s="311" t="str">
        <f>VLOOKUP(A50,MATERIALES!A6:D642,2,FALSE)</f>
        <v>m</v>
      </c>
      <c r="K50" s="396">
        <v>1</v>
      </c>
      <c r="L50" s="420"/>
      <c r="M50" s="401">
        <f>VLOOKUP(A50,MATERIALES!A6:D398,4,FALSE)</f>
        <v>423105.09438616497</v>
      </c>
      <c r="N50" s="271">
        <f>K50*M50</f>
        <v>423105.09438616497</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445813.28206741792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918">
        <f>VLOOKUP(A58,TRANSPORTE!A1:D117,4,FALSE)</f>
        <v>2.7032038850818232</v>
      </c>
      <c r="M58" s="919"/>
      <c r="N58" s="286">
        <f>K58*L58</f>
        <v>0.75689708782291054</v>
      </c>
    </row>
    <row r="59" spans="1:14">
      <c r="A59" t="s">
        <v>1323</v>
      </c>
      <c r="B59" s="46" t="str">
        <f>VLOOKUP(A59,TRANSPORTE!A1:D117,3,FALSE)</f>
        <v>Transporte de Material de Solado y Atraque Tubería de Concreto Reforzado</v>
      </c>
      <c r="C59" s="47"/>
      <c r="D59" s="47"/>
      <c r="E59" s="47"/>
      <c r="F59" s="47"/>
      <c r="G59" s="47"/>
      <c r="H59" s="310" t="s">
        <v>339</v>
      </c>
      <c r="I59" s="278">
        <v>0.46</v>
      </c>
      <c r="J59" s="285">
        <v>1</v>
      </c>
      <c r="K59" s="278">
        <f>I59*J59</f>
        <v>0.46</v>
      </c>
      <c r="L59" s="918">
        <f>VLOOKUP(A59,TRANSPORTE!A1:D117,4,FALSE)</f>
        <v>1340.4286998159068</v>
      </c>
      <c r="M59" s="919"/>
      <c r="N59" s="286">
        <f>K59*L59</f>
        <v>616.59720191531721</v>
      </c>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308"/>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617.35409900314016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24</v>
      </c>
      <c r="N69" s="394">
        <f>K69/M69</f>
        <v>9021.8333333333339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24</v>
      </c>
      <c r="N70" s="394">
        <f>K70/M70</f>
        <v>4445.260150600333</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127"/>
    </row>
    <row r="75" spans="1:15" ht="15.75" thickBot="1">
      <c r="B75" s="920" t="s">
        <v>953</v>
      </c>
      <c r="C75" s="874"/>
      <c r="D75" s="874"/>
      <c r="E75" s="874"/>
      <c r="F75" s="874"/>
      <c r="G75" s="874"/>
      <c r="H75" s="874"/>
      <c r="I75" s="874"/>
      <c r="J75" s="874"/>
      <c r="K75" s="874"/>
      <c r="L75" s="874"/>
      <c r="M75" s="875"/>
      <c r="N75" s="459">
        <f>SUM(N69:N74)</f>
        <v>13467.093483933666</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530690.49698041705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106138.09939608342</v>
      </c>
      <c r="M82" s="867"/>
      <c r="N82" s="51"/>
    </row>
    <row r="83" spans="1:14">
      <c r="B83" s="89" t="s">
        <v>973</v>
      </c>
      <c r="C83" s="90"/>
      <c r="D83" s="90"/>
      <c r="E83" s="90"/>
      <c r="F83" s="90"/>
      <c r="G83" s="90"/>
      <c r="H83" s="90"/>
      <c r="I83" s="87"/>
      <c r="J83" s="88"/>
      <c r="K83" s="303">
        <v>0.05</v>
      </c>
      <c r="L83" s="866">
        <f>N77*K83</f>
        <v>26534.524849020854</v>
      </c>
      <c r="M83" s="867"/>
      <c r="N83" s="51"/>
    </row>
    <row r="84" spans="1:14" ht="15.75" thickBot="1">
      <c r="B84" s="91" t="s">
        <v>974</v>
      </c>
      <c r="C84" s="92"/>
      <c r="D84" s="92"/>
      <c r="E84" s="92"/>
      <c r="F84" s="92"/>
      <c r="G84" s="92"/>
      <c r="H84" s="92"/>
      <c r="I84" s="93"/>
      <c r="J84" s="94"/>
      <c r="K84" s="304">
        <v>0.05</v>
      </c>
      <c r="L84" s="868">
        <f>N77*K84</f>
        <v>26534.524849020854</v>
      </c>
      <c r="M84" s="869"/>
      <c r="N84" s="51"/>
    </row>
    <row r="85" spans="1:14" ht="15.75" thickBot="1">
      <c r="B85" s="831" t="s">
        <v>953</v>
      </c>
      <c r="C85" s="832"/>
      <c r="D85" s="832"/>
      <c r="E85" s="832"/>
      <c r="F85" s="832"/>
      <c r="G85" s="832"/>
      <c r="H85" s="832"/>
      <c r="I85" s="832"/>
      <c r="J85" s="832"/>
      <c r="K85" s="832"/>
      <c r="L85" s="832"/>
      <c r="M85" s="833"/>
      <c r="N85" s="52">
        <f>L82+L83+L84</f>
        <v>159207.14909412511</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689897.64607454219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1130</v>
      </c>
      <c r="C31" s="81" t="s">
        <v>2136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160</v>
      </c>
      <c r="B36" s="880" t="str">
        <f>VLOOKUP(A36,EQUIPOS!A6:D154,3,FALSE)</f>
        <v>COMPACTADOR MANUAL VIBRATORIO (RANA) con motor de 6 HP</v>
      </c>
      <c r="C36" s="881"/>
      <c r="D36" s="881"/>
      <c r="E36" s="881"/>
      <c r="F36" s="881"/>
      <c r="G36" s="881"/>
      <c r="H36" s="882"/>
      <c r="I36" s="266"/>
      <c r="J36" s="267"/>
      <c r="K36" s="268">
        <f>VLOOKUP(A36,EQUIPOS!A6:D163,4,FALSE)</f>
        <v>6587.0711468122317</v>
      </c>
      <c r="L36" s="269"/>
      <c r="M36" s="335">
        <v>0.5</v>
      </c>
      <c r="N36" s="271">
        <f>K36/M36</f>
        <v>13174.142293624463</v>
      </c>
    </row>
    <row r="37" spans="1:14">
      <c r="A37" s="113" t="s">
        <v>320</v>
      </c>
      <c r="B37" s="880" t="str">
        <f>VLOOKUP(A37,EQUIPOS!A7:D154,3,FALSE)</f>
        <v>Retroexcavadora sobre llantas, motor 62HP, Profundidad de excavación de 5.41 metros.</v>
      </c>
      <c r="C37" s="881"/>
      <c r="D37" s="881"/>
      <c r="E37" s="881"/>
      <c r="F37" s="881"/>
      <c r="G37" s="881"/>
      <c r="H37" s="882"/>
      <c r="I37" s="420"/>
      <c r="J37" s="421"/>
      <c r="K37" s="268">
        <f>VLOOKUP(A37,EQUIPOS!A7:D164,4,FALSE)</f>
        <v>145294.11246412585</v>
      </c>
      <c r="L37" s="334"/>
      <c r="M37" s="335">
        <v>1.5</v>
      </c>
      <c r="N37" s="271">
        <f>K37/M37</f>
        <v>96862.741642750567</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N75*M41</f>
        <v>2693.4186967867336</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112730.30263316176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31692.581518388371</v>
      </c>
      <c r="N48" s="271">
        <f>K48*M48</f>
        <v>18381.697280665256</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190613.71848339631</v>
      </c>
      <c r="N49" s="271">
        <f>K49*M49</f>
        <v>190613.71848339631</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208995.41576406156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918">
        <f>VLOOKUP(A58,TRANSPORTE!A1:D117,4,FALSE)</f>
        <v>1089.1657341842192</v>
      </c>
      <c r="M58" s="919"/>
      <c r="N58" s="286">
        <f>K58*L58</f>
        <v>1089.1657341842192</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918">
        <f>VLOOKUP(A59,TRANSPORTE!A1:D117,4,FALSE)</f>
        <v>1340.4286998159068</v>
      </c>
      <c r="M59" s="919"/>
      <c r="N59" s="286">
        <f>K59*L59</f>
        <v>777.44864589322594</v>
      </c>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f>
        <v>1866.6143800774453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26934.186967867332</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350526.5197451681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70105.303949033623</v>
      </c>
      <c r="M82" s="867"/>
      <c r="N82" s="51"/>
    </row>
    <row r="83" spans="1:14">
      <c r="B83" s="89" t="s">
        <v>973</v>
      </c>
      <c r="C83" s="90"/>
      <c r="D83" s="90"/>
      <c r="E83" s="90"/>
      <c r="F83" s="90"/>
      <c r="G83" s="90"/>
      <c r="H83" s="90"/>
      <c r="I83" s="87"/>
      <c r="J83" s="88"/>
      <c r="K83" s="303">
        <v>0.05</v>
      </c>
      <c r="L83" s="866">
        <f>N77*K83</f>
        <v>17526.325987258406</v>
      </c>
      <c r="M83" s="867"/>
      <c r="N83" s="51"/>
    </row>
    <row r="84" spans="1:14" ht="15.75" thickBot="1">
      <c r="B84" s="91" t="s">
        <v>974</v>
      </c>
      <c r="C84" s="92"/>
      <c r="D84" s="92"/>
      <c r="E84" s="92"/>
      <c r="F84" s="92"/>
      <c r="G84" s="92"/>
      <c r="H84" s="92"/>
      <c r="I84" s="93"/>
      <c r="J84" s="94"/>
      <c r="K84" s="304">
        <v>0.05</v>
      </c>
      <c r="L84" s="868">
        <f>N77*K84</f>
        <v>17526.325987258406</v>
      </c>
      <c r="M84" s="869"/>
      <c r="N84" s="51"/>
    </row>
    <row r="85" spans="1:14" ht="15.75" thickBot="1">
      <c r="B85" s="831" t="s">
        <v>953</v>
      </c>
      <c r="C85" s="832"/>
      <c r="D85" s="832"/>
      <c r="E85" s="832"/>
      <c r="F85" s="832"/>
      <c r="G85" s="832"/>
      <c r="H85" s="832"/>
      <c r="I85" s="832"/>
      <c r="J85" s="832"/>
      <c r="K85" s="832"/>
      <c r="L85" s="832"/>
      <c r="M85" s="833"/>
      <c r="N85" s="52">
        <f>L82+L83+L84</f>
        <v>105157.95592355043</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455684.47566871851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1131</v>
      </c>
      <c r="C31" s="81" t="s">
        <v>2135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160</v>
      </c>
      <c r="B36" s="880" t="str">
        <f>VLOOKUP(A36,EQUIPOS!A6:D154,3,FALSE)</f>
        <v>COMPACTADOR MANUAL VIBRATORIO (RANA) con motor de 6 HP</v>
      </c>
      <c r="C36" s="881"/>
      <c r="D36" s="881"/>
      <c r="E36" s="881"/>
      <c r="F36" s="881"/>
      <c r="G36" s="881"/>
      <c r="H36" s="882"/>
      <c r="I36" s="266"/>
      <c r="J36" s="267"/>
      <c r="K36" s="268">
        <f>VLOOKUP(A36,EQUIPOS!A6:D163,4,FALSE)</f>
        <v>6587.0711468122317</v>
      </c>
      <c r="L36" s="269"/>
      <c r="M36" s="335">
        <v>0.5</v>
      </c>
      <c r="N36" s="271">
        <f>K36/M36</f>
        <v>13174.142293624463</v>
      </c>
    </row>
    <row r="37" spans="1:14">
      <c r="A37" s="113" t="s">
        <v>303</v>
      </c>
      <c r="B37" s="880" t="str">
        <f>VLOOKUP(A37,EQUIPOS!A7:D154,3,FALSE)</f>
        <v>Retrocargador, pala de 1,1 m3 de capacidad, profundidad de excavación de 4.400 mm y una altura de 5.680 mm</v>
      </c>
      <c r="C37" s="881"/>
      <c r="D37" s="881"/>
      <c r="E37" s="881"/>
      <c r="F37" s="881"/>
      <c r="G37" s="881"/>
      <c r="H37" s="882"/>
      <c r="I37" s="420"/>
      <c r="J37" s="421"/>
      <c r="K37" s="268">
        <f>VLOOKUP(A37,EQUIPOS!A7:D164,4,FALSE)</f>
        <v>120711.3785563534</v>
      </c>
      <c r="L37" s="334"/>
      <c r="M37" s="335">
        <v>1.5</v>
      </c>
      <c r="N37" s="271">
        <f>K37/M37</f>
        <v>80474.252370902264</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N75*M41</f>
        <v>2693.4186967867336</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96341.813361313456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31692.581518388371</v>
      </c>
      <c r="N48" s="271">
        <f>K48*M48</f>
        <v>18381.697280665256</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190613.71848339631</v>
      </c>
      <c r="N49" s="271">
        <f>K49*M49</f>
        <v>190613.71848339631</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208995.41576406156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918">
        <f>VLOOKUP(A58,TRANSPORTE!A1:D117,4,FALSE)</f>
        <v>1089.1657341842192</v>
      </c>
      <c r="M58" s="919"/>
      <c r="N58" s="286">
        <f>K58*L58</f>
        <v>1089.1657341842192</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918">
        <f>VLOOKUP(A59,TRANSPORTE!A1:D117,4,FALSE)</f>
        <v>1340.4286998159068</v>
      </c>
      <c r="M59" s="919"/>
      <c r="N59" s="286">
        <f>K59*L59</f>
        <v>777.44864589322594</v>
      </c>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1866.6143800774453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26934.186967867332</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334138.03047331981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66827.606094663963</v>
      </c>
      <c r="M82" s="867"/>
      <c r="N82" s="51"/>
    </row>
    <row r="83" spans="1:14">
      <c r="B83" s="89" t="s">
        <v>973</v>
      </c>
      <c r="C83" s="90"/>
      <c r="D83" s="90"/>
      <c r="E83" s="90"/>
      <c r="F83" s="90"/>
      <c r="G83" s="90"/>
      <c r="H83" s="90"/>
      <c r="I83" s="87"/>
      <c r="J83" s="88"/>
      <c r="K83" s="303">
        <v>0.05</v>
      </c>
      <c r="L83" s="866">
        <f>N77*K83</f>
        <v>16706.901523665991</v>
      </c>
      <c r="M83" s="867"/>
      <c r="N83" s="51"/>
    </row>
    <row r="84" spans="1:14" ht="15.75" thickBot="1">
      <c r="B84" s="91" t="s">
        <v>974</v>
      </c>
      <c r="C84" s="92"/>
      <c r="D84" s="92"/>
      <c r="E84" s="92"/>
      <c r="F84" s="92"/>
      <c r="G84" s="92"/>
      <c r="H84" s="92"/>
      <c r="I84" s="93"/>
      <c r="J84" s="94"/>
      <c r="K84" s="304">
        <v>0.05</v>
      </c>
      <c r="L84" s="868">
        <f>N77*K84</f>
        <v>16706.901523665991</v>
      </c>
      <c r="M84" s="869"/>
      <c r="N84" s="51"/>
    </row>
    <row r="85" spans="1:14" ht="15.75" thickBot="1">
      <c r="B85" s="831" t="s">
        <v>953</v>
      </c>
      <c r="C85" s="832"/>
      <c r="D85" s="832"/>
      <c r="E85" s="832"/>
      <c r="F85" s="832"/>
      <c r="G85" s="832"/>
      <c r="H85" s="832"/>
      <c r="I85" s="832"/>
      <c r="J85" s="832"/>
      <c r="K85" s="832"/>
      <c r="L85" s="832"/>
      <c r="M85" s="833"/>
      <c r="N85" s="52">
        <f>L82+L83+L84</f>
        <v>100241.40914199594</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434379.43961531576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1678</v>
      </c>
      <c r="C31" s="81" t="s">
        <v>1679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134.53962180720401</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713</v>
      </c>
      <c r="B48" s="43" t="str">
        <f>VLOOKUP(A48,MATERIALES!A5:D373,3,FALSE)</f>
        <v>Tubería de Plástico</v>
      </c>
      <c r="C48" s="280"/>
      <c r="D48" s="280"/>
      <c r="E48" s="280"/>
      <c r="F48" s="280"/>
      <c r="G48" s="280"/>
      <c r="H48" s="280"/>
      <c r="I48" s="267"/>
      <c r="J48" s="223" t="str">
        <f>VLOOKUP(A48,MATERIALES!A4:D640,2,FALSE)</f>
        <v>m</v>
      </c>
      <c r="K48" s="281">
        <v>1</v>
      </c>
      <c r="L48" s="266"/>
      <c r="M48" s="401">
        <f>VLOOKUP(A48,MATERIALES!A5:D396,4,FALSE)</f>
        <v>11864.882232330272</v>
      </c>
      <c r="N48" s="271">
        <f>K48*M48</f>
        <v>11864.882232330272</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11864.882232330272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B58" s="46"/>
      <c r="C58" s="316"/>
      <c r="D58" s="316"/>
      <c r="E58" s="316"/>
      <c r="F58" s="316"/>
      <c r="G58" s="316"/>
      <c r="H58" s="310"/>
      <c r="I58" s="278"/>
      <c r="J58" s="285"/>
      <c r="K58" s="278"/>
      <c r="L58" s="918"/>
      <c r="M58" s="919"/>
      <c r="N58" s="286"/>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2690.7924361440801</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14690.214290281556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2938.0428580563112</v>
      </c>
      <c r="M82" s="867"/>
      <c r="N82" s="51"/>
    </row>
    <row r="83" spans="1:14">
      <c r="B83" s="89" t="s">
        <v>973</v>
      </c>
      <c r="C83" s="90"/>
      <c r="D83" s="90"/>
      <c r="E83" s="90"/>
      <c r="F83" s="90"/>
      <c r="G83" s="90"/>
      <c r="H83" s="90"/>
      <c r="I83" s="87"/>
      <c r="J83" s="88"/>
      <c r="K83" s="303">
        <v>0.05</v>
      </c>
      <c r="L83" s="866">
        <f>N77*K83</f>
        <v>734.51071451407779</v>
      </c>
      <c r="M83" s="867"/>
      <c r="N83" s="51"/>
    </row>
    <row r="84" spans="1:14" ht="15.75" thickBot="1">
      <c r="B84" s="91" t="s">
        <v>974</v>
      </c>
      <c r="C84" s="92"/>
      <c r="D84" s="92"/>
      <c r="E84" s="92"/>
      <c r="F84" s="92"/>
      <c r="G84" s="92"/>
      <c r="H84" s="92"/>
      <c r="I84" s="93"/>
      <c r="J84" s="94"/>
      <c r="K84" s="304">
        <v>0.05</v>
      </c>
      <c r="L84" s="868">
        <f>N77*K84</f>
        <v>734.51071451407779</v>
      </c>
      <c r="M84" s="869"/>
      <c r="N84" s="51"/>
    </row>
    <row r="85" spans="1:14" ht="15.75" thickBot="1">
      <c r="B85" s="831" t="s">
        <v>953</v>
      </c>
      <c r="C85" s="832"/>
      <c r="D85" s="832"/>
      <c r="E85" s="832"/>
      <c r="F85" s="832"/>
      <c r="G85" s="832"/>
      <c r="H85" s="832"/>
      <c r="I85" s="832"/>
      <c r="J85" s="832"/>
      <c r="K85" s="832"/>
      <c r="L85" s="832"/>
      <c r="M85" s="833"/>
      <c r="N85" s="52">
        <f>L82+L83+L84</f>
        <v>4407.0642870844667</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19097.278577366022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996" t="s">
        <v>944</v>
      </c>
      <c r="D30" s="997"/>
      <c r="E30" s="997"/>
      <c r="F30" s="997"/>
      <c r="G30" s="997"/>
      <c r="H30" s="997"/>
      <c r="I30" s="997"/>
      <c r="J30" s="453"/>
      <c r="K30" s="306"/>
      <c r="L30" s="807" t="s">
        <v>945</v>
      </c>
      <c r="M30" s="808"/>
      <c r="N30" s="71" t="s">
        <v>946</v>
      </c>
    </row>
    <row r="31" spans="1:14" ht="30" customHeight="1" thickBot="1">
      <c r="A31" t="s">
        <v>1845</v>
      </c>
      <c r="B31" s="80" t="s">
        <v>1132</v>
      </c>
      <c r="C31" s="998" t="s">
        <v>2137</v>
      </c>
      <c r="D31" s="999"/>
      <c r="E31" s="999"/>
      <c r="F31" s="999"/>
      <c r="G31" s="999"/>
      <c r="H31" s="999"/>
      <c r="I31" s="999"/>
      <c r="J31" s="999"/>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2020.0640225900497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46486.149615516995</v>
      </c>
      <c r="N48" s="271">
        <f>K48*M48</f>
        <v>51134.764577068701</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5855.1040975246397</v>
      </c>
      <c r="N49" s="271">
        <f>K49*M49</f>
        <v>6733.3697121533351</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405166.33121982444</v>
      </c>
      <c r="N50" s="271">
        <f>K50*M50</f>
        <v>48619.959746378932</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5568.9937952690698</v>
      </c>
      <c r="N51" s="271">
        <f>K51*M51</f>
        <v>11137.98759053814</v>
      </c>
    </row>
    <row r="52" spans="1:14" ht="15.75" thickBot="1">
      <c r="A52" t="s">
        <v>921</v>
      </c>
      <c r="B52" s="43" t="str">
        <f>VLOOKUP(A52,MATERIALES!A7:D373,3,FALSE)</f>
        <v>Malla para gaviones (2M3)</v>
      </c>
      <c r="C52" s="309"/>
      <c r="D52" s="309"/>
      <c r="E52" s="309"/>
      <c r="F52" s="309"/>
      <c r="G52" s="309"/>
      <c r="H52" s="309"/>
      <c r="I52" s="309"/>
      <c r="J52" s="432" t="str">
        <f>VLOOKUP(A52,MATERIALES!A6:D644,2,FALSE)</f>
        <v>u</v>
      </c>
      <c r="K52" s="126">
        <v>0.5</v>
      </c>
      <c r="L52" s="324"/>
      <c r="M52" s="401">
        <f>VLOOKUP(A52,MATERIALES!A7:D400,4,FALSE)</f>
        <v>108773.62713199078</v>
      </c>
      <c r="N52" s="271">
        <f>K52*M52</f>
        <v>54386.813565995391</v>
      </c>
    </row>
    <row r="53" spans="1:14" ht="15.75" thickBot="1">
      <c r="B53" s="831" t="s">
        <v>953</v>
      </c>
      <c r="C53" s="832"/>
      <c r="D53" s="832"/>
      <c r="E53" s="832"/>
      <c r="F53" s="832"/>
      <c r="G53" s="832"/>
      <c r="H53" s="832"/>
      <c r="I53" s="832"/>
      <c r="J53" s="832"/>
      <c r="K53" s="832"/>
      <c r="L53" s="832"/>
      <c r="M53" s="833"/>
      <c r="N53" s="393">
        <f>SUM(N48:N52)</f>
        <v>172012.89519213449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18">
        <f>VLOOKUP(A58,TRANSPORTE!A1:D117,4,FALSE)</f>
        <v>1340.4286998159068</v>
      </c>
      <c r="M58" s="919"/>
      <c r="N58" s="286">
        <f>K58*L58</f>
        <v>1474.4715697974978</v>
      </c>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1474.4715697974978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127"/>
    </row>
    <row r="75" spans="1:15" ht="15.75" thickBot="1">
      <c r="B75" s="920" t="s">
        <v>953</v>
      </c>
      <c r="C75" s="874"/>
      <c r="D75" s="874"/>
      <c r="E75" s="874"/>
      <c r="F75" s="874"/>
      <c r="G75" s="874"/>
      <c r="H75" s="874"/>
      <c r="I75" s="874"/>
      <c r="J75" s="874"/>
      <c r="K75" s="874"/>
      <c r="L75" s="874"/>
      <c r="M75" s="875"/>
      <c r="N75" s="459">
        <f>SUM(N69:N74)</f>
        <v>40401.280451800994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215908.71123632303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43181.742247264607</v>
      </c>
      <c r="M82" s="867"/>
      <c r="N82" s="51"/>
    </row>
    <row r="83" spans="1:14">
      <c r="B83" s="89" t="s">
        <v>973</v>
      </c>
      <c r="C83" s="90"/>
      <c r="D83" s="90"/>
      <c r="E83" s="90"/>
      <c r="F83" s="90"/>
      <c r="G83" s="90"/>
      <c r="H83" s="90"/>
      <c r="I83" s="87"/>
      <c r="J83" s="88"/>
      <c r="K83" s="303">
        <v>0.05</v>
      </c>
      <c r="L83" s="866">
        <f>N77*K83</f>
        <v>10795.435561816152</v>
      </c>
      <c r="M83" s="867"/>
      <c r="N83" s="51"/>
    </row>
    <row r="84" spans="1:14" ht="15.75" thickBot="1">
      <c r="B84" s="91" t="s">
        <v>974</v>
      </c>
      <c r="C84" s="92"/>
      <c r="D84" s="92"/>
      <c r="E84" s="92"/>
      <c r="F84" s="92"/>
      <c r="G84" s="92"/>
      <c r="H84" s="92"/>
      <c r="I84" s="93"/>
      <c r="J84" s="94"/>
      <c r="K84" s="304">
        <v>0.05</v>
      </c>
      <c r="L84" s="868">
        <f>N77*K84</f>
        <v>10795.435561816152</v>
      </c>
      <c r="M84" s="869"/>
      <c r="N84" s="51"/>
    </row>
    <row r="85" spans="1:14" ht="15.75" thickBot="1">
      <c r="B85" s="831" t="s">
        <v>953</v>
      </c>
      <c r="C85" s="832"/>
      <c r="D85" s="832"/>
      <c r="E85" s="832"/>
      <c r="F85" s="832"/>
      <c r="G85" s="832"/>
      <c r="H85" s="832"/>
      <c r="I85" s="832"/>
      <c r="J85" s="832"/>
      <c r="K85" s="832"/>
      <c r="L85" s="832"/>
      <c r="M85" s="833"/>
      <c r="N85" s="52">
        <f>L82+L83+L84</f>
        <v>64772.613370896906</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280681.32460721995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996" t="s">
        <v>944</v>
      </c>
      <c r="D30" s="997"/>
      <c r="E30" s="997"/>
      <c r="F30" s="997"/>
      <c r="G30" s="997"/>
      <c r="H30" s="997"/>
      <c r="I30" s="997"/>
      <c r="J30" s="453"/>
      <c r="K30" s="306"/>
      <c r="L30" s="807" t="s">
        <v>945</v>
      </c>
      <c r="M30" s="808"/>
      <c r="N30" s="71" t="s">
        <v>946</v>
      </c>
    </row>
    <row r="31" spans="1:14" ht="27" customHeight="1" thickBot="1">
      <c r="A31" t="s">
        <v>1845</v>
      </c>
      <c r="B31" s="80" t="s">
        <v>1133</v>
      </c>
      <c r="C31" s="998" t="s">
        <v>2138</v>
      </c>
      <c r="D31" s="999"/>
      <c r="E31" s="999"/>
      <c r="F31" s="999"/>
      <c r="G31" s="999"/>
      <c r="H31" s="999"/>
      <c r="I31" s="999"/>
      <c r="J31" s="999"/>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2020.0640225900497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46486.149615516995</v>
      </c>
      <c r="N48" s="271">
        <f>K48*M48</f>
        <v>51134.764577068701</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5855.1040975246397</v>
      </c>
      <c r="N49" s="271">
        <f>K49*M49</f>
        <v>6733.3697121533351</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405166.33121982444</v>
      </c>
      <c r="N50" s="271">
        <f>K50*M50</f>
        <v>48619.959746378932</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5568.9937952690698</v>
      </c>
      <c r="N51" s="271">
        <f>K51*M51</f>
        <v>11137.98759053814</v>
      </c>
    </row>
    <row r="52" spans="1:14" ht="15.75" thickBot="1">
      <c r="A52" t="s">
        <v>925</v>
      </c>
      <c r="B52" s="43" t="str">
        <f>VLOOKUP(A52,MATERIALES!A7:D373,3,FALSE)</f>
        <v>Malla Ciclónica Para Gaviones Galvanizada Aleación Zn-5A1-Mm Cal 12 (2M3)</v>
      </c>
      <c r="C52" s="309"/>
      <c r="D52" s="309"/>
      <c r="E52" s="309"/>
      <c r="F52" s="309"/>
      <c r="G52" s="309"/>
      <c r="H52" s="309"/>
      <c r="I52" s="309"/>
      <c r="J52" s="432" t="str">
        <f>VLOOKUP(A52,MATERIALES!A6:D644,2,FALSE)</f>
        <v>u</v>
      </c>
      <c r="K52" s="126">
        <v>0.5</v>
      </c>
      <c r="L52" s="324"/>
      <c r="M52" s="401">
        <f>VLOOKUP(A52,MATERIALES!A7:D400,4,FALSE)</f>
        <v>143551.51568985503</v>
      </c>
      <c r="N52" s="271">
        <f>K52*M52</f>
        <v>71775.757844927517</v>
      </c>
    </row>
    <row r="53" spans="1:14" ht="15.75" thickBot="1">
      <c r="B53" s="831" t="s">
        <v>953</v>
      </c>
      <c r="C53" s="832"/>
      <c r="D53" s="832"/>
      <c r="E53" s="832"/>
      <c r="F53" s="832"/>
      <c r="G53" s="832"/>
      <c r="H53" s="832"/>
      <c r="I53" s="832"/>
      <c r="J53" s="832"/>
      <c r="K53" s="832"/>
      <c r="L53" s="832"/>
      <c r="M53" s="833"/>
      <c r="N53" s="393">
        <f>SUM(N48:N52)</f>
        <v>189401.8394710666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18">
        <f>VLOOKUP(A58,TRANSPORTE!A1:D117,4,FALSE)</f>
        <v>1340.4286998159068</v>
      </c>
      <c r="M58" s="919"/>
      <c r="N58" s="286">
        <f>K58*L58</f>
        <v>1474.4715697974978</v>
      </c>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1474.4715697974978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40401.280451800994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233297.65551525514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46659.531103051035</v>
      </c>
      <c r="M82" s="867"/>
      <c r="N82" s="51"/>
    </row>
    <row r="83" spans="1:14">
      <c r="B83" s="89" t="s">
        <v>973</v>
      </c>
      <c r="C83" s="90"/>
      <c r="D83" s="90"/>
      <c r="E83" s="90"/>
      <c r="F83" s="90"/>
      <c r="G83" s="90"/>
      <c r="H83" s="90"/>
      <c r="I83" s="87"/>
      <c r="J83" s="88"/>
      <c r="K83" s="303">
        <v>0.05</v>
      </c>
      <c r="L83" s="866">
        <f>N77*K83</f>
        <v>11664.882775762759</v>
      </c>
      <c r="M83" s="867"/>
      <c r="N83" s="51"/>
    </row>
    <row r="84" spans="1:14" ht="15.75" thickBot="1">
      <c r="B84" s="91" t="s">
        <v>974</v>
      </c>
      <c r="C84" s="92"/>
      <c r="D84" s="92"/>
      <c r="E84" s="92"/>
      <c r="F84" s="92"/>
      <c r="G84" s="92"/>
      <c r="H84" s="92"/>
      <c r="I84" s="93"/>
      <c r="J84" s="94"/>
      <c r="K84" s="304">
        <v>0.05</v>
      </c>
      <c r="L84" s="868">
        <f>N77*K84</f>
        <v>11664.882775762759</v>
      </c>
      <c r="M84" s="869"/>
      <c r="N84" s="51"/>
    </row>
    <row r="85" spans="1:14" ht="15.75" thickBot="1">
      <c r="B85" s="831" t="s">
        <v>953</v>
      </c>
      <c r="C85" s="832"/>
      <c r="D85" s="832"/>
      <c r="E85" s="832"/>
      <c r="F85" s="832"/>
      <c r="G85" s="832"/>
      <c r="H85" s="832"/>
      <c r="I85" s="832"/>
      <c r="J85" s="832"/>
      <c r="K85" s="832"/>
      <c r="L85" s="832"/>
      <c r="M85" s="833"/>
      <c r="N85" s="52">
        <f>L82+L83+L84</f>
        <v>69989.296654576552</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303286.95216983173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996" t="s">
        <v>944</v>
      </c>
      <c r="D30" s="997"/>
      <c r="E30" s="997"/>
      <c r="F30" s="997"/>
      <c r="G30" s="997"/>
      <c r="H30" s="997"/>
      <c r="I30" s="997"/>
      <c r="J30" s="453"/>
      <c r="K30" s="306"/>
      <c r="L30" s="807" t="s">
        <v>945</v>
      </c>
      <c r="M30" s="808"/>
      <c r="N30" s="71" t="s">
        <v>946</v>
      </c>
    </row>
    <row r="31" spans="1:14" ht="27" customHeight="1" thickBot="1">
      <c r="A31" t="s">
        <v>1845</v>
      </c>
      <c r="B31" s="80" t="s">
        <v>1680</v>
      </c>
      <c r="C31" s="998" t="s">
        <v>2139</v>
      </c>
      <c r="D31" s="999"/>
      <c r="E31" s="999"/>
      <c r="F31" s="999"/>
      <c r="G31" s="999"/>
      <c r="H31" s="999"/>
      <c r="I31" s="999"/>
      <c r="J31" s="999"/>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2020.0640225900497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46486.149615516995</v>
      </c>
      <c r="N48" s="271">
        <f>K48*M48</f>
        <v>51134.764577068701</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5855.1040975246397</v>
      </c>
      <c r="N49" s="271">
        <f>K49*M49</f>
        <v>6733.3697121533351</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405166.33121982444</v>
      </c>
      <c r="N50" s="271">
        <f>K50*M50</f>
        <v>48619.959746378932</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5568.9937952690698</v>
      </c>
      <c r="N51" s="271">
        <f>K51*M51</f>
        <v>11137.98759053814</v>
      </c>
    </row>
    <row r="52" spans="1:14" ht="15.75" thickBot="1">
      <c r="A52" t="s">
        <v>927</v>
      </c>
      <c r="B52" s="43" t="str">
        <f>VLOOKUP(A52,MATERIALES!A7:D373,3,FALSE)</f>
        <v>Malla Ciclónica Para Gaviones Galvanizada Y Plastificada Con Pvc Cal 12 (2M3)</v>
      </c>
      <c r="C52" s="309"/>
      <c r="D52" s="309"/>
      <c r="E52" s="309"/>
      <c r="F52" s="309"/>
      <c r="G52" s="309"/>
      <c r="H52" s="309"/>
      <c r="I52" s="309"/>
      <c r="J52" s="432" t="str">
        <f>VLOOKUP(A52,MATERIALES!A6:D644,2,FALSE)</f>
        <v>u</v>
      </c>
      <c r="K52" s="126">
        <v>0.5</v>
      </c>
      <c r="L52" s="324"/>
      <c r="M52" s="401">
        <f>VLOOKUP(A52,MATERIALES!A7:D400,4,FALSE)</f>
        <v>154533.8773149201</v>
      </c>
      <c r="N52" s="271">
        <f>K52*M52</f>
        <v>77266.93865746005</v>
      </c>
    </row>
    <row r="53" spans="1:14" ht="15.75" thickBot="1">
      <c r="B53" s="831" t="s">
        <v>953</v>
      </c>
      <c r="C53" s="832"/>
      <c r="D53" s="832"/>
      <c r="E53" s="832"/>
      <c r="F53" s="832"/>
      <c r="G53" s="832"/>
      <c r="H53" s="832"/>
      <c r="I53" s="832"/>
      <c r="J53" s="832"/>
      <c r="K53" s="832"/>
      <c r="L53" s="832"/>
      <c r="M53" s="833"/>
      <c r="N53" s="393">
        <f>SUM(N48:N52)</f>
        <v>194893.02028359915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18">
        <f>VLOOKUP(A58,TRANSPORTE!A1:D117,4,FALSE)</f>
        <v>1340.4286998159068</v>
      </c>
      <c r="M58" s="919"/>
      <c r="N58" s="286">
        <f>K58*L58</f>
        <v>1474.4715697974978</v>
      </c>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1474.4715697974978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985"/>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127"/>
    </row>
    <row r="75" spans="1:15" ht="15.75" thickBot="1">
      <c r="B75" s="920" t="s">
        <v>953</v>
      </c>
      <c r="C75" s="874"/>
      <c r="D75" s="874"/>
      <c r="E75" s="874"/>
      <c r="F75" s="874"/>
      <c r="G75" s="874"/>
      <c r="H75" s="874"/>
      <c r="I75" s="874"/>
      <c r="J75" s="874"/>
      <c r="K75" s="874"/>
      <c r="L75" s="874"/>
      <c r="M75" s="875"/>
      <c r="N75" s="459">
        <f>SUM(N69:N74)</f>
        <v>40401.280451800994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238788.83632778769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47757.767265557544</v>
      </c>
      <c r="M82" s="867"/>
      <c r="N82" s="51"/>
    </row>
    <row r="83" spans="1:14">
      <c r="B83" s="89" t="s">
        <v>973</v>
      </c>
      <c r="C83" s="90"/>
      <c r="D83" s="90"/>
      <c r="E83" s="90"/>
      <c r="F83" s="90"/>
      <c r="G83" s="90"/>
      <c r="H83" s="90"/>
      <c r="I83" s="87"/>
      <c r="J83" s="88"/>
      <c r="K83" s="303">
        <v>0.05</v>
      </c>
      <c r="L83" s="866">
        <f>N77*K83</f>
        <v>11939.441816389386</v>
      </c>
      <c r="M83" s="867"/>
      <c r="N83" s="51"/>
    </row>
    <row r="84" spans="1:14" ht="15.75" thickBot="1">
      <c r="B84" s="91" t="s">
        <v>974</v>
      </c>
      <c r="C84" s="92"/>
      <c r="D84" s="92"/>
      <c r="E84" s="92"/>
      <c r="F84" s="92"/>
      <c r="G84" s="92"/>
      <c r="H84" s="92"/>
      <c r="I84" s="93"/>
      <c r="J84" s="94"/>
      <c r="K84" s="304">
        <v>0.05</v>
      </c>
      <c r="L84" s="868">
        <f>N77*K84</f>
        <v>11939.441816389386</v>
      </c>
      <c r="M84" s="869"/>
      <c r="N84" s="51"/>
    </row>
    <row r="85" spans="1:14" ht="15.75" thickBot="1">
      <c r="B85" s="831" t="s">
        <v>953</v>
      </c>
      <c r="C85" s="832"/>
      <c r="D85" s="832"/>
      <c r="E85" s="832"/>
      <c r="F85" s="832"/>
      <c r="G85" s="832"/>
      <c r="H85" s="832"/>
      <c r="I85" s="832"/>
      <c r="J85" s="832"/>
      <c r="K85" s="832"/>
      <c r="L85" s="832"/>
      <c r="M85" s="833"/>
      <c r="N85" s="52">
        <f>L82+L83+L84</f>
        <v>71636.650898336316</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310425.48722612404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996" t="s">
        <v>944</v>
      </c>
      <c r="D30" s="997"/>
      <c r="E30" s="997"/>
      <c r="F30" s="997"/>
      <c r="G30" s="997"/>
      <c r="H30" s="997"/>
      <c r="I30" s="997"/>
      <c r="J30" s="453"/>
      <c r="K30" s="306"/>
      <c r="L30" s="807" t="s">
        <v>945</v>
      </c>
      <c r="M30" s="808"/>
      <c r="N30" s="71" t="s">
        <v>946</v>
      </c>
    </row>
    <row r="31" spans="1:14" ht="28.5" customHeight="1" thickBot="1">
      <c r="A31" t="s">
        <v>1845</v>
      </c>
      <c r="B31" s="80" t="s">
        <v>1681</v>
      </c>
      <c r="C31" s="998" t="s">
        <v>2140</v>
      </c>
      <c r="D31" s="999"/>
      <c r="E31" s="999"/>
      <c r="F31" s="999"/>
      <c r="G31" s="999"/>
      <c r="H31" s="999"/>
      <c r="I31" s="999"/>
      <c r="J31" s="999"/>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2020.0640225900497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46486.149615516995</v>
      </c>
      <c r="N48" s="271">
        <f>K48*M48</f>
        <v>51134.764577068701</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5855.1040975246397</v>
      </c>
      <c r="N49" s="271">
        <f>K49*M49</f>
        <v>6733.3697121533351</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405166.33121982444</v>
      </c>
      <c r="N50" s="271">
        <f>K50*M50</f>
        <v>48619.959746378932</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5568.9937952690698</v>
      </c>
      <c r="N51" s="271">
        <f>K51*M51</f>
        <v>11137.98759053814</v>
      </c>
    </row>
    <row r="52" spans="1:14" ht="15.75" thickBot="1">
      <c r="A52" t="s">
        <v>929</v>
      </c>
      <c r="B52" s="43" t="str">
        <f>VLOOKUP(A52,MATERIALES!A7:D373,3,FALSE)</f>
        <v>Malla Ciclónica Para Gaviones Galvanizada Aleación Zn-5A1-Mm Y Plastificada Pvc Cal 12 (2M3)</v>
      </c>
      <c r="C52" s="309"/>
      <c r="D52" s="309"/>
      <c r="E52" s="309"/>
      <c r="F52" s="309"/>
      <c r="G52" s="309"/>
      <c r="H52" s="309"/>
      <c r="I52" s="309"/>
      <c r="J52" s="432" t="str">
        <f>VLOOKUP(A52,MATERIALES!A6:D644,2,FALSE)</f>
        <v>u</v>
      </c>
      <c r="K52" s="126">
        <v>0.5</v>
      </c>
      <c r="L52" s="324"/>
      <c r="M52" s="401">
        <f>VLOOKUP(A52,MATERIALES!A7:D400,4,FALSE)</f>
        <v>152856.26336005004</v>
      </c>
      <c r="N52" s="271">
        <f>K52*M52</f>
        <v>76428.131680025021</v>
      </c>
    </row>
    <row r="53" spans="1:14" ht="15.75" thickBot="1">
      <c r="B53" s="831" t="s">
        <v>953</v>
      </c>
      <c r="C53" s="832"/>
      <c r="D53" s="832"/>
      <c r="E53" s="832"/>
      <c r="F53" s="832"/>
      <c r="G53" s="832"/>
      <c r="H53" s="832"/>
      <c r="I53" s="832"/>
      <c r="J53" s="832"/>
      <c r="K53" s="832"/>
      <c r="L53" s="832"/>
      <c r="M53" s="833"/>
      <c r="N53" s="393">
        <f>SUM(N48:N52)</f>
        <v>194054.21330616414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18">
        <f>VLOOKUP(A58,TRANSPORTE!A1:D117,4,FALSE)</f>
        <v>1340.4286998159068</v>
      </c>
      <c r="M58" s="919"/>
      <c r="N58" s="286">
        <f>K58*L58</f>
        <v>1474.4715697974978</v>
      </c>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1474.4715697974978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985"/>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127"/>
    </row>
    <row r="75" spans="1:15" ht="15.75" thickBot="1">
      <c r="B75" s="920" t="s">
        <v>953</v>
      </c>
      <c r="C75" s="874"/>
      <c r="D75" s="874"/>
      <c r="E75" s="874"/>
      <c r="F75" s="874"/>
      <c r="G75" s="874"/>
      <c r="H75" s="874"/>
      <c r="I75" s="874"/>
      <c r="J75" s="874"/>
      <c r="K75" s="874"/>
      <c r="L75" s="874"/>
      <c r="M75" s="875"/>
      <c r="N75" s="459">
        <f>SUM(N69:N74)</f>
        <v>40401.280451800994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237950.02935035268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47590.005870070541</v>
      </c>
      <c r="M82" s="867"/>
      <c r="N82" s="51"/>
    </row>
    <row r="83" spans="1:14">
      <c r="B83" s="89" t="s">
        <v>973</v>
      </c>
      <c r="C83" s="90"/>
      <c r="D83" s="90"/>
      <c r="E83" s="90"/>
      <c r="F83" s="90"/>
      <c r="G83" s="90"/>
      <c r="H83" s="90"/>
      <c r="I83" s="87"/>
      <c r="J83" s="88"/>
      <c r="K83" s="303">
        <v>0.05</v>
      </c>
      <c r="L83" s="866">
        <f>N77*K83</f>
        <v>11897.501467517635</v>
      </c>
      <c r="M83" s="867"/>
      <c r="N83" s="51"/>
    </row>
    <row r="84" spans="1:14" ht="15.75" thickBot="1">
      <c r="B84" s="91" t="s">
        <v>974</v>
      </c>
      <c r="C84" s="92"/>
      <c r="D84" s="92"/>
      <c r="E84" s="92"/>
      <c r="F84" s="92"/>
      <c r="G84" s="92"/>
      <c r="H84" s="92"/>
      <c r="I84" s="93"/>
      <c r="J84" s="94"/>
      <c r="K84" s="304">
        <v>0.05</v>
      </c>
      <c r="L84" s="868">
        <f>N77*K84</f>
        <v>11897.501467517635</v>
      </c>
      <c r="M84" s="869"/>
      <c r="N84" s="51"/>
    </row>
    <row r="85" spans="1:14" ht="15.75" thickBot="1">
      <c r="B85" s="831" t="s">
        <v>953</v>
      </c>
      <c r="C85" s="832"/>
      <c r="D85" s="832"/>
      <c r="E85" s="832"/>
      <c r="F85" s="832"/>
      <c r="G85" s="832"/>
      <c r="H85" s="832"/>
      <c r="I85" s="832"/>
      <c r="J85" s="832"/>
      <c r="K85" s="832"/>
      <c r="L85" s="832"/>
      <c r="M85" s="833"/>
      <c r="N85" s="52">
        <f>L82+L83+L84</f>
        <v>71385.008805105812</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309335.03815545852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1682</v>
      </c>
      <c r="C31" s="81" t="s">
        <v>2141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257</v>
      </c>
      <c r="B36" s="880" t="str">
        <f>VLOOKUP(A36,EQUIPOS!A6:D154,3,FALSE)</f>
        <v>Mezcladora de concreto 1 bulto</v>
      </c>
      <c r="C36" s="881"/>
      <c r="D36" s="881"/>
      <c r="E36" s="881"/>
      <c r="F36" s="881"/>
      <c r="G36" s="881"/>
      <c r="H36" s="882"/>
      <c r="I36" s="266"/>
      <c r="J36" s="267"/>
      <c r="K36" s="268">
        <f>VLOOKUP(A36,EQUIPOS!A6:D163,4,FALSE)</f>
        <v>5426.5334051391528</v>
      </c>
      <c r="L36" s="269"/>
      <c r="M36" s="335">
        <v>1</v>
      </c>
      <c r="N36" s="271">
        <f>K36*M36</f>
        <v>5426.5334051391528</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3373.3390225900498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8799.8724277292022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58735.838161315995</v>
      </c>
      <c r="N48" s="271">
        <f t="shared" ref="N48:N53" si="0">K48*M48</f>
        <v>29602.86243330326</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1" t="str">
        <f>VLOOKUP(A49,MATERIALES!A5:D641,2,FALSE)</f>
        <v>m2</v>
      </c>
      <c r="K49" s="396">
        <v>2</v>
      </c>
      <c r="L49" s="420"/>
      <c r="M49" s="401">
        <f>VLOOKUP(A49,MATERIALES!A6:D397,4,FALSE)</f>
        <v>5568.9937952690698</v>
      </c>
      <c r="N49" s="271">
        <f t="shared" si="0"/>
        <v>11137.98759053814</v>
      </c>
    </row>
    <row r="50" spans="1:14">
      <c r="A50" s="163" t="s">
        <v>774</v>
      </c>
      <c r="B50" s="43" t="str">
        <f>VLOOKUP(A50,MATERIALES!A6:D373,3,FALSE)</f>
        <v>Agua</v>
      </c>
      <c r="C50" s="424"/>
      <c r="D50" s="424"/>
      <c r="E50" s="424"/>
      <c r="F50" s="424"/>
      <c r="G50" s="424"/>
      <c r="H50" s="424"/>
      <c r="I50" s="424"/>
      <c r="J50" s="311" t="str">
        <f>VLOOKUP(A50,MATERIALES!A6:D642,2,FALSE)</f>
        <v>lt</v>
      </c>
      <c r="K50" s="396">
        <v>111</v>
      </c>
      <c r="L50" s="420"/>
      <c r="M50" s="401">
        <f>VLOOKUP(A50,MATERIALES!A6:D398,4,FALSE)</f>
        <v>53.065218459743974</v>
      </c>
      <c r="N50" s="271">
        <f t="shared" si="0"/>
        <v>5890.2392490315815</v>
      </c>
    </row>
    <row r="51" spans="1:14">
      <c r="A51" s="163" t="s">
        <v>598</v>
      </c>
      <c r="B51" s="43" t="str">
        <f>VLOOKUP(A51,MATERIALES!A6:D373,3,FALSE)</f>
        <v>Piedra para concreto ciclópeo (rajón o canto rodado)</v>
      </c>
      <c r="C51" s="424"/>
      <c r="D51" s="424"/>
      <c r="E51" s="424"/>
      <c r="F51" s="424"/>
      <c r="G51" s="424"/>
      <c r="H51" s="424"/>
      <c r="I51" s="424"/>
      <c r="J51" s="311" t="str">
        <f>VLOOKUP(A51,MATERIALES!A6:D643,2,FALSE)</f>
        <v>m3</v>
      </c>
      <c r="K51" s="396">
        <v>0.4</v>
      </c>
      <c r="L51" s="420"/>
      <c r="M51" s="401">
        <f>VLOOKUP(A51,MATERIALES!A6:D399,4,FALSE)</f>
        <v>47701.848701858471</v>
      </c>
      <c r="N51" s="271">
        <f t="shared" si="0"/>
        <v>19080.739480743388</v>
      </c>
    </row>
    <row r="52" spans="1:14">
      <c r="A52" t="s">
        <v>802</v>
      </c>
      <c r="B52" s="319" t="str">
        <f>VLOOKUP(A52,MATERIALES!A7:D373,3,FALSE)</f>
        <v>Arena lavada</v>
      </c>
      <c r="C52" s="47"/>
      <c r="D52" s="47"/>
      <c r="E52" s="47"/>
      <c r="F52" s="47"/>
      <c r="G52" s="47"/>
      <c r="H52" s="47"/>
      <c r="I52" s="47"/>
      <c r="J52" s="311" t="str">
        <f>VLOOKUP(A52,MATERIALES!A6:D644,2,FALSE)</f>
        <v>m3</v>
      </c>
      <c r="K52" s="169">
        <v>0.378</v>
      </c>
      <c r="L52" s="317"/>
      <c r="M52" s="425">
        <f>VLOOKUP(A52,MATERIALES!A7:D400,4,FALSE)</f>
        <v>66710.341476421745</v>
      </c>
      <c r="N52" s="272">
        <f t="shared" si="0"/>
        <v>25216.50907808742</v>
      </c>
    </row>
    <row r="53" spans="1:14">
      <c r="A53" t="s">
        <v>804</v>
      </c>
      <c r="B53" s="168" t="str">
        <f>VLOOKUP(A53,MATERIALES!A8:D373,3,FALSE)</f>
        <v>Cemento gris</v>
      </c>
      <c r="C53" s="316"/>
      <c r="D53" s="316"/>
      <c r="E53" s="316"/>
      <c r="F53" s="316"/>
      <c r="G53" s="316"/>
      <c r="H53" s="316"/>
      <c r="I53" s="316"/>
      <c r="J53" s="311" t="str">
        <f>VLOOKUP(A53,MATERIALES!A7:D645,2,FALSE)</f>
        <v>kg</v>
      </c>
      <c r="K53" s="44">
        <v>156</v>
      </c>
      <c r="L53" s="317"/>
      <c r="M53" s="425">
        <f>VLOOKUP(A53,MATERIALES!A8:D401,4,FALSE)</f>
        <v>448.77255177746861</v>
      </c>
      <c r="N53" s="272">
        <f t="shared" si="0"/>
        <v>70008.518077285102</v>
      </c>
    </row>
    <row r="54" spans="1:14">
      <c r="B54" s="319"/>
      <c r="C54" s="316"/>
      <c r="D54" s="316"/>
      <c r="E54" s="316"/>
      <c r="F54" s="316"/>
      <c r="G54" s="316"/>
      <c r="H54" s="316"/>
      <c r="I54" s="316"/>
      <c r="J54" s="310"/>
      <c r="K54" s="44"/>
      <c r="L54" s="317"/>
      <c r="M54" s="425"/>
      <c r="N54" s="272"/>
    </row>
    <row r="55" spans="1:14" ht="15.75" thickBot="1">
      <c r="B55" s="920" t="s">
        <v>953</v>
      </c>
      <c r="C55" s="874"/>
      <c r="D55" s="874"/>
      <c r="E55" s="874"/>
      <c r="F55" s="874"/>
      <c r="G55" s="874"/>
      <c r="H55" s="874"/>
      <c r="I55" s="874"/>
      <c r="J55" s="874"/>
      <c r="K55" s="874"/>
      <c r="L55" s="874"/>
      <c r="M55" s="875"/>
      <c r="N55" s="104">
        <f>SUM(N48:N54)</f>
        <v>160936.85590898889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1311</v>
      </c>
      <c r="B60" s="46" t="str">
        <f>VLOOKUP(A60,TRANSPORTE!A1:D117,3,FALSE)</f>
        <v>Transporte de piedra para gaviones</v>
      </c>
      <c r="C60" s="316"/>
      <c r="D60" s="316"/>
      <c r="E60" s="316"/>
      <c r="F60" s="316"/>
      <c r="G60" s="316"/>
      <c r="H60" s="310" t="s">
        <v>339</v>
      </c>
      <c r="I60" s="278">
        <v>0.4</v>
      </c>
      <c r="J60" s="285">
        <v>1</v>
      </c>
      <c r="K60" s="278">
        <f>I60*J60</f>
        <v>0.4</v>
      </c>
      <c r="L60" s="918">
        <f>VLOOKUP(A60,TRANSPORTE!A1:D117,4,FALSE)</f>
        <v>1340.4286998159068</v>
      </c>
      <c r="M60" s="919"/>
      <c r="N60" s="286">
        <f>K60*L60</f>
        <v>536.17147992636274</v>
      </c>
    </row>
    <row r="61" spans="1:14">
      <c r="A61" t="s">
        <v>1229</v>
      </c>
      <c r="B61" s="46" t="str">
        <f>VLOOKUP(A61,TRANSPORTE!A1:D117,3,FALSE)</f>
        <v>Transporte de arena</v>
      </c>
      <c r="C61" s="47"/>
      <c r="D61" s="47"/>
      <c r="E61" s="47"/>
      <c r="F61" s="47"/>
      <c r="G61" s="47"/>
      <c r="H61" s="310" t="s">
        <v>339</v>
      </c>
      <c r="I61" s="278">
        <v>0.378</v>
      </c>
      <c r="J61" s="285">
        <v>1</v>
      </c>
      <c r="K61" s="278">
        <f>I61*J61</f>
        <v>0.378</v>
      </c>
      <c r="L61" s="918">
        <f>VLOOKUP(A61,TRANSPORTE!A1:D117,4,FALSE)</f>
        <v>1340.4286998159068</v>
      </c>
      <c r="M61" s="919"/>
      <c r="N61" s="286">
        <f t="shared" ref="N61:N62" si="1">K61*L61</f>
        <v>506.68204853041277</v>
      </c>
    </row>
    <row r="62" spans="1:14">
      <c r="A62" t="s">
        <v>1281</v>
      </c>
      <c r="B62" s="46" t="str">
        <f>VLOOKUP(A62,TRANSPORTE!A1:D117,3,FALSE)</f>
        <v>Transporte de material triturado</v>
      </c>
      <c r="C62" s="47"/>
      <c r="D62" s="47"/>
      <c r="E62" s="47"/>
      <c r="F62" s="47"/>
      <c r="G62" s="47"/>
      <c r="H62" s="310" t="s">
        <v>339</v>
      </c>
      <c r="I62" s="278">
        <v>0.504</v>
      </c>
      <c r="J62" s="285">
        <v>1</v>
      </c>
      <c r="K62" s="278">
        <f>I62*J62</f>
        <v>0.504</v>
      </c>
      <c r="L62" s="918">
        <f>VLOOKUP(A62,TRANSPORTE!A1:D117,4,FALSE)</f>
        <v>1340.4286998159068</v>
      </c>
      <c r="M62" s="919"/>
      <c r="N62" s="286">
        <f t="shared" si="1"/>
        <v>675.57606470721703</v>
      </c>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1718.4295931639926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4"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8</v>
      </c>
      <c r="N71" s="394">
        <f>K71/M71</f>
        <v>54131</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67466.780451800994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238921.93838168305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47784.387676336613</v>
      </c>
      <c r="M84" s="867"/>
      <c r="N84" s="51"/>
    </row>
    <row r="85" spans="1:14">
      <c r="B85" s="89" t="s">
        <v>973</v>
      </c>
      <c r="C85" s="90"/>
      <c r="D85" s="90"/>
      <c r="E85" s="90"/>
      <c r="F85" s="90"/>
      <c r="G85" s="90"/>
      <c r="H85" s="90"/>
      <c r="I85" s="87"/>
      <c r="J85" s="88"/>
      <c r="K85" s="303">
        <v>0.05</v>
      </c>
      <c r="L85" s="866">
        <f>N79*K85</f>
        <v>11946.096919084153</v>
      </c>
      <c r="M85" s="867"/>
      <c r="N85" s="51"/>
    </row>
    <row r="86" spans="1:14" ht="15.75" thickBot="1">
      <c r="B86" s="91" t="s">
        <v>974</v>
      </c>
      <c r="C86" s="92"/>
      <c r="D86" s="92"/>
      <c r="E86" s="92"/>
      <c r="F86" s="92"/>
      <c r="G86" s="92"/>
      <c r="H86" s="92"/>
      <c r="I86" s="93"/>
      <c r="J86" s="94"/>
      <c r="K86" s="304">
        <v>0.05</v>
      </c>
      <c r="L86" s="868">
        <f>N79*K86</f>
        <v>11946.096919084153</v>
      </c>
      <c r="M86" s="869"/>
      <c r="N86" s="51"/>
    </row>
    <row r="87" spans="1:14" ht="15.75" thickBot="1">
      <c r="B87" s="831" t="s">
        <v>953</v>
      </c>
      <c r="C87" s="832"/>
      <c r="D87" s="832"/>
      <c r="E87" s="832"/>
      <c r="F87" s="832"/>
      <c r="G87" s="832"/>
      <c r="H87" s="832"/>
      <c r="I87" s="832"/>
      <c r="J87" s="832"/>
      <c r="K87" s="832"/>
      <c r="L87" s="832"/>
      <c r="M87" s="833"/>
      <c r="N87" s="52">
        <f>L84+L85+L86</f>
        <v>71676.581514504927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310598.51989618799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1134</v>
      </c>
      <c r="C31" s="81" t="s">
        <v>2142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1345.39621807204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1345.39621807204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0.5</v>
      </c>
      <c r="L48" s="266"/>
      <c r="M48" s="401">
        <f>VLOOKUP(A48,MATERIALES!A5:D396,4,FALSE)</f>
        <v>1480.9409943870753</v>
      </c>
      <c r="N48" s="271">
        <f>K48*M48</f>
        <v>740.47049719353765</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1.01</v>
      </c>
      <c r="L49" s="420"/>
      <c r="M49" s="401">
        <f>VLOOKUP(A49,MATERIALES!A6:D397,4,FALSE)</f>
        <v>398208.33429103601</v>
      </c>
      <c r="N49" s="271">
        <f>K49*M49</f>
        <v>402190.41763394634</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5568.9937952690698</v>
      </c>
      <c r="N50" s="271">
        <f>K50*M50</f>
        <v>1670.698138580721</v>
      </c>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c r="B54" s="319"/>
      <c r="C54" s="316"/>
      <c r="D54" s="316"/>
      <c r="E54" s="316"/>
      <c r="F54" s="316"/>
      <c r="G54" s="316"/>
      <c r="H54" s="316"/>
      <c r="I54" s="316"/>
      <c r="J54" s="310"/>
      <c r="K54" s="44"/>
      <c r="L54" s="317"/>
      <c r="M54" s="425"/>
      <c r="N54" s="272"/>
    </row>
    <row r="55" spans="1:14" ht="15.75" thickBot="1">
      <c r="B55" s="920" t="s">
        <v>953</v>
      </c>
      <c r="C55" s="874"/>
      <c r="D55" s="874"/>
      <c r="E55" s="874"/>
      <c r="F55" s="874"/>
      <c r="G55" s="874"/>
      <c r="H55" s="874"/>
      <c r="I55" s="874"/>
      <c r="J55" s="874"/>
      <c r="K55" s="874"/>
      <c r="L55" s="874"/>
      <c r="M55" s="875"/>
      <c r="N55" s="104">
        <f>SUM(N48:N54)</f>
        <v>404601.58626972057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1239</v>
      </c>
      <c r="B60" s="46" t="str">
        <f>VLOOKUP(A60,TRANSPORTE!A1:D117,3,FALSE)</f>
        <v>Transporte de concreto</v>
      </c>
      <c r="C60" s="316"/>
      <c r="D60" s="316"/>
      <c r="E60" s="316"/>
      <c r="F60" s="316"/>
      <c r="G60" s="316"/>
      <c r="H60" s="310" t="s">
        <v>339</v>
      </c>
      <c r="I60" s="278">
        <v>1.01</v>
      </c>
      <c r="J60" s="285">
        <v>1</v>
      </c>
      <c r="K60" s="278">
        <f>I60*J60</f>
        <v>1.01</v>
      </c>
      <c r="L60" s="918">
        <f>VLOOKUP(A60,TRANSPORTE!A1:D117,4,FALSE)</f>
        <v>1340.4286998159068</v>
      </c>
      <c r="M60" s="919"/>
      <c r="N60" s="286">
        <f>K60*L60</f>
        <v>1353.8329868140659</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1353.8329868140659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4"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26907.924361440797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434208.73983604752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86841.747967209507</v>
      </c>
      <c r="M84" s="867"/>
      <c r="N84" s="51"/>
    </row>
    <row r="85" spans="1:14">
      <c r="B85" s="89" t="s">
        <v>973</v>
      </c>
      <c r="C85" s="90"/>
      <c r="D85" s="90"/>
      <c r="E85" s="90"/>
      <c r="F85" s="90"/>
      <c r="G85" s="90"/>
      <c r="H85" s="90"/>
      <c r="I85" s="87"/>
      <c r="J85" s="88"/>
      <c r="K85" s="303">
        <v>0.05</v>
      </c>
      <c r="L85" s="866">
        <f>N79*K85</f>
        <v>21710.436991802377</v>
      </c>
      <c r="M85" s="867"/>
      <c r="N85" s="51"/>
    </row>
    <row r="86" spans="1:14" ht="15.75" thickBot="1">
      <c r="B86" s="91" t="s">
        <v>974</v>
      </c>
      <c r="C86" s="92"/>
      <c r="D86" s="92"/>
      <c r="E86" s="92"/>
      <c r="F86" s="92"/>
      <c r="G86" s="92"/>
      <c r="H86" s="92"/>
      <c r="I86" s="93"/>
      <c r="J86" s="94"/>
      <c r="K86" s="304">
        <v>0.05</v>
      </c>
      <c r="L86" s="868">
        <f>N79*K86</f>
        <v>21710.436991802377</v>
      </c>
      <c r="M86" s="869"/>
      <c r="N86" s="51"/>
    </row>
    <row r="87" spans="1:14" ht="15.75" thickBot="1">
      <c r="B87" s="831" t="s">
        <v>953</v>
      </c>
      <c r="C87" s="832"/>
      <c r="D87" s="832"/>
      <c r="E87" s="832"/>
      <c r="F87" s="832"/>
      <c r="G87" s="832"/>
      <c r="H87" s="832"/>
      <c r="I87" s="832"/>
      <c r="J87" s="832"/>
      <c r="K87" s="832"/>
      <c r="L87" s="832"/>
      <c r="M87" s="833"/>
      <c r="N87" s="52">
        <f>L84+L85+L86</f>
        <v>130262.62195081425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564471.36178686179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29.25" customHeight="1" thickBot="1">
      <c r="A31" t="s">
        <v>1845</v>
      </c>
      <c r="B31" s="80" t="s">
        <v>1135</v>
      </c>
      <c r="C31" s="973" t="s">
        <v>2143</v>
      </c>
      <c r="D31" s="974"/>
      <c r="E31" s="974"/>
      <c r="F31" s="974"/>
      <c r="G31" s="974"/>
      <c r="H31" s="974"/>
      <c r="I31" s="974"/>
      <c r="J31" s="1000"/>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71.649414538135986</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0.05</v>
      </c>
      <c r="L48" s="266"/>
      <c r="M48" s="401">
        <f>VLOOKUP(A48,MATERIALES!A5:D396,4,FALSE)</f>
        <v>1480.9409943870753</v>
      </c>
      <c r="N48" s="271">
        <f>K48*M48</f>
        <v>74.047049719353765</v>
      </c>
    </row>
    <row r="49" spans="1:14">
      <c r="A49" s="163" t="s">
        <v>429</v>
      </c>
      <c r="B49" s="43" t="str">
        <f>VLOOKUP(A49,MATERIALES!A6:D373,3,FALSE)</f>
        <v>Cuneta prefabricada de concreto tipo V de (0,8*0,3*0,22)</v>
      </c>
      <c r="C49" s="424"/>
      <c r="D49" s="424"/>
      <c r="E49" s="424"/>
      <c r="F49" s="424"/>
      <c r="G49" s="424"/>
      <c r="H49" s="424"/>
      <c r="I49" s="424"/>
      <c r="J49" s="311" t="str">
        <f>VLOOKUP(A49,MATERIALES!A5:D641,2,FALSE)</f>
        <v>m</v>
      </c>
      <c r="K49" s="396">
        <v>1</v>
      </c>
      <c r="L49" s="420"/>
      <c r="M49" s="401">
        <f>VLOOKUP(A49,MATERIALES!A6:D397,4,FALSE)</f>
        <v>50786.567885437231</v>
      </c>
      <c r="N49" s="271">
        <f>K49*M49</f>
        <v>50786.567885437231</v>
      </c>
    </row>
    <row r="50" spans="1:14">
      <c r="A50" s="163"/>
      <c r="B50" s="43"/>
      <c r="C50" s="424"/>
      <c r="D50" s="424"/>
      <c r="E50" s="424"/>
      <c r="F50" s="424"/>
      <c r="G50" s="424"/>
      <c r="H50" s="424"/>
      <c r="I50" s="424"/>
      <c r="J50" s="310"/>
      <c r="K50" s="396"/>
      <c r="L50" s="420"/>
      <c r="M50" s="401"/>
      <c r="N50" s="271"/>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50860.614935156584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150</v>
      </c>
      <c r="N72" s="394">
        <f>K72/M72</f>
        <v>711.24162409605321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1432.9882907627198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52365.252640457438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10473.050528091488</v>
      </c>
      <c r="M84" s="867"/>
      <c r="N84" s="51"/>
    </row>
    <row r="85" spans="1:14">
      <c r="B85" s="89" t="s">
        <v>973</v>
      </c>
      <c r="C85" s="90"/>
      <c r="D85" s="90"/>
      <c r="E85" s="90"/>
      <c r="F85" s="90"/>
      <c r="G85" s="90"/>
      <c r="H85" s="90"/>
      <c r="I85" s="87"/>
      <c r="J85" s="88"/>
      <c r="K85" s="303">
        <v>0.05</v>
      </c>
      <c r="L85" s="866">
        <f>N79*K85</f>
        <v>2618.2626320228719</v>
      </c>
      <c r="M85" s="867"/>
      <c r="N85" s="51"/>
    </row>
    <row r="86" spans="1:14" ht="15.75" thickBot="1">
      <c r="B86" s="91" t="s">
        <v>974</v>
      </c>
      <c r="C86" s="92"/>
      <c r="D86" s="92"/>
      <c r="E86" s="92"/>
      <c r="F86" s="92"/>
      <c r="G86" s="92"/>
      <c r="H86" s="92"/>
      <c r="I86" s="93"/>
      <c r="J86" s="94"/>
      <c r="K86" s="304">
        <v>0.05</v>
      </c>
      <c r="L86" s="868">
        <f>N79*K86</f>
        <v>2618.2626320228719</v>
      </c>
      <c r="M86" s="869"/>
      <c r="N86" s="51"/>
    </row>
    <row r="87" spans="1:14" ht="15.75" thickBot="1">
      <c r="B87" s="831" t="s">
        <v>953</v>
      </c>
      <c r="C87" s="832"/>
      <c r="D87" s="832"/>
      <c r="E87" s="832"/>
      <c r="F87" s="832"/>
      <c r="G87" s="832"/>
      <c r="H87" s="832"/>
      <c r="I87" s="832"/>
      <c r="J87" s="832"/>
      <c r="K87" s="832"/>
      <c r="L87" s="832"/>
      <c r="M87" s="833"/>
      <c r="N87" s="52">
        <f>L84+L85+L86</f>
        <v>15709.575792137231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68074.828432594673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1683</v>
      </c>
      <c r="C31" s="973" t="s">
        <v>2144</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160</v>
      </c>
      <c r="B36" s="880" t="str">
        <f>VLOOKUP(A36,EQUIPOS!A6:D154,3,FALSE)</f>
        <v>COMPACTADOR MANUAL VIBRATORIO (RANA) con motor de 6 HP</v>
      </c>
      <c r="C36" s="881"/>
      <c r="D36" s="881"/>
      <c r="E36" s="881"/>
      <c r="F36" s="881"/>
      <c r="G36" s="881"/>
      <c r="H36" s="882"/>
      <c r="I36" s="266"/>
      <c r="J36" s="267"/>
      <c r="K36" s="268">
        <f>VLOOKUP(A36,EQUIPOS!A6:D163,4,FALSE)</f>
        <v>6587.0711468122317</v>
      </c>
      <c r="L36" s="269"/>
      <c r="M36" s="335">
        <v>1.25</v>
      </c>
      <c r="N36" s="271">
        <f>K36/M36</f>
        <v>5269.6569174497854</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1886.7062180720402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7156.3631355218258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0.5</v>
      </c>
      <c r="L48" s="266"/>
      <c r="M48" s="401">
        <f>VLOOKUP(A48,MATERIALES!A5:D396,4,FALSE)</f>
        <v>20384.730279750151</v>
      </c>
      <c r="N48" s="271">
        <f>K48*M48</f>
        <v>10192.365139875075</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0.5</v>
      </c>
      <c r="L49" s="420"/>
      <c r="M49" s="401">
        <f>VLOOKUP(A49,MATERIALES!A6:D397,4,FALSE)</f>
        <v>1480.9409943870753</v>
      </c>
      <c r="N49" s="271">
        <f>K49*M49</f>
        <v>740.47049719353765</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1.01</v>
      </c>
      <c r="L50" s="420"/>
      <c r="M50" s="401">
        <f>VLOOKUP(A50,MATERIALES!A6:D398,4,FALSE)</f>
        <v>398208.33429103601</v>
      </c>
      <c r="N50" s="271">
        <f>K50*M50</f>
        <v>402190.41763394634</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0.3</v>
      </c>
      <c r="L51" s="420"/>
      <c r="M51" s="401">
        <f>VLOOKUP(A51,MATERIALES!A6:D399,4,FALSE)</f>
        <v>5568.9937952690698</v>
      </c>
      <c r="N51" s="271">
        <f>K51*M51</f>
        <v>1670.698138580721</v>
      </c>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414793.95140959567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1239</v>
      </c>
      <c r="B58" s="46" t="str">
        <f>VLOOKUP(A58,TRANSPORTE!A1:D117,3,FALSE)</f>
        <v>Transporte de concreto</v>
      </c>
      <c r="C58" s="316"/>
      <c r="D58" s="316"/>
      <c r="E58" s="316"/>
      <c r="F58" s="316"/>
      <c r="G58" s="316"/>
      <c r="H58" s="310" t="s">
        <v>1999</v>
      </c>
      <c r="I58" s="278">
        <v>1.01</v>
      </c>
      <c r="J58" s="285">
        <v>1</v>
      </c>
      <c r="K58" s="278">
        <f>I58*J58</f>
        <v>1.01</v>
      </c>
      <c r="L58" s="918">
        <f>VLOOKUP(A58,TRANSPORTE!A1:D117,4,FALSE)</f>
        <v>1340.4286998159068</v>
      </c>
      <c r="M58" s="919"/>
      <c r="N58" s="286">
        <f>K58*L58</f>
        <v>1353.8329868140659</v>
      </c>
    </row>
    <row r="59" spans="1:14">
      <c r="A59" t="s">
        <v>1291</v>
      </c>
      <c r="B59" s="46" t="str">
        <f>VLOOKUP(A59,TRANSPORTE!A1:D117,3,FALSE)</f>
        <v>Transporte de material seleccionado para relleno</v>
      </c>
      <c r="C59" s="47"/>
      <c r="D59" s="47"/>
      <c r="E59" s="47"/>
      <c r="F59" s="47"/>
      <c r="G59" s="47"/>
      <c r="H59" s="310" t="s">
        <v>1999</v>
      </c>
      <c r="I59" s="278">
        <v>0.5</v>
      </c>
      <c r="J59" s="285">
        <v>1</v>
      </c>
      <c r="K59" s="278">
        <f>I59*J59</f>
        <v>0.5</v>
      </c>
      <c r="L59" s="918">
        <f>VLOOKUP(A59,TRANSPORTE!A1:D117,4,FALSE)</f>
        <v>1340.4286998159068</v>
      </c>
      <c r="M59" s="919"/>
      <c r="N59" s="286">
        <f>K59*L59</f>
        <v>670.21434990795342</v>
      </c>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2024.0473367220193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s="164" t="s">
        <v>13</v>
      </c>
      <c r="B69" s="49" t="str">
        <f>VLOOKUP(A69,'MANO DE OBRA'!A8:D68,3,FALSE)</f>
        <v>Obrero (5)</v>
      </c>
      <c r="C69" s="47"/>
      <c r="D69" s="47"/>
      <c r="E69" s="47"/>
      <c r="F69" s="47"/>
      <c r="G69" s="47"/>
      <c r="H69" s="47"/>
      <c r="I69" s="291">
        <f>K69/J69*100</f>
        <v>146300</v>
      </c>
      <c r="J69" s="292">
        <v>185</v>
      </c>
      <c r="K69" s="293">
        <f>VLOOKUP(A69,'MANO DE OBRA'!A8:D99,4,FALSE)</f>
        <v>270655</v>
      </c>
      <c r="L69" s="50"/>
      <c r="M69" s="433">
        <v>10</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127"/>
    </row>
    <row r="75" spans="1:15" ht="15.75" thickBot="1">
      <c r="B75" s="920" t="s">
        <v>953</v>
      </c>
      <c r="C75" s="874"/>
      <c r="D75" s="874"/>
      <c r="E75" s="874"/>
      <c r="F75" s="874"/>
      <c r="G75" s="874"/>
      <c r="H75" s="874"/>
      <c r="I75" s="874"/>
      <c r="J75" s="874"/>
      <c r="K75" s="874"/>
      <c r="L75" s="874"/>
      <c r="M75" s="875"/>
      <c r="N75" s="459">
        <f>SUM(N69:N74)</f>
        <v>37734.124361440801</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461708.48624328035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92341.69724865607</v>
      </c>
      <c r="M82" s="867"/>
      <c r="N82" s="51"/>
    </row>
    <row r="83" spans="1:14">
      <c r="B83" s="89" t="s">
        <v>973</v>
      </c>
      <c r="C83" s="90"/>
      <c r="D83" s="90"/>
      <c r="E83" s="90"/>
      <c r="F83" s="90"/>
      <c r="G83" s="90"/>
      <c r="H83" s="90"/>
      <c r="I83" s="87"/>
      <c r="J83" s="88"/>
      <c r="K83" s="303">
        <v>0.05</v>
      </c>
      <c r="L83" s="866">
        <f>N77*K83</f>
        <v>23085.424312164017</v>
      </c>
      <c r="M83" s="867"/>
      <c r="N83" s="51"/>
    </row>
    <row r="84" spans="1:14" ht="15.75" thickBot="1">
      <c r="B84" s="91" t="s">
        <v>974</v>
      </c>
      <c r="C84" s="92"/>
      <c r="D84" s="92"/>
      <c r="E84" s="92"/>
      <c r="F84" s="92"/>
      <c r="G84" s="92"/>
      <c r="H84" s="92"/>
      <c r="I84" s="93"/>
      <c r="J84" s="94"/>
      <c r="K84" s="304">
        <v>0.05</v>
      </c>
      <c r="L84" s="868">
        <f>N77*K84</f>
        <v>23085.424312164017</v>
      </c>
      <c r="M84" s="869"/>
      <c r="N84" s="51"/>
    </row>
    <row r="85" spans="1:14" ht="15.75" thickBot="1">
      <c r="B85" s="831" t="s">
        <v>953</v>
      </c>
      <c r="C85" s="832"/>
      <c r="D85" s="832"/>
      <c r="E85" s="832"/>
      <c r="F85" s="832"/>
      <c r="G85" s="832"/>
      <c r="H85" s="832"/>
      <c r="I85" s="832"/>
      <c r="J85" s="832"/>
      <c r="K85" s="832"/>
      <c r="L85" s="832"/>
      <c r="M85" s="833"/>
      <c r="N85" s="52">
        <f>L82+L83+L84</f>
        <v>138512.5458729841</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600221.03211626445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31.5" customHeight="1" thickBot="1">
      <c r="A31" t="s">
        <v>1845</v>
      </c>
      <c r="B31" s="80" t="s">
        <v>1684</v>
      </c>
      <c r="C31" s="973" t="s">
        <v>2145</v>
      </c>
      <c r="D31" s="974"/>
      <c r="E31" s="974"/>
      <c r="F31" s="974"/>
      <c r="G31" s="974"/>
      <c r="H31" s="974"/>
      <c r="I31" s="974"/>
      <c r="J31" s="1000"/>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160</v>
      </c>
      <c r="B36" s="880" t="str">
        <f>VLOOKUP(A36,EQUIPOS!A6:D154,3,FALSE)</f>
        <v>COMPACTADOR MANUAL VIBRATORIO (RANA) con motor de 6 HP</v>
      </c>
      <c r="C36" s="881"/>
      <c r="D36" s="881"/>
      <c r="E36" s="881"/>
      <c r="F36" s="881"/>
      <c r="G36" s="881"/>
      <c r="H36" s="882"/>
      <c r="I36" s="266"/>
      <c r="J36" s="267"/>
      <c r="K36" s="268">
        <f>VLOOKUP(A36,EQUIPOS!A6:D163,4,FALSE)</f>
        <v>6587.0711468122317</v>
      </c>
      <c r="L36" s="269"/>
      <c r="M36" s="335">
        <v>18.75</v>
      </c>
      <c r="N36" s="271">
        <f>K36/M36</f>
        <v>351.31046116331902</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107.73674787146933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459.04720903478835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0.05</v>
      </c>
      <c r="L48" s="266"/>
      <c r="M48" s="401">
        <f>VLOOKUP(A48,MATERIALES!A5:D396,4,FALSE)</f>
        <v>20384.730279750151</v>
      </c>
      <c r="N48" s="271">
        <f>K48*M48</f>
        <v>1019.2365139875076</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0.05</v>
      </c>
      <c r="L49" s="420"/>
      <c r="M49" s="401">
        <f>VLOOKUP(A49,MATERIALES!A6:D397,4,FALSE)</f>
        <v>1480.9409943870753</v>
      </c>
      <c r="N49" s="271">
        <f>K49*M49</f>
        <v>74.047049719353765</v>
      </c>
    </row>
    <row r="50" spans="1:14">
      <c r="A50" s="163" t="s">
        <v>429</v>
      </c>
      <c r="B50" s="43" t="str">
        <f>VLOOKUP(A50,MATERIALES!A6:D373,3,FALSE)</f>
        <v>Cuneta prefabricada de concreto tipo V de (0,8*0,3*0,22)</v>
      </c>
      <c r="C50" s="424"/>
      <c r="D50" s="424"/>
      <c r="E50" s="424"/>
      <c r="F50" s="424"/>
      <c r="G50" s="424"/>
      <c r="H50" s="424"/>
      <c r="I50" s="424"/>
      <c r="J50" s="311" t="str">
        <f>VLOOKUP(A50,MATERIALES!A6:D642,2,FALSE)</f>
        <v>m</v>
      </c>
      <c r="K50" s="396">
        <v>1</v>
      </c>
      <c r="L50" s="420"/>
      <c r="M50" s="401">
        <f>VLOOKUP(A50,MATERIALES!A6:D398,4,FALSE)</f>
        <v>50786.567885437231</v>
      </c>
      <c r="N50" s="271">
        <f>K50*M50</f>
        <v>50786.567885437231</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51879.851449144095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1291</v>
      </c>
      <c r="B58" s="46" t="str">
        <f>VLOOKUP(A58,TRANSPORTE!A1:D117,3,FALSE)</f>
        <v>Transporte de material seleccionado para relleno</v>
      </c>
      <c r="C58" s="316"/>
      <c r="D58" s="316"/>
      <c r="E58" s="316"/>
      <c r="F58" s="316"/>
      <c r="G58" s="316"/>
      <c r="H58" s="310" t="s">
        <v>1999</v>
      </c>
      <c r="I58" s="278">
        <v>0.05</v>
      </c>
      <c r="J58" s="285">
        <v>1</v>
      </c>
      <c r="K58" s="278">
        <f>I58*J58</f>
        <v>0.05</v>
      </c>
      <c r="L58" s="918">
        <f>VLOOKUP(A58,TRANSPORTE!A1:D117,4,FALSE)</f>
        <v>1340.4286998159068</v>
      </c>
      <c r="M58" s="919"/>
      <c r="N58" s="286">
        <f>K58*L58</f>
        <v>67.021434990795342</v>
      </c>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67.021434990795342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150</v>
      </c>
      <c r="N69" s="394">
        <f>K69/M69</f>
        <v>1443.4933333333333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127"/>
    </row>
    <row r="75" spans="1:15" ht="15.75" thickBot="1">
      <c r="B75" s="920" t="s">
        <v>953</v>
      </c>
      <c r="C75" s="874"/>
      <c r="D75" s="874"/>
      <c r="E75" s="874"/>
      <c r="F75" s="874"/>
      <c r="G75" s="874"/>
      <c r="H75" s="874"/>
      <c r="I75" s="874"/>
      <c r="J75" s="874"/>
      <c r="K75" s="874"/>
      <c r="L75" s="874"/>
      <c r="M75" s="875"/>
      <c r="N75" s="459">
        <f>SUM(N69:N74)</f>
        <v>2154.7349574293867</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54560.655050599067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10912.131010119814</v>
      </c>
      <c r="M82" s="867"/>
      <c r="N82" s="51"/>
    </row>
    <row r="83" spans="1:14">
      <c r="B83" s="89" t="s">
        <v>973</v>
      </c>
      <c r="C83" s="90"/>
      <c r="D83" s="90"/>
      <c r="E83" s="90"/>
      <c r="F83" s="90"/>
      <c r="G83" s="90"/>
      <c r="H83" s="90"/>
      <c r="I83" s="87"/>
      <c r="J83" s="88"/>
      <c r="K83" s="303">
        <v>0.05</v>
      </c>
      <c r="L83" s="866">
        <f>N77*K83</f>
        <v>2728.0327525299535</v>
      </c>
      <c r="M83" s="867"/>
      <c r="N83" s="51"/>
    </row>
    <row r="84" spans="1:14" ht="15.75" thickBot="1">
      <c r="B84" s="91" t="s">
        <v>974</v>
      </c>
      <c r="C84" s="92"/>
      <c r="D84" s="92"/>
      <c r="E84" s="92"/>
      <c r="F84" s="92"/>
      <c r="G84" s="92"/>
      <c r="H84" s="92"/>
      <c r="I84" s="93"/>
      <c r="J84" s="94"/>
      <c r="K84" s="304">
        <v>0.05</v>
      </c>
      <c r="L84" s="868">
        <f>N77*K84</f>
        <v>2728.0327525299535</v>
      </c>
      <c r="M84" s="869"/>
      <c r="N84" s="51"/>
    </row>
    <row r="85" spans="1:14" ht="15.75" thickBot="1">
      <c r="B85" s="831" t="s">
        <v>953</v>
      </c>
      <c r="C85" s="832"/>
      <c r="D85" s="832"/>
      <c r="E85" s="832"/>
      <c r="F85" s="832"/>
      <c r="G85" s="832"/>
      <c r="H85" s="832"/>
      <c r="I85" s="832"/>
      <c r="J85" s="832"/>
      <c r="K85" s="832"/>
      <c r="L85" s="832"/>
      <c r="M85" s="833"/>
      <c r="N85" s="52">
        <f>L82+L83+L84</f>
        <v>16368.196515179723</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70928.851565778794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1136</v>
      </c>
      <c r="C31" s="81" t="s">
        <v>2146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134.53962180720401</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833</v>
      </c>
      <c r="B48" s="43" t="str">
        <f>VLOOKUP(A48,MATERIALES!A5:D373,3,FALSE)</f>
        <v>Concreto Resistencia  14 (Mpa)</v>
      </c>
      <c r="C48" s="280"/>
      <c r="D48" s="280"/>
      <c r="E48" s="280"/>
      <c r="F48" s="280"/>
      <c r="G48" s="280"/>
      <c r="H48" s="280"/>
      <c r="I48" s="267"/>
      <c r="J48" s="223" t="str">
        <f>VLOOKUP(A48,MATERIALES!A4:D640,2,FALSE)</f>
        <v>m3</v>
      </c>
      <c r="K48" s="281">
        <v>7.0000000000000007E-2</v>
      </c>
      <c r="L48" s="266"/>
      <c r="M48" s="401">
        <f>VLOOKUP(A48,MATERIALES!A5:D396,4,FALSE)</f>
        <v>398208.33429103601</v>
      </c>
      <c r="N48" s="271">
        <f>K48*M48</f>
        <v>27874.583400372525</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0" t="str">
        <f>VLOOKUP(A49,MATERIALES!A5:D641,2,FALSE)</f>
        <v>m2</v>
      </c>
      <c r="K49" s="396">
        <v>0.3</v>
      </c>
      <c r="L49" s="420"/>
      <c r="M49" s="401">
        <f>VLOOKUP(A49,MATERIALES!A6:D397,4,FALSE)</f>
        <v>5568.9937952690698</v>
      </c>
      <c r="N49" s="271">
        <f>K49*M49</f>
        <v>1670.698138580721</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29545.281538953244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1239</v>
      </c>
      <c r="B58" s="46" t="str">
        <f>VLOOKUP(A58,TRANSPORTE!A1:D117,3,FALSE)</f>
        <v>Transporte de concreto</v>
      </c>
      <c r="C58" s="316"/>
      <c r="D58" s="316"/>
      <c r="E58" s="316"/>
      <c r="F58" s="316"/>
      <c r="G58" s="316"/>
      <c r="H58" s="310" t="s">
        <v>1999</v>
      </c>
      <c r="I58" s="278">
        <v>7.0000000000000007E-2</v>
      </c>
      <c r="J58" s="285">
        <v>1</v>
      </c>
      <c r="K58" s="278">
        <f>I58*J58</f>
        <v>7.0000000000000007E-2</v>
      </c>
      <c r="L58" s="918">
        <f>VLOOKUP(A58,TRANSPORTE!A1:D117,4,FALSE)</f>
        <v>1340.4286998159068</v>
      </c>
      <c r="M58" s="919"/>
      <c r="N58" s="286">
        <f>K58*L58</f>
        <v>93.830008987113487</v>
      </c>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93.830008987113487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985"/>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0">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127"/>
    </row>
    <row r="75" spans="1:15" ht="15.75" thickBot="1">
      <c r="B75" s="920" t="s">
        <v>953</v>
      </c>
      <c r="C75" s="874"/>
      <c r="D75" s="874"/>
      <c r="E75" s="874"/>
      <c r="F75" s="874"/>
      <c r="G75" s="874"/>
      <c r="H75" s="874"/>
      <c r="I75" s="874"/>
      <c r="J75" s="874"/>
      <c r="K75" s="874"/>
      <c r="L75" s="874"/>
      <c r="M75" s="875"/>
      <c r="N75" s="459">
        <f>SUM(N69:N74)</f>
        <v>2690.7924361440801</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32464.44360589164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6492.8887211783285</v>
      </c>
      <c r="M82" s="867"/>
      <c r="N82" s="51"/>
    </row>
    <row r="83" spans="1:14">
      <c r="B83" s="89" t="s">
        <v>973</v>
      </c>
      <c r="C83" s="90"/>
      <c r="D83" s="90"/>
      <c r="E83" s="90"/>
      <c r="F83" s="90"/>
      <c r="G83" s="90"/>
      <c r="H83" s="90"/>
      <c r="I83" s="87"/>
      <c r="J83" s="88"/>
      <c r="K83" s="303">
        <v>0.05</v>
      </c>
      <c r="L83" s="866">
        <f>N77*K83</f>
        <v>1623.2221802945821</v>
      </c>
      <c r="M83" s="867"/>
      <c r="N83" s="51"/>
    </row>
    <row r="84" spans="1:14" ht="15.75" thickBot="1">
      <c r="B84" s="91" t="s">
        <v>974</v>
      </c>
      <c r="C84" s="92"/>
      <c r="D84" s="92"/>
      <c r="E84" s="92"/>
      <c r="F84" s="92"/>
      <c r="G84" s="92"/>
      <c r="H84" s="92"/>
      <c r="I84" s="93"/>
      <c r="J84" s="94"/>
      <c r="K84" s="304">
        <v>0.05</v>
      </c>
      <c r="L84" s="868">
        <f>N77*K84</f>
        <v>1623.2221802945821</v>
      </c>
      <c r="M84" s="869"/>
      <c r="N84" s="51"/>
    </row>
    <row r="85" spans="1:14" ht="15.75" thickBot="1">
      <c r="B85" s="831" t="s">
        <v>953</v>
      </c>
      <c r="C85" s="832"/>
      <c r="D85" s="832"/>
      <c r="E85" s="832"/>
      <c r="F85" s="832"/>
      <c r="G85" s="832"/>
      <c r="H85" s="832"/>
      <c r="I85" s="832"/>
      <c r="J85" s="832"/>
      <c r="K85" s="832"/>
      <c r="L85" s="832"/>
      <c r="M85" s="833"/>
      <c r="N85" s="52">
        <f>L82+L83+L84</f>
        <v>9739.3330817674923</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42203.776687659134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1685</v>
      </c>
      <c r="C31" s="81" t="s">
        <v>2147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71.649414538135986</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400</v>
      </c>
      <c r="B48" s="43" t="str">
        <f>VLOOKUP(A48,MATERIALES!A5:D373,3,FALSE)</f>
        <v>Bordillo Prefabricado En Concreto Ref.A85 Ntc-4109, 0,20 X 0,35 X 0.80 M</v>
      </c>
      <c r="C48" s="280"/>
      <c r="D48" s="280"/>
      <c r="E48" s="280"/>
      <c r="F48" s="280"/>
      <c r="G48" s="280"/>
      <c r="H48" s="280"/>
      <c r="I48" s="267"/>
      <c r="J48" s="223" t="str">
        <f>VLOOKUP(A48,MATERIALES!A4:D640,2,FALSE)</f>
        <v>u</v>
      </c>
      <c r="K48" s="281">
        <v>1.25</v>
      </c>
      <c r="L48" s="266"/>
      <c r="M48" s="401">
        <f>VLOOKUP(A48,MATERIALES!A5:D396,4,FALSE)</f>
        <v>32437.119815375776</v>
      </c>
      <c r="N48" s="271">
        <f>K48*M48</f>
        <v>40546.399769219723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40546.399769219723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B58" s="46"/>
      <c r="C58" s="316"/>
      <c r="D58" s="316"/>
      <c r="E58" s="316"/>
      <c r="F58" s="316"/>
      <c r="G58" s="316"/>
      <c r="H58" s="310"/>
      <c r="I58" s="278"/>
      <c r="J58" s="285"/>
      <c r="K58" s="278"/>
      <c r="L58" s="918"/>
      <c r="M58" s="919"/>
      <c r="N58" s="286"/>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98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150</v>
      </c>
      <c r="N69" s="394">
        <f>K69/M69</f>
        <v>721.74666666666667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1432.9882907627198</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42051.037474520577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8410.2074949041162</v>
      </c>
      <c r="M82" s="867"/>
      <c r="N82" s="51"/>
    </row>
    <row r="83" spans="1:14">
      <c r="B83" s="89" t="s">
        <v>973</v>
      </c>
      <c r="C83" s="90"/>
      <c r="D83" s="90"/>
      <c r="E83" s="90"/>
      <c r="F83" s="90"/>
      <c r="G83" s="90"/>
      <c r="H83" s="90"/>
      <c r="I83" s="87"/>
      <c r="J83" s="88"/>
      <c r="K83" s="303">
        <v>0.05</v>
      </c>
      <c r="L83" s="866">
        <f>N77*K83</f>
        <v>2102.551873726029</v>
      </c>
      <c r="M83" s="867"/>
      <c r="N83" s="51"/>
    </row>
    <row r="84" spans="1:14" ht="15.75" thickBot="1">
      <c r="B84" s="91" t="s">
        <v>974</v>
      </c>
      <c r="C84" s="92"/>
      <c r="D84" s="92"/>
      <c r="E84" s="92"/>
      <c r="F84" s="92"/>
      <c r="G84" s="92"/>
      <c r="H84" s="92"/>
      <c r="I84" s="93"/>
      <c r="J84" s="94"/>
      <c r="K84" s="304">
        <v>0.05</v>
      </c>
      <c r="L84" s="868">
        <f>N77*K84</f>
        <v>2102.551873726029</v>
      </c>
      <c r="M84" s="869"/>
      <c r="N84" s="51"/>
    </row>
    <row r="85" spans="1:14" ht="15.75" thickBot="1">
      <c r="B85" s="831" t="s">
        <v>953</v>
      </c>
      <c r="C85" s="832"/>
      <c r="D85" s="832"/>
      <c r="E85" s="832"/>
      <c r="F85" s="832"/>
      <c r="G85" s="832"/>
      <c r="H85" s="832"/>
      <c r="I85" s="832"/>
      <c r="J85" s="832"/>
      <c r="K85" s="832"/>
      <c r="L85" s="832"/>
      <c r="M85" s="833"/>
      <c r="N85" s="52">
        <f>L82+L83+L84</f>
        <v>12615.311242356172</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54666.348716876746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1686</v>
      </c>
      <c r="C31" s="81" t="s">
        <v>2148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161.605121807204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161.605121807204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406480.00913971505</v>
      </c>
      <c r="N48" s="271">
        <f>K48*M48</f>
        <v>812.96001827943007</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7.0000000000000007E-2</v>
      </c>
      <c r="L49" s="420"/>
      <c r="M49" s="401">
        <f>VLOOKUP(A49,MATERIALES!A6:D397,4,FALSE)</f>
        <v>398208.33429103601</v>
      </c>
      <c r="N49" s="271">
        <f>K49*M49</f>
        <v>27874.583400372525</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5568.9937952690698</v>
      </c>
      <c r="N50" s="271">
        <f>K50*M50</f>
        <v>1670.698138580721</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30358.241557232675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1239</v>
      </c>
      <c r="B58" s="46" t="str">
        <f>VLOOKUP(A58,TRANSPORTE!A1:D117,3,FALSE)</f>
        <v>Transporte de concreto</v>
      </c>
      <c r="C58" s="316"/>
      <c r="D58" s="316"/>
      <c r="E58" s="316"/>
      <c r="F58" s="316"/>
      <c r="G58" s="316"/>
      <c r="H58" s="310" t="s">
        <v>1999</v>
      </c>
      <c r="I58" s="412">
        <v>7.2000000000000008E-2</v>
      </c>
      <c r="J58" s="285">
        <v>1</v>
      </c>
      <c r="K58" s="278">
        <f>I58*J58</f>
        <v>7.2000000000000008E-2</v>
      </c>
      <c r="L58" s="918">
        <f>VLOOKUP(A58,TRANSPORTE!A1:D117,4,FALSE)</f>
        <v>1340.4286998159068</v>
      </c>
      <c r="M58" s="919"/>
      <c r="N58" s="286">
        <f>K58*L58</f>
        <v>96.510866386745306</v>
      </c>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96.510866386745306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100</v>
      </c>
      <c r="N69" s="394">
        <f>K69/M69</f>
        <v>2165.2399999999998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127"/>
    </row>
    <row r="75" spans="1:15" ht="15.75" thickBot="1">
      <c r="B75" s="920" t="s">
        <v>953</v>
      </c>
      <c r="C75" s="874"/>
      <c r="D75" s="874"/>
      <c r="E75" s="874"/>
      <c r="F75" s="874"/>
      <c r="G75" s="874"/>
      <c r="H75" s="874"/>
      <c r="I75" s="874"/>
      <c r="J75" s="874"/>
      <c r="K75" s="874"/>
      <c r="L75" s="874"/>
      <c r="M75" s="875"/>
      <c r="N75" s="459">
        <f>SUM(N69:N74)</f>
        <v>3232.1024361440795</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33848.459981570704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6769.6919963141409</v>
      </c>
      <c r="M82" s="867"/>
      <c r="N82" s="51"/>
    </row>
    <row r="83" spans="1:14">
      <c r="B83" s="89" t="s">
        <v>973</v>
      </c>
      <c r="C83" s="90"/>
      <c r="D83" s="90"/>
      <c r="E83" s="90"/>
      <c r="F83" s="90"/>
      <c r="G83" s="90"/>
      <c r="H83" s="90"/>
      <c r="I83" s="87"/>
      <c r="J83" s="88"/>
      <c r="K83" s="303">
        <v>0.05</v>
      </c>
      <c r="L83" s="866">
        <f>N77*K83</f>
        <v>1692.4229990785352</v>
      </c>
      <c r="M83" s="867"/>
      <c r="N83" s="51"/>
    </row>
    <row r="84" spans="1:14" ht="15.75" thickBot="1">
      <c r="B84" s="91" t="s">
        <v>974</v>
      </c>
      <c r="C84" s="92"/>
      <c r="D84" s="92"/>
      <c r="E84" s="92"/>
      <c r="F84" s="92"/>
      <c r="G84" s="92"/>
      <c r="H84" s="92"/>
      <c r="I84" s="93"/>
      <c r="J84" s="94"/>
      <c r="K84" s="304">
        <v>0.05</v>
      </c>
      <c r="L84" s="868">
        <f>N77*K84</f>
        <v>1692.4229990785352</v>
      </c>
      <c r="M84" s="869"/>
      <c r="N84" s="51"/>
    </row>
    <row r="85" spans="1:14" ht="15.75" thickBot="1">
      <c r="B85" s="831" t="s">
        <v>953</v>
      </c>
      <c r="C85" s="832"/>
      <c r="D85" s="832"/>
      <c r="E85" s="832"/>
      <c r="F85" s="832"/>
      <c r="G85" s="832"/>
      <c r="H85" s="832"/>
      <c r="I85" s="832"/>
      <c r="J85" s="832"/>
      <c r="K85" s="832"/>
      <c r="L85" s="832"/>
      <c r="M85" s="833"/>
      <c r="N85" s="52">
        <f>L82+L83+L84</f>
        <v>10154.537994471211</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44002.997976041916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1687</v>
      </c>
      <c r="C31" s="81" t="s">
        <v>2149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89.693081204802667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89.693081204802667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406480.00913971505</v>
      </c>
      <c r="N48" s="271">
        <f>K48*M48</f>
        <v>812.96001827943007</v>
      </c>
    </row>
    <row r="49" spans="1:14">
      <c r="A49" s="163" t="s">
        <v>400</v>
      </c>
      <c r="B49" s="43" t="str">
        <f>VLOOKUP(A49,MATERIALES!A6:D373,3,FALSE)</f>
        <v>Bordillo Prefabricado En Concreto Ref.A85 Ntc-4109, 0,20 X 0,35 X 0.80 M</v>
      </c>
      <c r="C49" s="424"/>
      <c r="D49" s="424"/>
      <c r="E49" s="424"/>
      <c r="F49" s="424"/>
      <c r="G49" s="424"/>
      <c r="H49" s="424"/>
      <c r="I49" s="424"/>
      <c r="J49" s="311" t="str">
        <f>VLOOKUP(A49,MATERIALES!A5:D641,2,FALSE)</f>
        <v>u</v>
      </c>
      <c r="K49" s="396">
        <v>1.25</v>
      </c>
      <c r="L49" s="420"/>
      <c r="M49" s="401">
        <f>VLOOKUP(A49,MATERIALES!A6:D397,4,FALSE)</f>
        <v>32437.119815375776</v>
      </c>
      <c r="N49" s="271">
        <f>K49*M49</f>
        <v>40546.399769219723</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41359.359787499154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1239</v>
      </c>
      <c r="B58" s="46" t="str">
        <f>VLOOKUP(A58,TRANSPORTE!A1:D117,3,FALSE)</f>
        <v>Transporte de concreto</v>
      </c>
      <c r="C58" s="316"/>
      <c r="D58" s="316"/>
      <c r="E58" s="316"/>
      <c r="F58" s="316"/>
      <c r="G58" s="316"/>
      <c r="H58" s="310" t="s">
        <v>1999</v>
      </c>
      <c r="I58" s="412">
        <v>2E-3</v>
      </c>
      <c r="J58" s="285">
        <v>1</v>
      </c>
      <c r="K58" s="412">
        <f>I58*J58</f>
        <v>2E-3</v>
      </c>
      <c r="L58" s="918">
        <f>VLOOKUP(A58,TRANSPORTE!A1:D117,4,FALSE)</f>
        <v>1340.4286998159068</v>
      </c>
      <c r="M58" s="919"/>
      <c r="N58" s="286">
        <f>K58*L58</f>
        <v>2.6808573996318139</v>
      </c>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2.6808573996318139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873"/>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150</v>
      </c>
      <c r="N69" s="394">
        <f>K69/M69</f>
        <v>1082.6199999999999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1793.8616240960532</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43245.595350199641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8649.1190700399293</v>
      </c>
      <c r="M82" s="867"/>
      <c r="N82" s="51"/>
    </row>
    <row r="83" spans="1:14">
      <c r="B83" s="89" t="s">
        <v>973</v>
      </c>
      <c r="C83" s="90"/>
      <c r="D83" s="90"/>
      <c r="E83" s="90"/>
      <c r="F83" s="90"/>
      <c r="G83" s="90"/>
      <c r="H83" s="90"/>
      <c r="I83" s="87"/>
      <c r="J83" s="88"/>
      <c r="K83" s="303">
        <v>0.05</v>
      </c>
      <c r="L83" s="866">
        <f>N77*K83</f>
        <v>2162.2797675099823</v>
      </c>
      <c r="M83" s="867"/>
      <c r="N83" s="51"/>
    </row>
    <row r="84" spans="1:14" ht="15.75" thickBot="1">
      <c r="B84" s="91" t="s">
        <v>974</v>
      </c>
      <c r="C84" s="92"/>
      <c r="D84" s="92"/>
      <c r="E84" s="92"/>
      <c r="F84" s="92"/>
      <c r="G84" s="92"/>
      <c r="H84" s="92"/>
      <c r="I84" s="93"/>
      <c r="J84" s="94"/>
      <c r="K84" s="304">
        <v>0.05</v>
      </c>
      <c r="L84" s="868">
        <f>N77*K84</f>
        <v>2162.2797675099823</v>
      </c>
      <c r="M84" s="869"/>
      <c r="N84" s="51"/>
    </row>
    <row r="85" spans="1:14" ht="15.75" thickBot="1">
      <c r="B85" s="831" t="s">
        <v>953</v>
      </c>
      <c r="C85" s="832"/>
      <c r="D85" s="832"/>
      <c r="E85" s="832"/>
      <c r="F85" s="832"/>
      <c r="G85" s="832"/>
      <c r="H85" s="832"/>
      <c r="I85" s="832"/>
      <c r="J85" s="832"/>
      <c r="K85" s="832"/>
      <c r="L85" s="832"/>
      <c r="M85" s="833"/>
      <c r="N85" s="52">
        <f>L82+L83+L84</f>
        <v>12973.678605059895</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56219.273955259538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1732</v>
      </c>
      <c r="C31" s="81" t="s">
        <v>1688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22.554583333333333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883</v>
      </c>
      <c r="B48" s="43" t="str">
        <f>VLOOKUP(A48,MATERIALES!A5:D373,3,FALSE)</f>
        <v>Geotextil Nt-2500 O Similar (Proveedores, Pavco, Geomatrix, Tensar, Omnes U Otros)</v>
      </c>
      <c r="C48" s="280"/>
      <c r="D48" s="280"/>
      <c r="E48" s="280"/>
      <c r="F48" s="280"/>
      <c r="G48" s="280"/>
      <c r="H48" s="280"/>
      <c r="I48" s="267"/>
      <c r="J48" s="223" t="str">
        <f>VLOOKUP(A48,MATERIALES!A4:D640,2,FALSE)</f>
        <v>m2</v>
      </c>
      <c r="K48" s="281">
        <v>1.1000000000000001</v>
      </c>
      <c r="L48" s="266"/>
      <c r="M48" s="401">
        <f>VLOOKUP(A48,MATERIALES!A5:D396,4,FALSE)</f>
        <v>6182.3871949375252</v>
      </c>
      <c r="N48" s="271">
        <f>K48*M48</f>
        <v>6800.625914431278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6800.625914431278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B58" s="46"/>
      <c r="C58" s="316"/>
      <c r="D58" s="316"/>
      <c r="E58" s="316"/>
      <c r="F58" s="316"/>
      <c r="G58" s="316"/>
      <c r="H58" s="310"/>
      <c r="I58" s="278"/>
      <c r="J58" s="285"/>
      <c r="K58" s="278"/>
      <c r="L58" s="918"/>
      <c r="M58" s="919"/>
      <c r="N58" s="286"/>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98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451.09166666666664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7274.2721644312778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1454.8544328862556</v>
      </c>
      <c r="M82" s="867"/>
      <c r="N82" s="51"/>
    </row>
    <row r="83" spans="1:14">
      <c r="B83" s="89" t="s">
        <v>973</v>
      </c>
      <c r="C83" s="90"/>
      <c r="D83" s="90"/>
      <c r="E83" s="90"/>
      <c r="F83" s="90"/>
      <c r="G83" s="90"/>
      <c r="H83" s="90"/>
      <c r="I83" s="87"/>
      <c r="J83" s="88"/>
      <c r="K83" s="303">
        <v>0.05</v>
      </c>
      <c r="L83" s="866">
        <f>N77*K83</f>
        <v>363.7136082215639</v>
      </c>
      <c r="M83" s="867"/>
      <c r="N83" s="51"/>
    </row>
    <row r="84" spans="1:14" ht="15.75" thickBot="1">
      <c r="B84" s="91" t="s">
        <v>974</v>
      </c>
      <c r="C84" s="92"/>
      <c r="D84" s="92"/>
      <c r="E84" s="92"/>
      <c r="F84" s="92"/>
      <c r="G84" s="92"/>
      <c r="H84" s="92"/>
      <c r="I84" s="93"/>
      <c r="J84" s="94"/>
      <c r="K84" s="304">
        <v>0.05</v>
      </c>
      <c r="L84" s="868">
        <f>N77*K84</f>
        <v>363.7136082215639</v>
      </c>
      <c r="M84" s="869"/>
      <c r="N84" s="51"/>
    </row>
    <row r="85" spans="1:14" ht="15.75" thickBot="1">
      <c r="B85" s="831" t="s">
        <v>953</v>
      </c>
      <c r="C85" s="832"/>
      <c r="D85" s="832"/>
      <c r="E85" s="832"/>
      <c r="F85" s="832"/>
      <c r="G85" s="832"/>
      <c r="H85" s="832"/>
      <c r="I85" s="832"/>
      <c r="J85" s="832"/>
      <c r="K85" s="832"/>
      <c r="L85" s="832"/>
      <c r="M85" s="833"/>
      <c r="N85" s="52">
        <f>L82+L83+L84</f>
        <v>2182.2816493293835</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9456.5538137606618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1733</v>
      </c>
      <c r="C31" s="81" t="s">
        <v>2045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22.554583333333333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876</v>
      </c>
      <c r="B48" s="43" t="str">
        <f>VLOOKUP(A48,MATERIALES!A5:D373,3,FALSE)</f>
        <v>Geotextil T-2400 O Similar (Proveedores Lafayet, Pavco, Geomatrix, Tensar, Omnes U Otros)</v>
      </c>
      <c r="C48" s="280"/>
      <c r="D48" s="280"/>
      <c r="E48" s="280"/>
      <c r="F48" s="280"/>
      <c r="G48" s="280"/>
      <c r="H48" s="280"/>
      <c r="I48" s="267"/>
      <c r="J48" s="223" t="str">
        <f>VLOOKUP(A48,MATERIALES!A4:D640,2,FALSE)</f>
        <v>m2</v>
      </c>
      <c r="K48" s="281">
        <v>1.1000000000000001</v>
      </c>
      <c r="L48" s="266"/>
      <c r="M48" s="401">
        <f>VLOOKUP(A48,MATERIALES!A5:D396,4,FALSE)</f>
        <v>7250.4161179199837</v>
      </c>
      <c r="N48" s="271">
        <f>K48*M48</f>
        <v>7975.4577297119831</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7975.4577297119831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B58" s="46"/>
      <c r="C58" s="316"/>
      <c r="D58" s="316"/>
      <c r="E58" s="316"/>
      <c r="F58" s="316"/>
      <c r="G58" s="316"/>
      <c r="H58" s="310"/>
      <c r="I58" s="278"/>
      <c r="J58" s="285"/>
      <c r="K58" s="278"/>
      <c r="L58" s="918"/>
      <c r="M58" s="919"/>
      <c r="N58" s="286"/>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98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451.09166666666664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8449.1039797119829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1689.8207959423967</v>
      </c>
      <c r="M82" s="867"/>
      <c r="N82" s="51"/>
    </row>
    <row r="83" spans="1:14">
      <c r="B83" s="89" t="s">
        <v>973</v>
      </c>
      <c r="C83" s="90"/>
      <c r="D83" s="90"/>
      <c r="E83" s="90"/>
      <c r="F83" s="90"/>
      <c r="G83" s="90"/>
      <c r="H83" s="90"/>
      <c r="I83" s="87"/>
      <c r="J83" s="88"/>
      <c r="K83" s="303">
        <v>0.05</v>
      </c>
      <c r="L83" s="866">
        <f>N77*K83</f>
        <v>422.45519898559917</v>
      </c>
      <c r="M83" s="867"/>
      <c r="N83" s="51"/>
    </row>
    <row r="84" spans="1:14" ht="15.75" thickBot="1">
      <c r="B84" s="91" t="s">
        <v>974</v>
      </c>
      <c r="C84" s="92"/>
      <c r="D84" s="92"/>
      <c r="E84" s="92"/>
      <c r="F84" s="92"/>
      <c r="G84" s="92"/>
      <c r="H84" s="92"/>
      <c r="I84" s="93"/>
      <c r="J84" s="94"/>
      <c r="K84" s="304">
        <v>0.05</v>
      </c>
      <c r="L84" s="868">
        <f>N77*K84</f>
        <v>422.45519898559917</v>
      </c>
      <c r="M84" s="869"/>
      <c r="N84" s="51"/>
    </row>
    <row r="85" spans="1:14" ht="15.75" thickBot="1">
      <c r="B85" s="831" t="s">
        <v>953</v>
      </c>
      <c r="C85" s="832"/>
      <c r="D85" s="832"/>
      <c r="E85" s="832"/>
      <c r="F85" s="832"/>
      <c r="G85" s="832"/>
      <c r="H85" s="832"/>
      <c r="I85" s="832"/>
      <c r="J85" s="832"/>
      <c r="K85" s="832"/>
      <c r="L85" s="832"/>
      <c r="M85" s="833"/>
      <c r="N85" s="52">
        <f>L82+L83+L84</f>
        <v>2534.7311939135948</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10983.835173625577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1137</v>
      </c>
      <c r="C31" s="81" t="s">
        <v>1689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324.78600000000006</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324.78600000000006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542</v>
      </c>
      <c r="B48" s="43" t="str">
        <f>VLOOKUP(A48,MATERIALES!A5:D373,3,FALSE)</f>
        <v>Material drenante (3´´)</v>
      </c>
      <c r="C48" s="280"/>
      <c r="D48" s="280"/>
      <c r="E48" s="280"/>
      <c r="F48" s="280"/>
      <c r="G48" s="280"/>
      <c r="H48" s="280"/>
      <c r="I48" s="267"/>
      <c r="J48" s="223" t="str">
        <f>VLOOKUP(A48,MATERIALES!A4:D640,2,FALSE)</f>
        <v>m3</v>
      </c>
      <c r="K48" s="281">
        <v>1.1000000000000001</v>
      </c>
      <c r="L48" s="266"/>
      <c r="M48" s="401">
        <f>VLOOKUP(A48,MATERIALES!A5:D396,4,FALSE)</f>
        <v>51455.207497233787</v>
      </c>
      <c r="N48" s="271">
        <f>K48*M48</f>
        <v>56600.728246957173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56600.728246957173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1261</v>
      </c>
      <c r="B58" s="46" t="str">
        <f>VLOOKUP(A58,TRANSPORTE!A1:D117,3,FALSE)</f>
        <v>Transporte de Material Drenante</v>
      </c>
      <c r="C58" s="316"/>
      <c r="D58" s="316"/>
      <c r="E58" s="316"/>
      <c r="F58" s="316"/>
      <c r="G58" s="316"/>
      <c r="H58" s="310" t="s">
        <v>1999</v>
      </c>
      <c r="I58" s="278">
        <v>1.1000000000000001</v>
      </c>
      <c r="J58" s="285">
        <v>1</v>
      </c>
      <c r="K58" s="278">
        <f>I58*J58</f>
        <v>1.1000000000000001</v>
      </c>
      <c r="L58" s="918">
        <f>VLOOKUP(A58,TRANSPORTE!A1:D117,4,FALSE)</f>
        <v>1340.4286998159068</v>
      </c>
      <c r="M58" s="919"/>
      <c r="N58" s="286">
        <f>K58*L58</f>
        <v>1474.4715697974978</v>
      </c>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1474.4715697974978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985"/>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25</v>
      </c>
      <c r="N69" s="394">
        <f>K69/M69</f>
        <v>6495.72</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6495.72</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64895.705816754671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12979.141163350934</v>
      </c>
      <c r="M82" s="867"/>
      <c r="N82" s="51"/>
    </row>
    <row r="83" spans="1:14">
      <c r="B83" s="89" t="s">
        <v>973</v>
      </c>
      <c r="C83" s="90"/>
      <c r="D83" s="90"/>
      <c r="E83" s="90"/>
      <c r="F83" s="90"/>
      <c r="G83" s="90"/>
      <c r="H83" s="90"/>
      <c r="I83" s="87"/>
      <c r="J83" s="88"/>
      <c r="K83" s="303">
        <v>0.05</v>
      </c>
      <c r="L83" s="866">
        <f>N77*K83</f>
        <v>3244.7852908377336</v>
      </c>
      <c r="M83" s="867"/>
      <c r="N83" s="51"/>
    </row>
    <row r="84" spans="1:14" ht="15.75" thickBot="1">
      <c r="B84" s="91" t="s">
        <v>974</v>
      </c>
      <c r="C84" s="92"/>
      <c r="D84" s="92"/>
      <c r="E84" s="92"/>
      <c r="F84" s="92"/>
      <c r="G84" s="92"/>
      <c r="H84" s="92"/>
      <c r="I84" s="93"/>
      <c r="J84" s="94"/>
      <c r="K84" s="304">
        <v>0.05</v>
      </c>
      <c r="L84" s="868">
        <f>N77*K84</f>
        <v>3244.7852908377336</v>
      </c>
      <c r="M84" s="869"/>
      <c r="N84" s="51"/>
    </row>
    <row r="85" spans="1:14" ht="15.75" thickBot="1">
      <c r="B85" s="831" t="s">
        <v>953</v>
      </c>
      <c r="C85" s="832"/>
      <c r="D85" s="832"/>
      <c r="E85" s="832"/>
      <c r="F85" s="832"/>
      <c r="G85" s="832"/>
      <c r="H85" s="832"/>
      <c r="I85" s="832"/>
      <c r="J85" s="832"/>
      <c r="K85" s="832"/>
      <c r="L85" s="832"/>
      <c r="M85" s="833"/>
      <c r="N85" s="52">
        <f>L82+L83+L84</f>
        <v>19468.711745026401</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84364.417561781069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1138</v>
      </c>
      <c r="C31" s="81" t="s">
        <v>2150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160</v>
      </c>
      <c r="B36" s="880" t="str">
        <f>VLOOKUP(A36,EQUIPOS!A6:D154,3,FALSE)</f>
        <v>COMPACTADOR MANUAL VIBRATORIO (RANA) con motor de 6 HP</v>
      </c>
      <c r="C36" s="881"/>
      <c r="D36" s="881"/>
      <c r="E36" s="881"/>
      <c r="F36" s="881"/>
      <c r="G36" s="881"/>
      <c r="H36" s="882"/>
      <c r="I36" s="266"/>
      <c r="J36" s="267"/>
      <c r="K36" s="268">
        <f>VLOOKUP(A36,EQUIPOS!A6:D163,4,FALSE)</f>
        <v>6587.0711468122317</v>
      </c>
      <c r="L36" s="269"/>
      <c r="M36" s="335">
        <v>3</v>
      </c>
      <c r="N36" s="271">
        <f>K36/M36</f>
        <v>2195.6903822707441</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451.0916666666667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2646.7820489374108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535</v>
      </c>
      <c r="B48" s="43" t="str">
        <f>VLOOKUP(A48,MATERIALES!A5:D373,3,FALSE)</f>
        <v>Material de Sub- Base CBR=20%</v>
      </c>
      <c r="C48" s="280"/>
      <c r="D48" s="280"/>
      <c r="E48" s="280"/>
      <c r="F48" s="280"/>
      <c r="G48" s="280"/>
      <c r="H48" s="280"/>
      <c r="I48" s="267"/>
      <c r="J48" s="223" t="str">
        <f>VLOOKUP(A48,MATERIALES!A4:D640,2,FALSE)</f>
        <v>m3</v>
      </c>
      <c r="K48" s="281">
        <v>1.25</v>
      </c>
      <c r="L48" s="266"/>
      <c r="M48" s="401">
        <f>VLOOKUP(A48,MATERIALES!A5:D396,4,FALSE)</f>
        <v>44206.245345117073</v>
      </c>
      <c r="N48" s="271">
        <f>K48*M48</f>
        <v>55257.806681396338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55257.806681396338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1252</v>
      </c>
      <c r="B60" s="46" t="str">
        <f>VLOOKUP(A60,TRANSPORTE!A1:D117,3,FALSE)</f>
        <v>Transporte de material de cobertura</v>
      </c>
      <c r="C60" s="316"/>
      <c r="D60" s="316"/>
      <c r="E60" s="316"/>
      <c r="F60" s="316"/>
      <c r="G60" s="316"/>
      <c r="H60" s="310" t="s">
        <v>339</v>
      </c>
      <c r="I60" s="278">
        <v>1.25</v>
      </c>
      <c r="J60" s="285">
        <v>1</v>
      </c>
      <c r="K60" s="278">
        <f>I60*J60</f>
        <v>1.25</v>
      </c>
      <c r="L60" s="918">
        <f>VLOOKUP(A60,TRANSPORTE!A1:D117,4,FALSE)</f>
        <v>1340.4286998159068</v>
      </c>
      <c r="M60" s="919"/>
      <c r="N60" s="286">
        <f>K60*L60</f>
        <v>1675.5358747698835</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308"/>
      <c r="C65" s="309"/>
      <c r="D65" s="309"/>
      <c r="E65" s="309"/>
      <c r="F65" s="309"/>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1675.5358747698835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4"/>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4510.916666666667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64091.0412717703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12818.20825435406</v>
      </c>
      <c r="M84" s="867"/>
      <c r="N84" s="51"/>
    </row>
    <row r="85" spans="1:14">
      <c r="B85" s="89" t="s">
        <v>973</v>
      </c>
      <c r="C85" s="90"/>
      <c r="D85" s="90"/>
      <c r="E85" s="90"/>
      <c r="F85" s="90"/>
      <c r="G85" s="90"/>
      <c r="H85" s="90"/>
      <c r="I85" s="87"/>
      <c r="J85" s="88"/>
      <c r="K85" s="303">
        <v>0.05</v>
      </c>
      <c r="L85" s="866">
        <f>N79*K85</f>
        <v>3204.552063588515</v>
      </c>
      <c r="M85" s="867"/>
      <c r="N85" s="51"/>
    </row>
    <row r="86" spans="1:14" ht="15.75" thickBot="1">
      <c r="B86" s="91" t="s">
        <v>974</v>
      </c>
      <c r="C86" s="92"/>
      <c r="D86" s="92"/>
      <c r="E86" s="92"/>
      <c r="F86" s="92"/>
      <c r="G86" s="92"/>
      <c r="H86" s="92"/>
      <c r="I86" s="93"/>
      <c r="J86" s="94"/>
      <c r="K86" s="304">
        <v>0.05</v>
      </c>
      <c r="L86" s="868">
        <f>N79*K86</f>
        <v>3204.552063588515</v>
      </c>
      <c r="M86" s="869"/>
      <c r="N86" s="51"/>
    </row>
    <row r="87" spans="1:14" ht="15.75" thickBot="1">
      <c r="B87" s="831" t="s">
        <v>953</v>
      </c>
      <c r="C87" s="832"/>
      <c r="D87" s="832"/>
      <c r="E87" s="832"/>
      <c r="F87" s="832"/>
      <c r="G87" s="832"/>
      <c r="H87" s="832"/>
      <c r="I87" s="832"/>
      <c r="J87" s="832"/>
      <c r="K87" s="832"/>
      <c r="L87" s="832"/>
      <c r="M87" s="833"/>
      <c r="N87" s="52">
        <f>L84+L85+L86</f>
        <v>19227.31238153109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83318.353653301398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1139</v>
      </c>
      <c r="C31" s="81" t="s">
        <v>2151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197</v>
      </c>
      <c r="B36" s="880" t="str">
        <f>VLOOKUP(A36,EQUIPOS!A6:D154,3,FALSE)</f>
        <v>Equipo de perforación (TRACKDRILL), potencia 40 HP, 2100 golpes / minuto</v>
      </c>
      <c r="C36" s="881"/>
      <c r="D36" s="881"/>
      <c r="E36" s="881"/>
      <c r="F36" s="881"/>
      <c r="G36" s="881"/>
      <c r="H36" s="882"/>
      <c r="I36" s="266"/>
      <c r="J36" s="267"/>
      <c r="K36" s="268">
        <f>VLOOKUP(A36,EQUIPOS!A6:D163,4,FALSE)</f>
        <v>166136.30003719876</v>
      </c>
      <c r="L36" s="269"/>
      <c r="M36" s="335">
        <v>2.5</v>
      </c>
      <c r="N36" s="271">
        <f>K36/M36</f>
        <v>66454.520014879497</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402.04310903601998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66856.563123915519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19081.87530777642</v>
      </c>
      <c r="N48" s="271">
        <f>K48*M48</f>
        <v>19272.694060854184</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19272.694060854184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4"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20</v>
      </c>
      <c r="N71" s="394">
        <f>K71/M71</f>
        <v>2706.55</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8040.862180720399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94170.1193654901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18834.02387309802</v>
      </c>
      <c r="M84" s="867"/>
      <c r="N84" s="51"/>
    </row>
    <row r="85" spans="1:14">
      <c r="B85" s="89" t="s">
        <v>973</v>
      </c>
      <c r="C85" s="90"/>
      <c r="D85" s="90"/>
      <c r="E85" s="90"/>
      <c r="F85" s="90"/>
      <c r="G85" s="90"/>
      <c r="H85" s="90"/>
      <c r="I85" s="87"/>
      <c r="J85" s="88"/>
      <c r="K85" s="303">
        <v>0.05</v>
      </c>
      <c r="L85" s="866">
        <f>N79*K85</f>
        <v>4708.505968274505</v>
      </c>
      <c r="M85" s="867"/>
      <c r="N85" s="51"/>
    </row>
    <row r="86" spans="1:14" ht="15.75" thickBot="1">
      <c r="B86" s="91" t="s">
        <v>974</v>
      </c>
      <c r="C86" s="92"/>
      <c r="D86" s="92"/>
      <c r="E86" s="92"/>
      <c r="F86" s="92"/>
      <c r="G86" s="92"/>
      <c r="H86" s="92"/>
      <c r="I86" s="93"/>
      <c r="J86" s="94"/>
      <c r="K86" s="304">
        <v>0.05</v>
      </c>
      <c r="L86" s="868">
        <f>N79*K86</f>
        <v>4708.505968274505</v>
      </c>
      <c r="M86" s="869"/>
      <c r="N86" s="51"/>
    </row>
    <row r="87" spans="1:14" ht="15.75" thickBot="1">
      <c r="B87" s="831" t="s">
        <v>953</v>
      </c>
      <c r="C87" s="832"/>
      <c r="D87" s="832"/>
      <c r="E87" s="832"/>
      <c r="F87" s="832"/>
      <c r="G87" s="832"/>
      <c r="H87" s="832"/>
      <c r="I87" s="832"/>
      <c r="J87" s="832"/>
      <c r="K87" s="832"/>
      <c r="L87" s="832"/>
      <c r="M87" s="833"/>
      <c r="N87" s="52">
        <f>L84+L85+L86</f>
        <v>28251.03580964703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122421.15517513713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1140</v>
      </c>
      <c r="C31" s="81" t="s">
        <v>2152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197</v>
      </c>
      <c r="B36" s="880" t="str">
        <f>VLOOKUP(A36,EQUIPOS!A6:D154,3,FALSE)</f>
        <v>Equipo de perforación (TRACKDRILL), potencia 40 HP, 2100 golpes / minuto</v>
      </c>
      <c r="C36" s="881"/>
      <c r="D36" s="881"/>
      <c r="E36" s="881"/>
      <c r="F36" s="881"/>
      <c r="G36" s="881"/>
      <c r="H36" s="882"/>
      <c r="I36" s="266"/>
      <c r="J36" s="267"/>
      <c r="K36" s="268">
        <f>VLOOKUP(A36,EQUIPOS!A6:D163,4,FALSE)</f>
        <v>166136.30003719876</v>
      </c>
      <c r="L36" s="269"/>
      <c r="M36" s="335">
        <v>1.25</v>
      </c>
      <c r="N36" s="271">
        <f>K36/M36</f>
        <v>132909.04002975899</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1074.7412180720401</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133983.78124783104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19081.87530777642</v>
      </c>
      <c r="N48" s="271">
        <f>K48*M48</f>
        <v>19272.694060854184</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19272.694060854184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f>SUM(N71:N76)</f>
        <v>21494.824361440798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174751.299670126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34950.259934025198</v>
      </c>
      <c r="M84" s="867"/>
      <c r="N84" s="51"/>
    </row>
    <row r="85" spans="1:14">
      <c r="B85" s="89" t="s">
        <v>973</v>
      </c>
      <c r="C85" s="90"/>
      <c r="D85" s="90"/>
      <c r="E85" s="90"/>
      <c r="F85" s="90"/>
      <c r="G85" s="90"/>
      <c r="H85" s="90"/>
      <c r="I85" s="87"/>
      <c r="J85" s="88"/>
      <c r="K85" s="303">
        <v>0.05</v>
      </c>
      <c r="L85" s="866">
        <f>N79*K85</f>
        <v>8737.5649835062995</v>
      </c>
      <c r="M85" s="867"/>
      <c r="N85" s="51"/>
    </row>
    <row r="86" spans="1:14" ht="15.75" thickBot="1">
      <c r="B86" s="91" t="s">
        <v>974</v>
      </c>
      <c r="C86" s="92"/>
      <c r="D86" s="92"/>
      <c r="E86" s="92"/>
      <c r="F86" s="92"/>
      <c r="G86" s="92"/>
      <c r="H86" s="92"/>
      <c r="I86" s="93"/>
      <c r="J86" s="94"/>
      <c r="K86" s="304">
        <v>0.05</v>
      </c>
      <c r="L86" s="868">
        <f>N79*K86</f>
        <v>8737.5649835062995</v>
      </c>
      <c r="M86" s="869"/>
      <c r="N86" s="51"/>
    </row>
    <row r="87" spans="1:14" ht="15.75" thickBot="1">
      <c r="B87" s="831" t="s">
        <v>953</v>
      </c>
      <c r="C87" s="832"/>
      <c r="D87" s="832"/>
      <c r="E87" s="832"/>
      <c r="F87" s="832"/>
      <c r="G87" s="832"/>
      <c r="H87" s="832"/>
      <c r="I87" s="832"/>
      <c r="J87" s="832"/>
      <c r="K87" s="832"/>
      <c r="L87" s="832"/>
      <c r="M87" s="833"/>
      <c r="N87" s="52">
        <f>L84+L85+L86</f>
        <v>52425.389901037801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227176.68957116379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1141</v>
      </c>
      <c r="C31" s="81" t="s">
        <v>1690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314</v>
      </c>
      <c r="B36" s="880" t="str">
        <f>VLOOKUP(A36,EQUIPOS!A6:D154,3,FALSE)</f>
        <v xml:space="preserve">Retroexcavadora E-200 sobre orugas
</v>
      </c>
      <c r="C36" s="881"/>
      <c r="D36" s="881"/>
      <c r="E36" s="881"/>
      <c r="F36" s="881"/>
      <c r="G36" s="881"/>
      <c r="H36" s="882"/>
      <c r="I36" s="266"/>
      <c r="J36" s="267"/>
      <c r="K36" s="268">
        <f>VLOOKUP(A36,EQUIPOS!A6:D163,4,FALSE)</f>
        <v>205331.66635843719</v>
      </c>
      <c r="L36" s="269"/>
      <c r="M36" s="335">
        <v>23</v>
      </c>
      <c r="N36" s="271">
        <f>K36/M36</f>
        <v>8927.4637547146594</v>
      </c>
    </row>
    <row r="37" spans="1:14">
      <c r="A37" s="113" t="s">
        <v>328</v>
      </c>
      <c r="B37" s="880" t="str">
        <f>VLOOKUP(A37,EQUIPOS!A7:D154,3,FALSE)</f>
        <v xml:space="preserve">Taco metálico o puntal (escamas en concreto)
</v>
      </c>
      <c r="C37" s="881"/>
      <c r="D37" s="881"/>
      <c r="E37" s="881"/>
      <c r="F37" s="881"/>
      <c r="G37" s="881"/>
      <c r="H37" s="882"/>
      <c r="I37" s="420"/>
      <c r="J37" s="421"/>
      <c r="K37" s="268">
        <f>VLOOKUP(A37,EQUIPOS!A7:D164,4,FALSE)</f>
        <v>86.63316125035</v>
      </c>
      <c r="L37" s="334"/>
      <c r="M37" s="335">
        <v>1</v>
      </c>
      <c r="N37" s="271">
        <f>K37/M37</f>
        <v>86.63316125035</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N75*M41</f>
        <v>1074.7412180720401</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10088.838134037051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706</v>
      </c>
      <c r="B48" s="43" t="str">
        <f>VLOOKUP(A48,MATERIALES!A5:D373,3,FALSE)</f>
        <v>Tubería PVC RD21 de 1´´ (para anclajes)</v>
      </c>
      <c r="C48" s="280"/>
      <c r="D48" s="280"/>
      <c r="E48" s="280"/>
      <c r="F48" s="280"/>
      <c r="G48" s="280"/>
      <c r="H48" s="280"/>
      <c r="I48" s="280"/>
      <c r="J48" s="310" t="str">
        <f>VLOOKUP(A48,MATERIALES!A4:D640,2,FALSE)</f>
        <v>m</v>
      </c>
      <c r="K48" s="281">
        <v>0.35</v>
      </c>
      <c r="L48" s="266"/>
      <c r="M48" s="401">
        <f>VLOOKUP(A48,MATERIALES!A5:D396,4,FALSE)</f>
        <v>4330.0911475327757</v>
      </c>
      <c r="N48" s="271">
        <f>K48*M48</f>
        <v>1515.5319016364715</v>
      </c>
    </row>
    <row r="49" spans="1:14">
      <c r="A49" s="163" t="s">
        <v>1691</v>
      </c>
      <c r="B49" s="43" t="str">
        <f>VLOOKUP(A49,MATERIALES!A6:D373,3,FALSE)</f>
        <v>Formaleta Metálica</v>
      </c>
      <c r="C49" s="424"/>
      <c r="D49" s="424"/>
      <c r="E49" s="424"/>
      <c r="F49" s="424"/>
      <c r="G49" s="424"/>
      <c r="H49" s="424"/>
      <c r="I49" s="424"/>
      <c r="J49" s="311" t="str">
        <f>VLOOKUP(A49,MATERIALES!A5:D641,2,FALSE)</f>
        <v>m2</v>
      </c>
      <c r="K49" s="396">
        <v>1</v>
      </c>
      <c r="L49" s="420"/>
      <c r="M49" s="401">
        <f>VLOOKUP(A49,MATERIALES!A6:D397,4,FALSE)</f>
        <v>16496.150564002397</v>
      </c>
      <c r="N49" s="271">
        <f>K49*M49</f>
        <v>16496.150564002397</v>
      </c>
    </row>
    <row r="50" spans="1:14">
      <c r="A50" s="163" t="s">
        <v>745</v>
      </c>
      <c r="B50" s="43" t="str">
        <f>VLOOKUP(A50,MATERIALES!A6:D373,3,FALSE)</f>
        <v>Acero PDR-60</v>
      </c>
      <c r="C50" s="424"/>
      <c r="D50" s="424"/>
      <c r="E50" s="424"/>
      <c r="F50" s="424"/>
      <c r="G50" s="424"/>
      <c r="H50" s="424"/>
      <c r="I50" s="424"/>
      <c r="J50" s="311" t="str">
        <f>VLOOKUP(A50,MATERIALES!A6:D642,2,FALSE)</f>
        <v>kg</v>
      </c>
      <c r="K50" s="396">
        <v>3.8</v>
      </c>
      <c r="L50" s="420"/>
      <c r="M50" s="401">
        <f>VLOOKUP(A50,MATERIALES!A6:D398,4,FALSE)</f>
        <v>3517.2757405257917</v>
      </c>
      <c r="N50" s="271">
        <f>K50*M50</f>
        <v>13365.647813998008</v>
      </c>
    </row>
    <row r="51" spans="1:14">
      <c r="A51" s="163" t="s">
        <v>832</v>
      </c>
      <c r="B51" s="43" t="str">
        <f>VLOOKUP(A51,MATERIALES!A6:D373,3,FALSE)</f>
        <v>Concreto Resistencia  21 (Mpa)</v>
      </c>
      <c r="C51" s="424"/>
      <c r="D51" s="424"/>
      <c r="E51" s="424"/>
      <c r="F51" s="424"/>
      <c r="G51" s="424"/>
      <c r="H51" s="424"/>
      <c r="I51" s="424"/>
      <c r="J51" s="311" t="str">
        <f>VLOOKUP(A51,MATERIALES!A6:D643,2,FALSE)</f>
        <v>m3</v>
      </c>
      <c r="K51" s="396">
        <v>0.18</v>
      </c>
      <c r="L51" s="420"/>
      <c r="M51" s="401">
        <f>VLOOKUP(A51,MATERIALES!A6:D399,4,FALSE)</f>
        <v>453486.86865624913</v>
      </c>
      <c r="N51" s="271">
        <f>K51*M51</f>
        <v>81627.636358124844</v>
      </c>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113004.96663776171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1239</v>
      </c>
      <c r="B58" s="46" t="str">
        <f>VLOOKUP(A58,TRANSPORTE!A1:D117,3,FALSE)</f>
        <v>Transporte de concreto</v>
      </c>
      <c r="C58" s="316"/>
      <c r="D58" s="316"/>
      <c r="E58" s="316"/>
      <c r="F58" s="316"/>
      <c r="G58" s="316"/>
      <c r="H58" s="310" t="s">
        <v>1999</v>
      </c>
      <c r="I58" s="278">
        <v>0.18</v>
      </c>
      <c r="J58" s="285">
        <v>1</v>
      </c>
      <c r="K58" s="278">
        <f>I58*J58</f>
        <v>0.18</v>
      </c>
      <c r="L58" s="918">
        <f>VLOOKUP(A58,TRANSPORTE!A1:D117,4,FALSE)</f>
        <v>1340.4286998159068</v>
      </c>
      <c r="M58" s="919"/>
      <c r="N58" s="286">
        <f>K58*L58</f>
        <v>241.27716596686321</v>
      </c>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241.27716596686321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98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10</v>
      </c>
      <c r="N69" s="394">
        <f>K69/M69</f>
        <v>10826.2</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127"/>
    </row>
    <row r="75" spans="1:15" ht="15.75" thickBot="1">
      <c r="B75" s="920" t="s">
        <v>953</v>
      </c>
      <c r="C75" s="874"/>
      <c r="D75" s="874"/>
      <c r="E75" s="874"/>
      <c r="F75" s="874"/>
      <c r="G75" s="874"/>
      <c r="H75" s="874"/>
      <c r="I75" s="874"/>
      <c r="J75" s="874"/>
      <c r="K75" s="874"/>
      <c r="L75" s="874"/>
      <c r="M75" s="875"/>
      <c r="N75" s="459">
        <f>SUM(N69:N74)</f>
        <v>21494.824361440798</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144829.90629920643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28965.981259841286</v>
      </c>
      <c r="M82" s="867"/>
      <c r="N82" s="51"/>
    </row>
    <row r="83" spans="1:14">
      <c r="B83" s="89" t="s">
        <v>973</v>
      </c>
      <c r="C83" s="90"/>
      <c r="D83" s="90"/>
      <c r="E83" s="90"/>
      <c r="F83" s="90"/>
      <c r="G83" s="90"/>
      <c r="H83" s="90"/>
      <c r="I83" s="87"/>
      <c r="J83" s="88"/>
      <c r="K83" s="303">
        <v>0.05</v>
      </c>
      <c r="L83" s="866">
        <f>N77*K83</f>
        <v>7241.4953149603216</v>
      </c>
      <c r="M83" s="867"/>
      <c r="N83" s="51"/>
    </row>
    <row r="84" spans="1:14" ht="15.75" thickBot="1">
      <c r="B84" s="91" t="s">
        <v>974</v>
      </c>
      <c r="C84" s="92"/>
      <c r="D84" s="92"/>
      <c r="E84" s="92"/>
      <c r="F84" s="92"/>
      <c r="G84" s="92"/>
      <c r="H84" s="92"/>
      <c r="I84" s="93"/>
      <c r="J84" s="94"/>
      <c r="K84" s="304">
        <v>0.05</v>
      </c>
      <c r="L84" s="868">
        <f>N77*K84</f>
        <v>7241.4953149603216</v>
      </c>
      <c r="M84" s="869"/>
      <c r="N84" s="51"/>
    </row>
    <row r="85" spans="1:14" ht="15.75" thickBot="1">
      <c r="B85" s="831" t="s">
        <v>953</v>
      </c>
      <c r="C85" s="832"/>
      <c r="D85" s="832"/>
      <c r="E85" s="832"/>
      <c r="F85" s="832"/>
      <c r="G85" s="832"/>
      <c r="H85" s="832"/>
      <c r="I85" s="832"/>
      <c r="J85" s="832"/>
      <c r="K85" s="832"/>
      <c r="L85" s="832"/>
      <c r="M85" s="833"/>
      <c r="N85" s="52">
        <f>L82+L83+L84</f>
        <v>43448.971889761931</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188278.87818896835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1142</v>
      </c>
      <c r="C31" s="81" t="s">
        <v>2153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N75*M41</f>
        <v>53.737060903601993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53.737060903601993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380</v>
      </c>
      <c r="B48" s="43" t="str">
        <f>VLOOKUP(A48,MATERIALES!A5:D373,3,FALSE)</f>
        <v>Armadura de Acero</v>
      </c>
      <c r="C48" s="280"/>
      <c r="D48" s="280"/>
      <c r="E48" s="280"/>
      <c r="F48" s="280"/>
      <c r="G48" s="280"/>
      <c r="H48" s="280"/>
      <c r="I48" s="280"/>
      <c r="J48" s="310" t="str">
        <f>VLOOKUP(A48,MATERIALES!A4:D640,2,FALSE)</f>
        <v>m</v>
      </c>
      <c r="K48" s="281">
        <v>1</v>
      </c>
      <c r="L48" s="266"/>
      <c r="M48" s="401">
        <f>VLOOKUP(A48,MATERIALES!A5:D396,4,FALSE)</f>
        <v>4631.2347041606317</v>
      </c>
      <c r="N48" s="271">
        <f>K48*M48</f>
        <v>4631.2347041606317</v>
      </c>
    </row>
    <row r="49" spans="1:14">
      <c r="A49" s="163" t="s">
        <v>690</v>
      </c>
      <c r="B49" s="43" t="str">
        <f>VLOOKUP(A49,MATERIALES!A6:D373,3,FALSE)</f>
        <v>Tornillos de Unión de D= 12 mm</v>
      </c>
      <c r="C49" s="424"/>
      <c r="D49" s="424"/>
      <c r="E49" s="424"/>
      <c r="F49" s="424"/>
      <c r="G49" s="424"/>
      <c r="H49" s="424"/>
      <c r="I49" s="424"/>
      <c r="J49" s="311" t="str">
        <f>VLOOKUP(A49,MATERIALES!A5:D641,2,FALSE)</f>
        <v>u</v>
      </c>
      <c r="K49" s="396">
        <v>4</v>
      </c>
      <c r="L49" s="420"/>
      <c r="M49" s="401">
        <f>VLOOKUP(A49,MATERIALES!A6:D397,4,FALSE)</f>
        <v>1056.748770251638</v>
      </c>
      <c r="N49" s="271">
        <f>K49*M49</f>
        <v>4226.995081006552</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8858.2297851671829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B58" s="46"/>
      <c r="C58" s="316"/>
      <c r="D58" s="316"/>
      <c r="E58" s="316"/>
      <c r="F58" s="316"/>
      <c r="G58" s="316"/>
      <c r="H58" s="310"/>
      <c r="I58" s="278"/>
      <c r="J58" s="285"/>
      <c r="K58" s="278"/>
      <c r="L58" s="918"/>
      <c r="M58" s="919"/>
      <c r="N58" s="286"/>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98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400</v>
      </c>
      <c r="N69" s="394">
        <f>K69/M69</f>
        <v>270.65499999999997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400</v>
      </c>
      <c r="N70" s="394">
        <f>K70/M70</f>
        <v>266.71560903601994</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127"/>
    </row>
    <row r="75" spans="1:15" ht="15.75" thickBot="1">
      <c r="B75" s="920" t="s">
        <v>953</v>
      </c>
      <c r="C75" s="874"/>
      <c r="D75" s="874"/>
      <c r="E75" s="874"/>
      <c r="F75" s="874"/>
      <c r="G75" s="874"/>
      <c r="H75" s="874"/>
      <c r="I75" s="874"/>
      <c r="J75" s="874"/>
      <c r="K75" s="874"/>
      <c r="L75" s="874"/>
      <c r="M75" s="875"/>
      <c r="N75" s="459">
        <f>SUM(N69:N74)</f>
        <v>537.37060903601991</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9449.3374551068046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1889.867491021361</v>
      </c>
      <c r="M82" s="867"/>
      <c r="N82" s="51"/>
    </row>
    <row r="83" spans="1:14">
      <c r="B83" s="89" t="s">
        <v>973</v>
      </c>
      <c r="C83" s="90"/>
      <c r="D83" s="90"/>
      <c r="E83" s="90"/>
      <c r="F83" s="90"/>
      <c r="G83" s="90"/>
      <c r="H83" s="90"/>
      <c r="I83" s="87"/>
      <c r="J83" s="88"/>
      <c r="K83" s="303">
        <v>0.05</v>
      </c>
      <c r="L83" s="866">
        <f>N77*K83</f>
        <v>472.46687275534026</v>
      </c>
      <c r="M83" s="867"/>
      <c r="N83" s="51"/>
    </row>
    <row r="84" spans="1:14" ht="15.75" thickBot="1">
      <c r="B84" s="91" t="s">
        <v>974</v>
      </c>
      <c r="C84" s="92"/>
      <c r="D84" s="92"/>
      <c r="E84" s="92"/>
      <c r="F84" s="92"/>
      <c r="G84" s="92"/>
      <c r="H84" s="92"/>
      <c r="I84" s="93"/>
      <c r="J84" s="94"/>
      <c r="K84" s="304">
        <v>0.05</v>
      </c>
      <c r="L84" s="868">
        <f>N77*K84</f>
        <v>472.46687275534026</v>
      </c>
      <c r="M84" s="869"/>
      <c r="N84" s="51"/>
    </row>
    <row r="85" spans="1:14" ht="15.75" thickBot="1">
      <c r="B85" s="831" t="s">
        <v>953</v>
      </c>
      <c r="C85" s="832"/>
      <c r="D85" s="832"/>
      <c r="E85" s="832"/>
      <c r="F85" s="832"/>
      <c r="G85" s="832"/>
      <c r="H85" s="832"/>
      <c r="I85" s="832"/>
      <c r="J85" s="832"/>
      <c r="K85" s="832"/>
      <c r="L85" s="832"/>
      <c r="M85" s="833"/>
      <c r="N85" s="52">
        <f>L82+L83+L84</f>
        <v>2834.8012365320415</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12284.138691638846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1143</v>
      </c>
      <c r="C31" s="81" t="s">
        <v>2154</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269</v>
      </c>
      <c r="B36" s="880" t="str">
        <f>VLOOKUP(A36,EQUIPOS!A6:D154,3,FALSE)</f>
        <v>Motoniveladora  potencia 215 HP, ancho de cuchilla 4,27 m, peso 18 ton.</v>
      </c>
      <c r="C36" s="881"/>
      <c r="D36" s="881"/>
      <c r="E36" s="881"/>
      <c r="F36" s="881"/>
      <c r="G36" s="881"/>
      <c r="H36" s="882"/>
      <c r="I36" s="266"/>
      <c r="J36" s="267"/>
      <c r="K36" s="268">
        <f>VLOOKUP(A36,EQUIPOS!A6:D163,4,FALSE)</f>
        <v>217772.90317135054</v>
      </c>
      <c r="L36" s="269"/>
      <c r="M36" s="335">
        <v>15</v>
      </c>
      <c r="N36" s="271">
        <f>K36/M36</f>
        <v>14518.193544756703</v>
      </c>
    </row>
    <row r="37" spans="1:14">
      <c r="A37" s="113" t="s">
        <v>365</v>
      </c>
      <c r="B37" s="880" t="str">
        <f>VLOOKUP(A37,EQUIPOS!A7:D154,3,FALSE)</f>
        <v xml:space="preserve">Vibrocompatador, potencia 153 HP, peso 10 Ton. </v>
      </c>
      <c r="C37" s="881"/>
      <c r="D37" s="881"/>
      <c r="E37" s="881"/>
      <c r="F37" s="881"/>
      <c r="G37" s="881"/>
      <c r="H37" s="882"/>
      <c r="I37" s="420"/>
      <c r="J37" s="421"/>
      <c r="K37" s="268">
        <f>VLOOKUP(A37,EQUIPOS!A7:D164,4,FALSE)</f>
        <v>128918.09604711263</v>
      </c>
      <c r="L37" s="334"/>
      <c r="M37" s="335">
        <v>15</v>
      </c>
      <c r="N37" s="271">
        <f>K37/M37</f>
        <v>8594.5397364741748</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112.11635150600333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23224.849632736881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550</v>
      </c>
      <c r="B48" s="43" t="str">
        <f>VLOOKUP(A48,MATERIALES!A5:D373,3,FALSE)</f>
        <v>Material seleccionado para Relleno</v>
      </c>
      <c r="C48" s="280"/>
      <c r="D48" s="280"/>
      <c r="E48" s="280"/>
      <c r="F48" s="280"/>
      <c r="G48" s="280"/>
      <c r="H48" s="280"/>
      <c r="I48" s="267"/>
      <c r="J48" s="223" t="str">
        <f>VLOOKUP(A48,MATERIALES!A4:D640,2,FALSE)</f>
        <v>m3</v>
      </c>
      <c r="K48" s="281">
        <v>1.05</v>
      </c>
      <c r="L48" s="266"/>
      <c r="M48" s="401">
        <f>VLOOKUP(A48,MATERIALES!A5:D396,4,FALSE)</f>
        <v>20384.730279750151</v>
      </c>
      <c r="N48" s="271">
        <f>K48*M48</f>
        <v>21403.966793737658</v>
      </c>
    </row>
    <row r="49" spans="1:14">
      <c r="A49" s="163"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53.065218459743974</v>
      </c>
      <c r="N49" s="271">
        <f>K49*M49</f>
        <v>1591.9565537923193</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22995.923347529977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1291</v>
      </c>
      <c r="B60" s="46" t="str">
        <f>VLOOKUP(A60,TRANSPORTE!A1:D117,3,FALSE)</f>
        <v>Transporte de material seleccionado para relleno</v>
      </c>
      <c r="C60" s="316"/>
      <c r="D60" s="316"/>
      <c r="E60" s="316"/>
      <c r="F60" s="316"/>
      <c r="G60" s="316"/>
      <c r="H60" s="310" t="s">
        <v>1999</v>
      </c>
      <c r="I60" s="278">
        <v>1.05</v>
      </c>
      <c r="J60" s="285">
        <v>1</v>
      </c>
      <c r="K60" s="278">
        <f>I60*J60</f>
        <v>1.05</v>
      </c>
      <c r="L60" s="918">
        <f>VLOOKUP(A60,TRANSPORTE!A1:D117,4,FALSE)</f>
        <v>1340.4286998159068</v>
      </c>
      <c r="M60" s="919"/>
      <c r="N60" s="286">
        <f>K60*L60</f>
        <v>1407.4501348067022</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1407.4501348067022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4"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120</v>
      </c>
      <c r="N71" s="394">
        <f>K71/M71</f>
        <v>889.05203012006655</v>
      </c>
      <c r="O71" s="106"/>
    </row>
    <row r="72" spans="1:15">
      <c r="A72" s="164"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120</v>
      </c>
      <c r="N72" s="394">
        <f>K72/M72</f>
        <v>1353.2750000000001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f>SUM(N71:N76)</f>
        <v>2242.3270301200664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49870.550145193629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9974.1100290387258</v>
      </c>
      <c r="M84" s="867"/>
      <c r="N84" s="51"/>
    </row>
    <row r="85" spans="1:14">
      <c r="B85" s="89" t="s">
        <v>973</v>
      </c>
      <c r="C85" s="90"/>
      <c r="D85" s="90"/>
      <c r="E85" s="90"/>
      <c r="F85" s="90"/>
      <c r="G85" s="90"/>
      <c r="H85" s="90"/>
      <c r="I85" s="87"/>
      <c r="J85" s="88"/>
      <c r="K85" s="303">
        <v>0.05</v>
      </c>
      <c r="L85" s="866">
        <f>N79*K85</f>
        <v>2493.5275072596814</v>
      </c>
      <c r="M85" s="867"/>
      <c r="N85" s="51"/>
    </row>
    <row r="86" spans="1:14" ht="15.75" thickBot="1">
      <c r="B86" s="91" t="s">
        <v>974</v>
      </c>
      <c r="C86" s="92"/>
      <c r="D86" s="92"/>
      <c r="E86" s="92"/>
      <c r="F86" s="92"/>
      <c r="G86" s="92"/>
      <c r="H86" s="92"/>
      <c r="I86" s="93"/>
      <c r="J86" s="94"/>
      <c r="K86" s="304">
        <v>0.05</v>
      </c>
      <c r="L86" s="868">
        <f>N79*K86</f>
        <v>2493.5275072596814</v>
      </c>
      <c r="M86" s="869"/>
      <c r="N86" s="51"/>
    </row>
    <row r="87" spans="1:14" ht="15.75" thickBot="1">
      <c r="B87" s="831" t="s">
        <v>953</v>
      </c>
      <c r="C87" s="832"/>
      <c r="D87" s="832"/>
      <c r="E87" s="832"/>
      <c r="F87" s="832"/>
      <c r="G87" s="832"/>
      <c r="H87" s="832"/>
      <c r="I87" s="832"/>
      <c r="J87" s="832"/>
      <c r="K87" s="832"/>
      <c r="L87" s="832"/>
      <c r="M87" s="833"/>
      <c r="N87" s="52">
        <f>L84+L85+L86</f>
        <v>14961.165043558089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64831.715188751718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32.25" customHeight="1" thickBot="1">
      <c r="A31" t="s">
        <v>1845</v>
      </c>
      <c r="B31" s="80" t="s">
        <v>1144</v>
      </c>
      <c r="C31" s="973" t="s">
        <v>2155</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46486.149615516995</v>
      </c>
      <c r="N48" s="271">
        <f>K48*M48</f>
        <v>51134.764577068701</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5855.1040975246397</v>
      </c>
      <c r="N49" s="271">
        <f>K49*M49</f>
        <v>6733.3697121533351</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5568.9937952690698</v>
      </c>
      <c r="N50" s="271">
        <f>K50*M50</f>
        <v>11137.98759053814</v>
      </c>
    </row>
    <row r="51" spans="1:14">
      <c r="A51" s="163" t="s">
        <v>921</v>
      </c>
      <c r="B51" s="43" t="str">
        <f>VLOOKUP(A51,MATERIALES!A6:D373,3,FALSE)</f>
        <v>Malla para gaviones (2M3)</v>
      </c>
      <c r="C51" s="424"/>
      <c r="D51" s="424"/>
      <c r="E51" s="424"/>
      <c r="F51" s="424"/>
      <c r="G51" s="424"/>
      <c r="H51" s="424"/>
      <c r="I51" s="424"/>
      <c r="J51" s="311" t="str">
        <f>VLOOKUP(A51,MATERIALES!A6:D643,2,FALSE)</f>
        <v>u</v>
      </c>
      <c r="K51" s="396">
        <v>0.5</v>
      </c>
      <c r="L51" s="420"/>
      <c r="M51" s="401">
        <f>VLOOKUP(A51,MATERIALES!A6:D399,4,FALSE)</f>
        <v>108773.62713199078</v>
      </c>
      <c r="N51" s="271">
        <f>K51*M51</f>
        <v>54386.813565995391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123392.93544575557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8">
        <f>VLOOKUP(A60,TRANSPORTE!A1:D117,4,FALSE)</f>
        <v>1340.4286998159068</v>
      </c>
      <c r="M60" s="919"/>
      <c r="N60" s="286">
        <f>K60*L60</f>
        <v>1474.4715697974978</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1474.4715697974978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141835.9448053095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28367.1889610619</v>
      </c>
      <c r="M84" s="867"/>
      <c r="N84" s="51"/>
    </row>
    <row r="85" spans="1:14">
      <c r="B85" s="89" t="s">
        <v>973</v>
      </c>
      <c r="C85" s="90"/>
      <c r="D85" s="90"/>
      <c r="E85" s="90"/>
      <c r="F85" s="90"/>
      <c r="G85" s="90"/>
      <c r="H85" s="90"/>
      <c r="I85" s="87"/>
      <c r="J85" s="88"/>
      <c r="K85" s="303">
        <v>0.05</v>
      </c>
      <c r="L85" s="866">
        <f>N79*K85</f>
        <v>7091.797240265475</v>
      </c>
      <c r="M85" s="867"/>
      <c r="N85" s="51"/>
    </row>
    <row r="86" spans="1:14" ht="15.75" thickBot="1">
      <c r="B86" s="91" t="s">
        <v>974</v>
      </c>
      <c r="C86" s="92"/>
      <c r="D86" s="92"/>
      <c r="E86" s="92"/>
      <c r="F86" s="92"/>
      <c r="G86" s="92"/>
      <c r="H86" s="92"/>
      <c r="I86" s="93"/>
      <c r="J86" s="94"/>
      <c r="K86" s="304">
        <v>0.05</v>
      </c>
      <c r="L86" s="868">
        <f>N79*K86</f>
        <v>7091.797240265475</v>
      </c>
      <c r="M86" s="869"/>
      <c r="N86" s="51"/>
    </row>
    <row r="87" spans="1:14" ht="15.75" thickBot="1">
      <c r="B87" s="831" t="s">
        <v>953</v>
      </c>
      <c r="C87" s="832"/>
      <c r="D87" s="832"/>
      <c r="E87" s="832"/>
      <c r="F87" s="832"/>
      <c r="G87" s="832"/>
      <c r="H87" s="832"/>
      <c r="I87" s="832"/>
      <c r="J87" s="832"/>
      <c r="K87" s="832"/>
      <c r="L87" s="832"/>
      <c r="M87" s="833"/>
      <c r="N87" s="52">
        <f>L84+L85+L86</f>
        <v>42550.783441592852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184386.72824690235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31.5" customHeight="1" thickBot="1">
      <c r="A31" t="s">
        <v>1845</v>
      </c>
      <c r="B31" s="80" t="s">
        <v>1692</v>
      </c>
      <c r="C31" s="973" t="s">
        <v>2156</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46486.149615516995</v>
      </c>
      <c r="N48" s="271">
        <f>K48*M48</f>
        <v>51134.764577068701</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5855.1040975246397</v>
      </c>
      <c r="N49" s="271">
        <f>K49*M49</f>
        <v>6733.3697121533351</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5568.9937952690698</v>
      </c>
      <c r="N50" s="271">
        <f>K50*M50</f>
        <v>11137.98759053814</v>
      </c>
    </row>
    <row r="51" spans="1:14">
      <c r="A51" s="163" t="s">
        <v>925</v>
      </c>
      <c r="B51" s="43" t="str">
        <f>VLOOKUP(A51,MATERIALES!A6:D373,3,FALSE)</f>
        <v>Malla Ciclónica Para Gaviones Galvanizada Aleación Zn-5A1-Mm Cal 12 (2M3)</v>
      </c>
      <c r="C51" s="424"/>
      <c r="D51" s="424"/>
      <c r="E51" s="424"/>
      <c r="F51" s="424"/>
      <c r="G51" s="424"/>
      <c r="H51" s="424"/>
      <c r="I51" s="424"/>
      <c r="J51" s="311" t="str">
        <f>VLOOKUP(A51,MATERIALES!A6:D643,2,FALSE)</f>
        <v>u</v>
      </c>
      <c r="K51" s="396">
        <v>0.5</v>
      </c>
      <c r="L51" s="420"/>
      <c r="M51" s="401">
        <f>VLOOKUP(A51,MATERIALES!A6:D399,4,FALSE)</f>
        <v>143551.51568985503</v>
      </c>
      <c r="N51" s="271">
        <f>K51*M51</f>
        <v>71775.757844927517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140781.87972468769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8">
        <f>VLOOKUP(A60,TRANSPORTE!A1:D117,4,FALSE)</f>
        <v>1340.4286998159068</v>
      </c>
      <c r="M60" s="919"/>
      <c r="N60" s="286">
        <f>K60*L60</f>
        <v>1474.4715697974978</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308"/>
      <c r="C65" s="309"/>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1474.4715697974978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159224.88908424161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31844.977816848324</v>
      </c>
      <c r="M84" s="867"/>
      <c r="N84" s="51"/>
    </row>
    <row r="85" spans="1:14">
      <c r="B85" s="89" t="s">
        <v>973</v>
      </c>
      <c r="C85" s="90"/>
      <c r="D85" s="90"/>
      <c r="E85" s="90"/>
      <c r="F85" s="90"/>
      <c r="G85" s="90"/>
      <c r="H85" s="90"/>
      <c r="I85" s="87"/>
      <c r="J85" s="88"/>
      <c r="K85" s="303">
        <v>0.05</v>
      </c>
      <c r="L85" s="866">
        <f>N79*K85</f>
        <v>7961.2444542120811</v>
      </c>
      <c r="M85" s="867"/>
      <c r="N85" s="51"/>
    </row>
    <row r="86" spans="1:14" ht="15.75" thickBot="1">
      <c r="B86" s="91" t="s">
        <v>974</v>
      </c>
      <c r="C86" s="92"/>
      <c r="D86" s="92"/>
      <c r="E86" s="92"/>
      <c r="F86" s="92"/>
      <c r="G86" s="92"/>
      <c r="H86" s="92"/>
      <c r="I86" s="93"/>
      <c r="J86" s="94"/>
      <c r="K86" s="304">
        <v>0.05</v>
      </c>
      <c r="L86" s="868">
        <f>N79*K86</f>
        <v>7961.2444542120811</v>
      </c>
      <c r="M86" s="869"/>
      <c r="N86" s="51"/>
    </row>
    <row r="87" spans="1:14" ht="15.75" thickBot="1">
      <c r="B87" s="831" t="s">
        <v>953</v>
      </c>
      <c r="C87" s="832"/>
      <c r="D87" s="832"/>
      <c r="E87" s="832"/>
      <c r="F87" s="832"/>
      <c r="G87" s="832"/>
      <c r="H87" s="832"/>
      <c r="I87" s="832"/>
      <c r="J87" s="832"/>
      <c r="K87" s="832"/>
      <c r="L87" s="832"/>
      <c r="M87" s="833"/>
      <c r="N87" s="52">
        <f>L84+L85+L86</f>
        <v>47767.466725272483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206992.35580951409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30.75" customHeight="1" thickBot="1">
      <c r="A31" t="s">
        <v>1845</v>
      </c>
      <c r="B31" s="80" t="s">
        <v>1693</v>
      </c>
      <c r="C31" s="973" t="s">
        <v>2157</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46486.149615516995</v>
      </c>
      <c r="N48" s="271">
        <f>K48*M48</f>
        <v>51134.764577068701</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5855.1040975246397</v>
      </c>
      <c r="N49" s="271">
        <f>K49*M49</f>
        <v>6733.3697121533351</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5568.9937952690698</v>
      </c>
      <c r="N50" s="271">
        <f>K50*M50</f>
        <v>11137.98759053814</v>
      </c>
    </row>
    <row r="51" spans="1:14">
      <c r="A51" s="163" t="s">
        <v>927</v>
      </c>
      <c r="B51" s="43" t="str">
        <f>VLOOKUP(A51,MATERIALES!A6:D373,3,FALSE)</f>
        <v>Malla Ciclónica Para Gaviones Galvanizada Y Plastificada Con Pvc Cal 12 (2M3)</v>
      </c>
      <c r="C51" s="424"/>
      <c r="D51" s="424"/>
      <c r="E51" s="424"/>
      <c r="F51" s="424"/>
      <c r="G51" s="424"/>
      <c r="H51" s="424"/>
      <c r="I51" s="424"/>
      <c r="J51" s="311" t="str">
        <f>VLOOKUP(A51,MATERIALES!A6:D643,2,FALSE)</f>
        <v>u</v>
      </c>
      <c r="K51" s="396">
        <v>0.5</v>
      </c>
      <c r="L51" s="420"/>
      <c r="M51" s="401">
        <f>VLOOKUP(A51,MATERIALES!A6:D399,4,FALSE)</f>
        <v>154533.8773149201</v>
      </c>
      <c r="N51" s="271">
        <f>K51*M51</f>
        <v>77266.93865746005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146273.06053722021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8">
        <f>VLOOKUP(A60,TRANSPORTE!A1:D117,4,FALSE)</f>
        <v>1340.4286998159068</v>
      </c>
      <c r="M60" s="919"/>
      <c r="N60" s="286">
        <f>K60*L60</f>
        <v>1474.4715697974978</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1474.4715697974978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164716.06989677413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32943.213979354827</v>
      </c>
      <c r="M84" s="867"/>
      <c r="N84" s="51"/>
    </row>
    <row r="85" spans="1:14">
      <c r="B85" s="89" t="s">
        <v>973</v>
      </c>
      <c r="C85" s="90"/>
      <c r="D85" s="90"/>
      <c r="E85" s="90"/>
      <c r="F85" s="90"/>
      <c r="G85" s="90"/>
      <c r="H85" s="90"/>
      <c r="I85" s="87"/>
      <c r="J85" s="88"/>
      <c r="K85" s="303">
        <v>0.05</v>
      </c>
      <c r="L85" s="866">
        <f>N79*K85</f>
        <v>8235.8034948387067</v>
      </c>
      <c r="M85" s="867"/>
      <c r="N85" s="51"/>
    </row>
    <row r="86" spans="1:14" ht="15.75" thickBot="1">
      <c r="B86" s="91" t="s">
        <v>974</v>
      </c>
      <c r="C86" s="92"/>
      <c r="D86" s="92"/>
      <c r="E86" s="92"/>
      <c r="F86" s="92"/>
      <c r="G86" s="92"/>
      <c r="H86" s="92"/>
      <c r="I86" s="93"/>
      <c r="J86" s="94"/>
      <c r="K86" s="304">
        <v>0.05</v>
      </c>
      <c r="L86" s="868">
        <f>N79*K86</f>
        <v>8235.8034948387067</v>
      </c>
      <c r="M86" s="869"/>
      <c r="N86" s="51"/>
    </row>
    <row r="87" spans="1:14" ht="15.75" thickBot="1">
      <c r="B87" s="831" t="s">
        <v>953</v>
      </c>
      <c r="C87" s="832"/>
      <c r="D87" s="832"/>
      <c r="E87" s="832"/>
      <c r="F87" s="832"/>
      <c r="G87" s="832"/>
      <c r="H87" s="832"/>
      <c r="I87" s="832"/>
      <c r="J87" s="832"/>
      <c r="K87" s="832"/>
      <c r="L87" s="832"/>
      <c r="M87" s="833"/>
      <c r="N87" s="52">
        <f>L84+L85+L86</f>
        <v>49414.82096903224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214130.89086580637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7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29.25" customHeight="1" thickBot="1">
      <c r="A31" t="s">
        <v>1845</v>
      </c>
      <c r="B31" s="80" t="s">
        <v>1694</v>
      </c>
      <c r="C31" s="973" t="s">
        <v>2158</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46486.149615516995</v>
      </c>
      <c r="N48" s="271">
        <f>K48*M48</f>
        <v>51134.764577068701</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5855.1040975246397</v>
      </c>
      <c r="N49" s="271">
        <f>K49*M49</f>
        <v>6733.3697121533351</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5568.9937952690698</v>
      </c>
      <c r="N50" s="271">
        <f>K50*M50</f>
        <v>11137.98759053814</v>
      </c>
    </row>
    <row r="51" spans="1:14">
      <c r="A51" s="166" t="s">
        <v>929</v>
      </c>
      <c r="B51" s="43" t="str">
        <f>VLOOKUP(A51,MATERIALES!A6:D373,3,FALSE)</f>
        <v>Malla Ciclónica Para Gaviones Galvanizada Aleación Zn-5A1-Mm Y Plastificada Pvc Cal 12 (2M3)</v>
      </c>
      <c r="C51" s="424"/>
      <c r="D51" s="424"/>
      <c r="E51" s="424"/>
      <c r="F51" s="424"/>
      <c r="G51" s="424"/>
      <c r="H51" s="424"/>
      <c r="I51" s="424"/>
      <c r="J51" s="311" t="str">
        <f>VLOOKUP(A51,MATERIALES!A6:D643,2,FALSE)</f>
        <v>u</v>
      </c>
      <c r="K51" s="396">
        <v>0.5</v>
      </c>
      <c r="L51" s="420"/>
      <c r="M51" s="401">
        <f>VLOOKUP(A51,MATERIALES!A6:D399,4,FALSE)</f>
        <v>152856.26336005004</v>
      </c>
      <c r="N51" s="271">
        <f>K51*M51</f>
        <v>76428.131680025021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145434.2535597852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8">
        <f>VLOOKUP(A60,TRANSPORTE!A1:D117,4,FALSE)</f>
        <v>1340.4286998159068</v>
      </c>
      <c r="M60" s="919"/>
      <c r="N60" s="286">
        <f>K60*L60</f>
        <v>1474.4715697974978</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1474.4715697974978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163877.26291933912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32775.452583867824</v>
      </c>
      <c r="M84" s="867"/>
      <c r="N84" s="51"/>
    </row>
    <row r="85" spans="1:14">
      <c r="B85" s="89" t="s">
        <v>973</v>
      </c>
      <c r="C85" s="90"/>
      <c r="D85" s="90"/>
      <c r="E85" s="90"/>
      <c r="F85" s="90"/>
      <c r="G85" s="90"/>
      <c r="H85" s="90"/>
      <c r="I85" s="87"/>
      <c r="J85" s="88"/>
      <c r="K85" s="303">
        <v>0.05</v>
      </c>
      <c r="L85" s="866">
        <f>N79*K85</f>
        <v>8193.8631459669559</v>
      </c>
      <c r="M85" s="867"/>
      <c r="N85" s="51"/>
    </row>
    <row r="86" spans="1:14" ht="15.75" thickBot="1">
      <c r="B86" s="91" t="s">
        <v>974</v>
      </c>
      <c r="C86" s="92"/>
      <c r="D86" s="92"/>
      <c r="E86" s="92"/>
      <c r="F86" s="92"/>
      <c r="G86" s="92"/>
      <c r="H86" s="92"/>
      <c r="I86" s="93"/>
      <c r="J86" s="94"/>
      <c r="K86" s="304">
        <v>0.05</v>
      </c>
      <c r="L86" s="868">
        <f>N79*K86</f>
        <v>8193.8631459669559</v>
      </c>
      <c r="M86" s="869"/>
      <c r="N86" s="51"/>
    </row>
    <row r="87" spans="1:14" ht="15.75" thickBot="1">
      <c r="B87" s="831" t="s">
        <v>953</v>
      </c>
      <c r="C87" s="832"/>
      <c r="D87" s="832"/>
      <c r="E87" s="832"/>
      <c r="F87" s="832"/>
      <c r="G87" s="832"/>
      <c r="H87" s="832"/>
      <c r="I87" s="832"/>
      <c r="J87" s="832"/>
      <c r="K87" s="832"/>
      <c r="L87" s="832"/>
      <c r="M87" s="833"/>
      <c r="N87" s="52">
        <f>L84+L85+L86</f>
        <v>49163.178875801736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213040.44179514085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30.75" customHeight="1" thickBot="1">
      <c r="A31" t="s">
        <v>1845</v>
      </c>
      <c r="B31" s="80" t="s">
        <v>1145</v>
      </c>
      <c r="C31" s="973" t="s">
        <v>1734</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46486.149615516995</v>
      </c>
      <c r="N48" s="271">
        <f>K48*M48</f>
        <v>51134.764577068701</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5855.1040975246397</v>
      </c>
      <c r="N49" s="271">
        <f>K49*M49</f>
        <v>2927.5520487623198</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5568.9937952690698</v>
      </c>
      <c r="N50" s="271">
        <f>K50*M50</f>
        <v>5568.9937952690698</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77728.925432888718</v>
      </c>
      <c r="N51" s="271">
        <f>K51*M51</f>
        <v>77728.925432888718</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137360.23585398879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8">
        <f>VLOOKUP(A60,TRANSPORTE!A1:D117,4,FALSE)</f>
        <v>1340.4286998159068</v>
      </c>
      <c r="M60" s="919"/>
      <c r="N60" s="286">
        <f>K60*L60</f>
        <v>1474.4715697974978</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1474.4715697974978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155803.24521354272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31160.649042708545</v>
      </c>
      <c r="M84" s="867"/>
      <c r="N84" s="51"/>
    </row>
    <row r="85" spans="1:14">
      <c r="B85" s="89" t="s">
        <v>973</v>
      </c>
      <c r="C85" s="90"/>
      <c r="D85" s="90"/>
      <c r="E85" s="90"/>
      <c r="F85" s="90"/>
      <c r="G85" s="90"/>
      <c r="H85" s="90"/>
      <c r="I85" s="87"/>
      <c r="J85" s="88"/>
      <c r="K85" s="303">
        <v>0.05</v>
      </c>
      <c r="L85" s="866">
        <f>N79*K85</f>
        <v>7790.1622606771361</v>
      </c>
      <c r="M85" s="867"/>
      <c r="N85" s="51"/>
    </row>
    <row r="86" spans="1:14" ht="15.75" thickBot="1">
      <c r="B86" s="91" t="s">
        <v>974</v>
      </c>
      <c r="C86" s="92"/>
      <c r="D86" s="92"/>
      <c r="E86" s="92"/>
      <c r="F86" s="92"/>
      <c r="G86" s="92"/>
      <c r="H86" s="92"/>
      <c r="I86" s="93"/>
      <c r="J86" s="94"/>
      <c r="K86" s="304">
        <v>0.05</v>
      </c>
      <c r="L86" s="868">
        <f>N79*K86</f>
        <v>7790.1622606771361</v>
      </c>
      <c r="M86" s="869"/>
      <c r="N86" s="51"/>
    </row>
    <row r="87" spans="1:14" ht="15.75" thickBot="1">
      <c r="B87" s="831" t="s">
        <v>953</v>
      </c>
      <c r="C87" s="832"/>
      <c r="D87" s="832"/>
      <c r="E87" s="832"/>
      <c r="F87" s="832"/>
      <c r="G87" s="832"/>
      <c r="H87" s="832"/>
      <c r="I87" s="832"/>
      <c r="J87" s="832"/>
      <c r="K87" s="832"/>
      <c r="L87" s="832"/>
      <c r="M87" s="833"/>
      <c r="N87" s="52">
        <f>L84+L85+L86</f>
        <v>46740.973564062813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202544.21877760554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30.75" customHeight="1" thickBot="1">
      <c r="A31" t="s">
        <v>1845</v>
      </c>
      <c r="B31" s="80" t="s">
        <v>1695</v>
      </c>
      <c r="C31" s="973" t="s">
        <v>1696</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46486.149615516995</v>
      </c>
      <c r="N48" s="271">
        <f>K48*M48</f>
        <v>51134.764577068701</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5855.1040975246397</v>
      </c>
      <c r="N49" s="271">
        <f>K49*M49</f>
        <v>2927.5520487623198</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5568.9937952690698</v>
      </c>
      <c r="N50" s="271">
        <f>K50*M50</f>
        <v>5568.9937952690698</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77728.925432888718</v>
      </c>
      <c r="N51" s="271">
        <f>K51*M51</f>
        <v>77728.925432888718</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137360.23585398879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918">
        <f>VLOOKUP(A60,TRANSPORTE!A1:D117,4,FALSE)</f>
        <v>1340.4286998159068</v>
      </c>
      <c r="M60" s="919"/>
      <c r="N60" s="286">
        <f>K60*L60</f>
        <v>1474.4715697974978</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1474.4715697974978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155803.24521354272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31160.649042708545</v>
      </c>
      <c r="M84" s="867"/>
      <c r="N84" s="51"/>
    </row>
    <row r="85" spans="1:14">
      <c r="B85" s="89" t="s">
        <v>973</v>
      </c>
      <c r="C85" s="90"/>
      <c r="D85" s="90"/>
      <c r="E85" s="90"/>
      <c r="F85" s="90"/>
      <c r="G85" s="90"/>
      <c r="H85" s="90"/>
      <c r="I85" s="87"/>
      <c r="J85" s="88"/>
      <c r="K85" s="303">
        <v>0.05</v>
      </c>
      <c r="L85" s="866">
        <f>N79*K85</f>
        <v>7790.1622606771361</v>
      </c>
      <c r="M85" s="867"/>
      <c r="N85" s="51"/>
    </row>
    <row r="86" spans="1:14" ht="15.75" thickBot="1">
      <c r="B86" s="91" t="s">
        <v>974</v>
      </c>
      <c r="C86" s="92"/>
      <c r="D86" s="92"/>
      <c r="E86" s="92"/>
      <c r="F86" s="92"/>
      <c r="G86" s="92"/>
      <c r="H86" s="92"/>
      <c r="I86" s="93"/>
      <c r="J86" s="94"/>
      <c r="K86" s="304">
        <v>0.05</v>
      </c>
      <c r="L86" s="868">
        <f>N79*K86</f>
        <v>7790.1622606771361</v>
      </c>
      <c r="M86" s="869"/>
      <c r="N86" s="51"/>
    </row>
    <row r="87" spans="1:14" ht="15.75" thickBot="1">
      <c r="B87" s="831" t="s">
        <v>953</v>
      </c>
      <c r="C87" s="832"/>
      <c r="D87" s="832"/>
      <c r="E87" s="832"/>
      <c r="F87" s="832"/>
      <c r="G87" s="832"/>
      <c r="H87" s="832"/>
      <c r="I87" s="832"/>
      <c r="J87" s="832"/>
      <c r="K87" s="832"/>
      <c r="L87" s="832"/>
      <c r="M87" s="833"/>
      <c r="N87" s="52">
        <f>L84+L85+L86</f>
        <v>46740.973564062813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202544.21877760554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30.75" customHeight="1" thickBot="1">
      <c r="A31" t="s">
        <v>1845</v>
      </c>
      <c r="B31" s="80" t="s">
        <v>1697</v>
      </c>
      <c r="C31" s="973" t="s">
        <v>1698</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46486.149615516995</v>
      </c>
      <c r="N48" s="271">
        <f>K48*M48</f>
        <v>51134.764577068701</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5855.1040975246397</v>
      </c>
      <c r="N49" s="271">
        <f>K49*M49</f>
        <v>2927.5520487623198</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5568.9937952690698</v>
      </c>
      <c r="N50" s="271">
        <f>K50*M50</f>
        <v>5568.9937952690698</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77728.925432888718</v>
      </c>
      <c r="N51" s="271">
        <f>K51*M51</f>
        <v>77728.925432888718</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137360.23585398879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918">
        <f>VLOOKUP(A60,TRANSPORTE!A1:D117,4,FALSE)</f>
        <v>1340.4286998159068</v>
      </c>
      <c r="M60" s="919"/>
      <c r="N60" s="286">
        <f>K60*L60</f>
        <v>1474.4715697974978</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1474.4715697974978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155803.24521354272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31160.649042708545</v>
      </c>
      <c r="M84" s="867"/>
      <c r="N84" s="51"/>
    </row>
    <row r="85" spans="1:14">
      <c r="B85" s="89" t="s">
        <v>973</v>
      </c>
      <c r="C85" s="90"/>
      <c r="D85" s="90"/>
      <c r="E85" s="90"/>
      <c r="F85" s="90"/>
      <c r="G85" s="90"/>
      <c r="H85" s="90"/>
      <c r="I85" s="87"/>
      <c r="J85" s="88"/>
      <c r="K85" s="303">
        <v>0.05</v>
      </c>
      <c r="L85" s="866">
        <f>N79*K85</f>
        <v>7790.1622606771361</v>
      </c>
      <c r="M85" s="867"/>
      <c r="N85" s="51"/>
    </row>
    <row r="86" spans="1:14" ht="15.75" thickBot="1">
      <c r="B86" s="91" t="s">
        <v>974</v>
      </c>
      <c r="C86" s="92"/>
      <c r="D86" s="92"/>
      <c r="E86" s="92"/>
      <c r="F86" s="92"/>
      <c r="G86" s="92"/>
      <c r="H86" s="92"/>
      <c r="I86" s="93"/>
      <c r="J86" s="94"/>
      <c r="K86" s="304">
        <v>0.05</v>
      </c>
      <c r="L86" s="868">
        <f>N79*K86</f>
        <v>7790.1622606771361</v>
      </c>
      <c r="M86" s="869"/>
      <c r="N86" s="51"/>
    </row>
    <row r="87" spans="1:14" ht="15.75" thickBot="1">
      <c r="B87" s="831" t="s">
        <v>953</v>
      </c>
      <c r="C87" s="832"/>
      <c r="D87" s="832"/>
      <c r="E87" s="832"/>
      <c r="F87" s="832"/>
      <c r="G87" s="832"/>
      <c r="H87" s="832"/>
      <c r="I87" s="832"/>
      <c r="J87" s="832"/>
      <c r="K87" s="832"/>
      <c r="L87" s="832"/>
      <c r="M87" s="833"/>
      <c r="N87" s="52">
        <f>L84+L85+L86</f>
        <v>46740.973564062813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202544.21877760554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30.75" customHeight="1" thickBot="1">
      <c r="A31" t="s">
        <v>1845</v>
      </c>
      <c r="B31" s="80" t="s">
        <v>1699</v>
      </c>
      <c r="C31" s="973" t="s">
        <v>1700</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808.02560903602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46486.149615516995</v>
      </c>
      <c r="N48" s="271">
        <f>K48*M48</f>
        <v>51134.764577068701</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5855.1040975246397</v>
      </c>
      <c r="N49" s="271">
        <f>K49*M49</f>
        <v>2927.5520487623198</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5568.9937952690698</v>
      </c>
      <c r="N50" s="271">
        <f>K50*M50</f>
        <v>5568.9937952690698</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77728.925432888718</v>
      </c>
      <c r="N51" s="271">
        <f>K51*M51</f>
        <v>77728.925432888718</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137360.23585398879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918">
        <f>VLOOKUP(A60,TRANSPORTE!A1:D117,4,FALSE)</f>
        <v>1340.4286998159068</v>
      </c>
      <c r="M60" s="919"/>
      <c r="N60" s="286">
        <f>K60*L60</f>
        <v>1474.4715697974978</v>
      </c>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f>N60+N61+N62+N63+N64</f>
        <v>1474.4715697974978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155803.24521354272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31160.649042708545</v>
      </c>
      <c r="M84" s="867"/>
      <c r="N84" s="51"/>
    </row>
    <row r="85" spans="1:14">
      <c r="B85" s="89" t="s">
        <v>973</v>
      </c>
      <c r="C85" s="90"/>
      <c r="D85" s="90"/>
      <c r="E85" s="90"/>
      <c r="F85" s="90"/>
      <c r="G85" s="90"/>
      <c r="H85" s="90"/>
      <c r="I85" s="87"/>
      <c r="J85" s="88"/>
      <c r="K85" s="303">
        <v>0.05</v>
      </c>
      <c r="L85" s="866">
        <f>N79*K85</f>
        <v>7790.1622606771361</v>
      </c>
      <c r="M85" s="867"/>
      <c r="N85" s="51"/>
    </row>
    <row r="86" spans="1:14" ht="15.75" thickBot="1">
      <c r="B86" s="91" t="s">
        <v>974</v>
      </c>
      <c r="C86" s="92"/>
      <c r="D86" s="92"/>
      <c r="E86" s="92"/>
      <c r="F86" s="92"/>
      <c r="G86" s="92"/>
      <c r="H86" s="92"/>
      <c r="I86" s="93"/>
      <c r="J86" s="94"/>
      <c r="K86" s="304">
        <v>0.05</v>
      </c>
      <c r="L86" s="868">
        <f>N79*K86</f>
        <v>7790.1622606771361</v>
      </c>
      <c r="M86" s="869"/>
      <c r="N86" s="51"/>
    </row>
    <row r="87" spans="1:14" ht="15.75" thickBot="1">
      <c r="B87" s="831" t="s">
        <v>953</v>
      </c>
      <c r="C87" s="832"/>
      <c r="D87" s="832"/>
      <c r="E87" s="832"/>
      <c r="F87" s="832"/>
      <c r="G87" s="832"/>
      <c r="H87" s="832"/>
      <c r="I87" s="832"/>
      <c r="J87" s="832"/>
      <c r="K87" s="832"/>
      <c r="L87" s="832"/>
      <c r="M87" s="833"/>
      <c r="N87" s="52">
        <f>L84+L85+L86</f>
        <v>46740.973564062813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202544.21877760554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28.5" customHeight="1" thickBot="1">
      <c r="A31" t="s">
        <v>1845</v>
      </c>
      <c r="B31" s="80" t="s">
        <v>1701</v>
      </c>
      <c r="C31" s="973" t="s">
        <v>1702</v>
      </c>
      <c r="D31" s="974"/>
      <c r="E31" s="974"/>
      <c r="F31" s="974"/>
      <c r="G31" s="974"/>
      <c r="H31" s="974"/>
      <c r="I31" s="974"/>
      <c r="J31" s="100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4349.0617706395797</v>
      </c>
      <c r="N48" s="271">
        <f>K48*M48</f>
        <v>5653.7803018314535</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5653.7803018314535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1616.0512180720398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7269.8315199034932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1453.9663039806987</v>
      </c>
      <c r="M84" s="867"/>
      <c r="N84" s="51"/>
    </row>
    <row r="85" spans="1:14">
      <c r="B85" s="89" t="s">
        <v>973</v>
      </c>
      <c r="C85" s="90"/>
      <c r="D85" s="90"/>
      <c r="E85" s="90"/>
      <c r="F85" s="90"/>
      <c r="G85" s="90"/>
      <c r="H85" s="90"/>
      <c r="I85" s="87"/>
      <c r="J85" s="88"/>
      <c r="K85" s="303">
        <v>0.05</v>
      </c>
      <c r="L85" s="866">
        <f>N79*K85</f>
        <v>363.49157599517468</v>
      </c>
      <c r="M85" s="867"/>
      <c r="N85" s="51"/>
    </row>
    <row r="86" spans="1:14" ht="15.75" thickBot="1">
      <c r="B86" s="91" t="s">
        <v>974</v>
      </c>
      <c r="C86" s="92"/>
      <c r="D86" s="92"/>
      <c r="E86" s="92"/>
      <c r="F86" s="92"/>
      <c r="G86" s="92"/>
      <c r="H86" s="92"/>
      <c r="I86" s="93"/>
      <c r="J86" s="94"/>
      <c r="K86" s="304">
        <v>0.05</v>
      </c>
      <c r="L86" s="868">
        <f>N79*K86</f>
        <v>363.49157599517468</v>
      </c>
      <c r="M86" s="869"/>
      <c r="N86" s="51"/>
    </row>
    <row r="87" spans="1:14" ht="15.75" thickBot="1">
      <c r="B87" s="831" t="s">
        <v>953</v>
      </c>
      <c r="C87" s="832"/>
      <c r="D87" s="832"/>
      <c r="E87" s="832"/>
      <c r="F87" s="832"/>
      <c r="G87" s="832"/>
      <c r="H87" s="832"/>
      <c r="I87" s="832"/>
      <c r="J87" s="832"/>
      <c r="K87" s="832"/>
      <c r="L87" s="832"/>
      <c r="M87" s="833"/>
      <c r="N87" s="52">
        <f>L84+L85+L86</f>
        <v>2180.9494559710479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9450.7809758745407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30" customHeight="1" thickBot="1">
      <c r="A31" t="s">
        <v>1845</v>
      </c>
      <c r="B31" s="80" t="s">
        <v>1703</v>
      </c>
      <c r="C31" s="973" t="s">
        <v>1704</v>
      </c>
      <c r="D31" s="974"/>
      <c r="E31" s="974"/>
      <c r="F31" s="974"/>
      <c r="G31" s="974"/>
      <c r="H31" s="974"/>
      <c r="I31" s="974"/>
      <c r="J31" s="100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17954.119949753702</v>
      </c>
      <c r="N48" s="271">
        <f>K48*M48</f>
        <v>23340.355934679814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23340.355934679814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1616.0512180720398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24956.407152751854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4991.2814305503707</v>
      </c>
      <c r="M84" s="867"/>
      <c r="N84" s="51"/>
    </row>
    <row r="85" spans="1:14">
      <c r="B85" s="89" t="s">
        <v>973</v>
      </c>
      <c r="C85" s="90"/>
      <c r="D85" s="90"/>
      <c r="E85" s="90"/>
      <c r="F85" s="90"/>
      <c r="G85" s="90"/>
      <c r="H85" s="90"/>
      <c r="I85" s="87"/>
      <c r="J85" s="88"/>
      <c r="K85" s="303">
        <v>0.05</v>
      </c>
      <c r="L85" s="866">
        <f>N79*K85</f>
        <v>1247.8203576375927</v>
      </c>
      <c r="M85" s="867"/>
      <c r="N85" s="51"/>
    </row>
    <row r="86" spans="1:14" ht="15.75" thickBot="1">
      <c r="B86" s="91" t="s">
        <v>974</v>
      </c>
      <c r="C86" s="92"/>
      <c r="D86" s="92"/>
      <c r="E86" s="92"/>
      <c r="F86" s="92"/>
      <c r="G86" s="92"/>
      <c r="H86" s="92"/>
      <c r="I86" s="93"/>
      <c r="J86" s="94"/>
      <c r="K86" s="304">
        <v>0.05</v>
      </c>
      <c r="L86" s="868">
        <f>N79*K86</f>
        <v>1247.8203576375927</v>
      </c>
      <c r="M86" s="869"/>
      <c r="N86" s="51"/>
    </row>
    <row r="87" spans="1:14" ht="15.75" thickBot="1">
      <c r="B87" s="831" t="s">
        <v>953</v>
      </c>
      <c r="C87" s="832"/>
      <c r="D87" s="832"/>
      <c r="E87" s="832"/>
      <c r="F87" s="832"/>
      <c r="G87" s="832"/>
      <c r="H87" s="832"/>
      <c r="I87" s="832"/>
      <c r="J87" s="832"/>
      <c r="K87" s="832"/>
      <c r="L87" s="832"/>
      <c r="M87" s="833"/>
      <c r="N87" s="52">
        <f>L84+L85+L86</f>
        <v>7486.9221458255561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32443.32929857741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30.75" customHeight="1" thickBot="1">
      <c r="A31" t="s">
        <v>1845</v>
      </c>
      <c r="B31" s="80" t="s">
        <v>1705</v>
      </c>
      <c r="C31" s="973" t="s">
        <v>2159</v>
      </c>
      <c r="D31" s="974"/>
      <c r="E31" s="974"/>
      <c r="F31" s="974"/>
      <c r="G31" s="974"/>
      <c r="H31" s="974"/>
      <c r="I31" s="974"/>
      <c r="J31" s="100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7"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4349.0617706395797</v>
      </c>
      <c r="N48" s="271">
        <f>K48*M48</f>
        <v>5653.7803018314535</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5653.7803018314535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1616.0512180720398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7269.8315199034932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1453.9663039806987</v>
      </c>
      <c r="M84" s="867"/>
      <c r="N84" s="51"/>
    </row>
    <row r="85" spans="1:14">
      <c r="B85" s="89" t="s">
        <v>973</v>
      </c>
      <c r="C85" s="90"/>
      <c r="D85" s="90"/>
      <c r="E85" s="90"/>
      <c r="F85" s="90"/>
      <c r="G85" s="90"/>
      <c r="H85" s="90"/>
      <c r="I85" s="87"/>
      <c r="J85" s="88"/>
      <c r="K85" s="303">
        <v>0.05</v>
      </c>
      <c r="L85" s="866">
        <f>N79*K85</f>
        <v>363.49157599517468</v>
      </c>
      <c r="M85" s="867"/>
      <c r="N85" s="51"/>
    </row>
    <row r="86" spans="1:14" ht="15.75" thickBot="1">
      <c r="B86" s="91" t="s">
        <v>974</v>
      </c>
      <c r="C86" s="92"/>
      <c r="D86" s="92"/>
      <c r="E86" s="92"/>
      <c r="F86" s="92"/>
      <c r="G86" s="92"/>
      <c r="H86" s="92"/>
      <c r="I86" s="93"/>
      <c r="J86" s="94"/>
      <c r="K86" s="304">
        <v>0.05</v>
      </c>
      <c r="L86" s="868">
        <f>N79*K86</f>
        <v>363.49157599517468</v>
      </c>
      <c r="M86" s="869"/>
      <c r="N86" s="51"/>
    </row>
    <row r="87" spans="1:14" ht="15.75" thickBot="1">
      <c r="B87" s="831" t="s">
        <v>953</v>
      </c>
      <c r="C87" s="832"/>
      <c r="D87" s="832"/>
      <c r="E87" s="832"/>
      <c r="F87" s="832"/>
      <c r="G87" s="832"/>
      <c r="H87" s="832"/>
      <c r="I87" s="832"/>
      <c r="J87" s="832"/>
      <c r="K87" s="832"/>
      <c r="L87" s="832"/>
      <c r="M87" s="833"/>
      <c r="N87" s="52">
        <f>L84+L85+L86</f>
        <v>2180.9494559710479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9450.7809758745407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30" customHeight="1" thickBot="1">
      <c r="A31" t="s">
        <v>1845</v>
      </c>
      <c r="B31" s="80" t="s">
        <v>1706</v>
      </c>
      <c r="C31" s="973" t="s">
        <v>2160</v>
      </c>
      <c r="D31" s="974"/>
      <c r="E31" s="974"/>
      <c r="F31" s="974"/>
      <c r="G31" s="974"/>
      <c r="H31" s="974"/>
      <c r="I31" s="974"/>
      <c r="J31" s="100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c r="C41" s="889"/>
      <c r="D41" s="889"/>
      <c r="E41" s="38"/>
      <c r="F41" s="39"/>
      <c r="G41" s="39"/>
      <c r="H41" s="40"/>
      <c r="I41" s="36"/>
      <c r="J41" s="37"/>
      <c r="K41" s="278"/>
      <c r="L41" s="275"/>
      <c r="M41" s="400"/>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17954.119949753702</v>
      </c>
      <c r="N48" s="271">
        <f>K48*M48</f>
        <v>23340.355934679814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23340.355934679814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1616.0512180720398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24956.407152751854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4991.2814305503707</v>
      </c>
      <c r="M84" s="867"/>
      <c r="N84" s="51"/>
    </row>
    <row r="85" spans="1:14">
      <c r="B85" s="89" t="s">
        <v>973</v>
      </c>
      <c r="C85" s="90"/>
      <c r="D85" s="90"/>
      <c r="E85" s="90"/>
      <c r="F85" s="90"/>
      <c r="G85" s="90"/>
      <c r="H85" s="90"/>
      <c r="I85" s="87"/>
      <c r="J85" s="88"/>
      <c r="K85" s="303">
        <v>0.05</v>
      </c>
      <c r="L85" s="866">
        <f>N79*K85</f>
        <v>1247.8203576375927</v>
      </c>
      <c r="M85" s="867"/>
      <c r="N85" s="51"/>
    </row>
    <row r="86" spans="1:14" ht="15.75" thickBot="1">
      <c r="B86" s="91" t="s">
        <v>974</v>
      </c>
      <c r="C86" s="92"/>
      <c r="D86" s="92"/>
      <c r="E86" s="92"/>
      <c r="F86" s="92"/>
      <c r="G86" s="92"/>
      <c r="H86" s="92"/>
      <c r="I86" s="93"/>
      <c r="J86" s="94"/>
      <c r="K86" s="304">
        <v>0.05</v>
      </c>
      <c r="L86" s="868">
        <f>N79*K86</f>
        <v>1247.8203576375927</v>
      </c>
      <c r="M86" s="869"/>
      <c r="N86" s="51"/>
    </row>
    <row r="87" spans="1:14" ht="15.75" thickBot="1">
      <c r="B87" s="831" t="s">
        <v>953</v>
      </c>
      <c r="C87" s="832"/>
      <c r="D87" s="832"/>
      <c r="E87" s="832"/>
      <c r="F87" s="832"/>
      <c r="G87" s="832"/>
      <c r="H87" s="832"/>
      <c r="I87" s="832"/>
      <c r="J87" s="832"/>
      <c r="K87" s="832"/>
      <c r="L87" s="832"/>
      <c r="M87" s="833"/>
      <c r="N87" s="52">
        <f>L84+L85+L86</f>
        <v>7486.9221458255561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32443.32929857741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1707</v>
      </c>
      <c r="C31" s="81" t="s">
        <v>2161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152</v>
      </c>
      <c r="B36" s="880" t="str">
        <f>VLOOKUP(A36,EQUIPOS!A6:D154,3,FALSE)</f>
        <v xml:space="preserve">Carrotanque de agua(1000 Galones) </v>
      </c>
      <c r="C36" s="881"/>
      <c r="D36" s="881"/>
      <c r="E36" s="881"/>
      <c r="F36" s="881"/>
      <c r="G36" s="881"/>
      <c r="H36" s="882"/>
      <c r="I36" s="266"/>
      <c r="J36" s="267"/>
      <c r="K36" s="268">
        <f>VLOOKUP(A36,EQUIPOS!A6:D163,4,FALSE)</f>
        <v>68651.582301227347</v>
      </c>
      <c r="L36" s="269"/>
      <c r="M36" s="335">
        <v>15</v>
      </c>
      <c r="N36" s="271">
        <f>K36/M36</f>
        <v>4576.772153415156</v>
      </c>
    </row>
    <row r="37" spans="1:14">
      <c r="A37" s="113" t="s">
        <v>174</v>
      </c>
      <c r="B37" s="880" t="str">
        <f>VLOOKUP(A37,EQUIPOS!A7:D154,3,FALSE)</f>
        <v>Compactador vibratorio tipo DD-20</v>
      </c>
      <c r="C37" s="881"/>
      <c r="D37" s="881"/>
      <c r="E37" s="881"/>
      <c r="F37" s="881"/>
      <c r="G37" s="881"/>
      <c r="H37" s="882"/>
      <c r="I37" s="420"/>
      <c r="J37" s="421"/>
      <c r="K37" s="268">
        <f>VLOOKUP(A37,EQUIPOS!A7:D164,4,FALSE)</f>
        <v>79218.248977927826</v>
      </c>
      <c r="L37" s="334"/>
      <c r="M37" s="335">
        <v>15</v>
      </c>
      <c r="N37" s="271">
        <f>K37/M37</f>
        <v>5281.2165985285219</v>
      </c>
    </row>
    <row r="38" spans="1:14">
      <c r="A38" s="113" t="s">
        <v>269</v>
      </c>
      <c r="B38" s="880" t="str">
        <f>VLOOKUP(A38,EQUIPOS!A8:D154,3,FALSE)</f>
        <v>Motoniveladora  potencia 215 HP, ancho de cuchilla 4,27 m, peso 18 ton.</v>
      </c>
      <c r="C38" s="881"/>
      <c r="D38" s="881"/>
      <c r="E38" s="881"/>
      <c r="F38" s="881"/>
      <c r="G38" s="881"/>
      <c r="H38" s="882"/>
      <c r="I38" s="327"/>
      <c r="J38" s="329"/>
      <c r="K38" s="268">
        <f>VLOOKUP(A38,EQUIPOS!A8:D165,4,FALSE)</f>
        <v>217772.90317135054</v>
      </c>
      <c r="L38" s="422"/>
      <c r="M38" s="423">
        <v>15</v>
      </c>
      <c r="N38" s="271">
        <f>K38/M38</f>
        <v>14518.193544756703</v>
      </c>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0.02</v>
      </c>
      <c r="N41" s="343">
        <f>N75*M41</f>
        <v>44.846540602401326</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SUM(N36:N41)</f>
        <v>24421.028837302783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20384.730279750151</v>
      </c>
      <c r="N48" s="271">
        <f>K48*M48</f>
        <v>26500.149363675198</v>
      </c>
    </row>
    <row r="49" spans="1:14">
      <c r="A49" s="166" t="s">
        <v>774</v>
      </c>
      <c r="B49" s="43" t="str">
        <f>VLOOKUP(A49,MATERIALES!A6:D373,3,FALSE)</f>
        <v>Agua</v>
      </c>
      <c r="C49" s="424"/>
      <c r="D49" s="424"/>
      <c r="E49" s="424"/>
      <c r="F49" s="424"/>
      <c r="G49" s="424"/>
      <c r="H49" s="424"/>
      <c r="I49" s="424"/>
      <c r="J49" s="310" t="s">
        <v>422</v>
      </c>
      <c r="K49" s="396">
        <v>30</v>
      </c>
      <c r="L49" s="420"/>
      <c r="M49" s="401">
        <f>VLOOKUP(A49,MATERIALES!A6:D397,4,FALSE)</f>
        <v>53.065218459743974</v>
      </c>
      <c r="N49" s="271">
        <f>K49*M49</f>
        <v>1591.9565537923193</v>
      </c>
    </row>
    <row r="50" spans="1:14">
      <c r="B50" s="319"/>
      <c r="C50" s="47"/>
      <c r="D50" s="47"/>
      <c r="E50" s="47"/>
      <c r="F50" s="47"/>
      <c r="G50" s="47"/>
      <c r="H50" s="47"/>
      <c r="I50" s="47"/>
      <c r="J50" s="287"/>
      <c r="K50" s="169"/>
      <c r="L50" s="317"/>
      <c r="M50" s="425"/>
      <c r="N50" s="272"/>
    </row>
    <row r="51" spans="1:14">
      <c r="B51" s="168"/>
      <c r="C51" s="316"/>
      <c r="D51" s="316"/>
      <c r="E51" s="316"/>
      <c r="F51" s="316"/>
      <c r="G51" s="316"/>
      <c r="H51" s="316"/>
      <c r="I51" s="316"/>
      <c r="J51" s="310"/>
      <c r="K51" s="44"/>
      <c r="L51" s="317"/>
      <c r="M51" s="425"/>
      <c r="N51" s="272"/>
    </row>
    <row r="52" spans="1:14" ht="15.75" thickBot="1">
      <c r="B52" s="449"/>
      <c r="C52" s="447"/>
      <c r="D52" s="447"/>
      <c r="E52" s="447"/>
      <c r="F52" s="447"/>
      <c r="G52" s="447"/>
      <c r="H52" s="447"/>
      <c r="I52" s="447"/>
      <c r="J52" s="448"/>
      <c r="K52" s="126"/>
      <c r="L52" s="445"/>
      <c r="M52" s="481"/>
      <c r="N52" s="482"/>
    </row>
    <row r="53" spans="1:14" ht="15.75" thickBot="1">
      <c r="B53" s="920" t="s">
        <v>953</v>
      </c>
      <c r="C53" s="874"/>
      <c r="D53" s="874"/>
      <c r="E53" s="874"/>
      <c r="F53" s="874"/>
      <c r="G53" s="874"/>
      <c r="H53" s="874"/>
      <c r="I53" s="874"/>
      <c r="J53" s="874"/>
      <c r="K53" s="874"/>
      <c r="L53" s="874"/>
      <c r="M53" s="875"/>
      <c r="N53" s="104">
        <f>SUM(N48:N52)</f>
        <v>28092.105917467517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7" t="s">
        <v>961</v>
      </c>
      <c r="M57" s="896"/>
      <c r="N57" s="76" t="s">
        <v>951</v>
      </c>
    </row>
    <row r="58" spans="1:14">
      <c r="A58" t="s">
        <v>1291</v>
      </c>
      <c r="B58" s="46" t="str">
        <f>VLOOKUP(A58,TRANSPORTE!A1:D117,3,FALSE)</f>
        <v>Transporte de material seleccionado para relleno</v>
      </c>
      <c r="C58" s="316"/>
      <c r="D58" s="316"/>
      <c r="E58" s="316"/>
      <c r="F58" s="316"/>
      <c r="G58" s="316"/>
      <c r="H58" s="310" t="s">
        <v>1999</v>
      </c>
      <c r="I58" s="278">
        <v>1.3</v>
      </c>
      <c r="J58" s="285">
        <v>1</v>
      </c>
      <c r="K58" s="278">
        <f>I58*J58</f>
        <v>1.3</v>
      </c>
      <c r="L58" s="918">
        <f>VLOOKUP(A58,TRANSPORTE!A1:D117,4,FALSE)</f>
        <v>1340.4286998159068</v>
      </c>
      <c r="M58" s="919"/>
      <c r="N58" s="286">
        <f>K58*L58</f>
        <v>1742.5573097606789</v>
      </c>
    </row>
    <row r="59" spans="1:14">
      <c r="B59" s="46"/>
      <c r="C59" s="47"/>
      <c r="D59" s="47"/>
      <c r="E59" s="47"/>
      <c r="F59" s="47"/>
      <c r="G59" s="47"/>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9"/>
      <c r="M63" s="910"/>
      <c r="N63" s="127"/>
    </row>
    <row r="64" spans="1:14" ht="15.75" thickBot="1">
      <c r="B64" s="920" t="s">
        <v>953</v>
      </c>
      <c r="C64" s="874"/>
      <c r="D64" s="874"/>
      <c r="E64" s="874"/>
      <c r="F64" s="874"/>
      <c r="G64" s="874"/>
      <c r="H64" s="874"/>
      <c r="I64" s="874"/>
      <c r="J64" s="874"/>
      <c r="K64" s="874"/>
      <c r="L64" s="874"/>
      <c r="M64" s="875"/>
      <c r="N64" s="104">
        <f>N58+N59+N60+N61+N62</f>
        <v>1742.5573097606789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70" t="s">
        <v>963</v>
      </c>
      <c r="C68" s="871"/>
      <c r="D68" s="871"/>
      <c r="E68" s="871"/>
      <c r="F68" s="871"/>
      <c r="G68" s="871"/>
      <c r="H68" s="871"/>
      <c r="I68" s="73" t="s">
        <v>964</v>
      </c>
      <c r="J68" s="75" t="s">
        <v>1410</v>
      </c>
      <c r="K68" s="74" t="s">
        <v>966</v>
      </c>
      <c r="L68" s="872" t="s">
        <v>950</v>
      </c>
      <c r="M68" s="985"/>
      <c r="N68" s="98" t="s">
        <v>951</v>
      </c>
    </row>
    <row r="69" spans="1:15">
      <c r="A69" s="167" t="s">
        <v>9</v>
      </c>
      <c r="B69" s="49" t="str">
        <f>VLOOKUP(A69,'MANO DE OBRA'!A8:D68,3,FALSE)</f>
        <v>Obrero (3)</v>
      </c>
      <c r="C69" s="47"/>
      <c r="D69" s="47"/>
      <c r="E69" s="47"/>
      <c r="F69" s="47"/>
      <c r="G69" s="47"/>
      <c r="H69" s="47"/>
      <c r="I69" s="291">
        <f>K69/J69*100</f>
        <v>87780</v>
      </c>
      <c r="J69" s="292">
        <v>185</v>
      </c>
      <c r="K69" s="293">
        <f>VLOOKUP(A69,'MANO DE OBRA'!A8:D99,4,FALSE)</f>
        <v>162393</v>
      </c>
      <c r="L69" s="50"/>
      <c r="M69" s="433">
        <v>120</v>
      </c>
      <c r="N69" s="394">
        <f>K69/M69</f>
        <v>1353.2750000000001</v>
      </c>
      <c r="O69" s="106"/>
    </row>
    <row r="70" spans="1:15">
      <c r="A70" s="167"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120</v>
      </c>
      <c r="N70" s="394">
        <f>K70/M70</f>
        <v>889.05203012006655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7"/>
      <c r="C74" s="908"/>
      <c r="D74" s="908"/>
      <c r="E74" s="908"/>
      <c r="F74" s="908"/>
      <c r="G74" s="908"/>
      <c r="H74" s="908"/>
      <c r="I74" s="126"/>
      <c r="J74" s="126"/>
      <c r="K74" s="126"/>
      <c r="L74" s="921"/>
      <c r="M74" s="921"/>
      <c r="N74" s="45"/>
    </row>
    <row r="75" spans="1:15" ht="15.75" thickBot="1">
      <c r="B75" s="920" t="s">
        <v>953</v>
      </c>
      <c r="C75" s="874"/>
      <c r="D75" s="874"/>
      <c r="E75" s="874"/>
      <c r="F75" s="874"/>
      <c r="G75" s="874"/>
      <c r="H75" s="874"/>
      <c r="I75" s="874"/>
      <c r="J75" s="874"/>
      <c r="K75" s="874"/>
      <c r="L75" s="874"/>
      <c r="M75" s="875"/>
      <c r="N75" s="300">
        <f>SUM(N69:N74)</f>
        <v>2242.3270301200664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56498.019094651048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6" t="s">
        <v>969</v>
      </c>
      <c r="C81" s="877"/>
      <c r="D81" s="877"/>
      <c r="E81" s="877"/>
      <c r="F81" s="877"/>
      <c r="G81" s="877"/>
      <c r="H81" s="877"/>
      <c r="I81" s="313"/>
      <c r="J81" s="333"/>
      <c r="K81" s="301" t="s">
        <v>970</v>
      </c>
      <c r="L81" s="878" t="s">
        <v>971</v>
      </c>
      <c r="M81" s="879"/>
      <c r="N81" s="302"/>
    </row>
    <row r="82" spans="1:14">
      <c r="B82" s="864" t="s">
        <v>972</v>
      </c>
      <c r="C82" s="865"/>
      <c r="D82" s="865"/>
      <c r="E82" s="865"/>
      <c r="F82" s="865"/>
      <c r="G82" s="865"/>
      <c r="H82" s="865"/>
      <c r="I82" s="87"/>
      <c r="J82" s="88"/>
      <c r="K82" s="303">
        <v>0.2</v>
      </c>
      <c r="L82" s="866">
        <f>N77*K82</f>
        <v>11299.603818930211</v>
      </c>
      <c r="M82" s="867"/>
      <c r="N82" s="51"/>
    </row>
    <row r="83" spans="1:14">
      <c r="B83" s="89" t="s">
        <v>973</v>
      </c>
      <c r="C83" s="90"/>
      <c r="D83" s="90"/>
      <c r="E83" s="90"/>
      <c r="F83" s="90"/>
      <c r="G83" s="90"/>
      <c r="H83" s="90"/>
      <c r="I83" s="87"/>
      <c r="J83" s="88"/>
      <c r="K83" s="303">
        <v>0.05</v>
      </c>
      <c r="L83" s="866">
        <f>N77*K83</f>
        <v>2824.9009547325527</v>
      </c>
      <c r="M83" s="867"/>
      <c r="N83" s="51"/>
    </row>
    <row r="84" spans="1:14" ht="15.75" thickBot="1">
      <c r="B84" s="91" t="s">
        <v>974</v>
      </c>
      <c r="C84" s="92"/>
      <c r="D84" s="92"/>
      <c r="E84" s="92"/>
      <c r="F84" s="92"/>
      <c r="G84" s="92"/>
      <c r="H84" s="92"/>
      <c r="I84" s="93"/>
      <c r="J84" s="94"/>
      <c r="K84" s="304">
        <v>0.05</v>
      </c>
      <c r="L84" s="868">
        <f>N77*K84</f>
        <v>2824.9009547325527</v>
      </c>
      <c r="M84" s="869"/>
      <c r="N84" s="51"/>
    </row>
    <row r="85" spans="1:14" ht="15.75" thickBot="1">
      <c r="B85" s="831" t="s">
        <v>953</v>
      </c>
      <c r="C85" s="832"/>
      <c r="D85" s="832"/>
      <c r="E85" s="832"/>
      <c r="F85" s="832"/>
      <c r="G85" s="832"/>
      <c r="H85" s="832"/>
      <c r="I85" s="832"/>
      <c r="J85" s="832"/>
      <c r="K85" s="832"/>
      <c r="L85" s="832"/>
      <c r="M85" s="833"/>
      <c r="N85" s="52">
        <f>L82+L83+L84</f>
        <v>16949.405728395315</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8">
        <f>N77+N85</f>
        <v>73447.424823046371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2047</v>
      </c>
      <c r="C31" s="81" t="s">
        <v>1454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106.68624361440799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106.68624361440799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7" t="s">
        <v>1709</v>
      </c>
      <c r="B48" s="43" t="str">
        <f>VLOOKUP(A48,MATERIALES!A5:D373,3,FALSE)</f>
        <v>Impermeabilizante para concreto</v>
      </c>
      <c r="C48" s="280"/>
      <c r="D48" s="280"/>
      <c r="E48" s="280"/>
      <c r="F48" s="280"/>
      <c r="G48" s="280"/>
      <c r="H48" s="280"/>
      <c r="I48" s="267"/>
      <c r="J48" s="310" t="str">
        <f>VLOOKUP(A48,MATERIALES!A4:D640,2,FALSE)</f>
        <v>kg</v>
      </c>
      <c r="K48" s="441">
        <v>0.7</v>
      </c>
      <c r="L48" s="266"/>
      <c r="M48" s="401">
        <f>VLOOKUP(A48,MATERIALES!A5:D396,4,FALSE)</f>
        <v>12070.651794854519</v>
      </c>
      <c r="N48" s="271">
        <f>K48*M48</f>
        <v>8449.4562563981635</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8449.4562563981635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50</v>
      </c>
      <c r="N71" s="394">
        <f>K71/M71</f>
        <v>2133.7248722881595</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45"/>
    </row>
    <row r="77" spans="1:15" ht="15.75" thickBot="1">
      <c r="B77" s="920" t="s">
        <v>953</v>
      </c>
      <c r="C77" s="874"/>
      <c r="D77" s="874"/>
      <c r="E77" s="874"/>
      <c r="F77" s="874"/>
      <c r="G77" s="874"/>
      <c r="H77" s="874"/>
      <c r="I77" s="874"/>
      <c r="J77" s="874"/>
      <c r="K77" s="874"/>
      <c r="L77" s="874"/>
      <c r="M77" s="875"/>
      <c r="N77" s="300">
        <f>SUM(N71:N76)</f>
        <v>2133.7248722881595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10689.86737230073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2137.973474460146</v>
      </c>
      <c r="M84" s="867"/>
      <c r="N84" s="51"/>
    </row>
    <row r="85" spans="1:14">
      <c r="B85" s="89" t="s">
        <v>973</v>
      </c>
      <c r="C85" s="90"/>
      <c r="D85" s="90"/>
      <c r="E85" s="90"/>
      <c r="F85" s="90"/>
      <c r="G85" s="90"/>
      <c r="H85" s="90"/>
      <c r="I85" s="87"/>
      <c r="J85" s="88"/>
      <c r="K85" s="303">
        <v>0.05</v>
      </c>
      <c r="L85" s="866">
        <f>N79*K85</f>
        <v>534.4933686150365</v>
      </c>
      <c r="M85" s="867"/>
      <c r="N85" s="51"/>
    </row>
    <row r="86" spans="1:14" ht="15.75" thickBot="1">
      <c r="B86" s="91" t="s">
        <v>974</v>
      </c>
      <c r="C86" s="92"/>
      <c r="D86" s="92"/>
      <c r="E86" s="92"/>
      <c r="F86" s="92"/>
      <c r="G86" s="92"/>
      <c r="H86" s="92"/>
      <c r="I86" s="93"/>
      <c r="J86" s="94"/>
      <c r="K86" s="304">
        <v>0.05</v>
      </c>
      <c r="L86" s="868">
        <f>N79*K86</f>
        <v>534.4933686150365</v>
      </c>
      <c r="M86" s="869"/>
      <c r="N86" s="51"/>
    </row>
    <row r="87" spans="1:14" ht="15.75" thickBot="1">
      <c r="B87" s="831" t="s">
        <v>953</v>
      </c>
      <c r="C87" s="832"/>
      <c r="D87" s="832"/>
      <c r="E87" s="832"/>
      <c r="F87" s="832"/>
      <c r="G87" s="832"/>
      <c r="H87" s="832"/>
      <c r="I87" s="832"/>
      <c r="J87" s="832"/>
      <c r="K87" s="832"/>
      <c r="L87" s="832"/>
      <c r="M87" s="833"/>
      <c r="N87" s="52">
        <f>L84+L85+L86</f>
        <v>3206.9602116902192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52">
        <f>N79+N87</f>
        <v>13896.827583990949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1710</v>
      </c>
      <c r="C31" s="81" t="s">
        <v>2162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537.37060903602003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537.37060903602003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7" t="s">
        <v>479</v>
      </c>
      <c r="B48" s="43" t="str">
        <f>VLOOKUP(A48,MATERIALES!A5:D373,3,FALSE)</f>
        <v>Imprimante y puente de adherencia</v>
      </c>
      <c r="C48" s="280"/>
      <c r="D48" s="280"/>
      <c r="E48" s="280"/>
      <c r="F48" s="280"/>
      <c r="G48" s="280"/>
      <c r="H48" s="280"/>
      <c r="I48" s="280"/>
      <c r="J48" s="310" t="str">
        <f>VLOOKUP(A48,MATERIALES!A4:D640,2,FALSE)</f>
        <v>kg</v>
      </c>
      <c r="K48" s="442">
        <v>0.2</v>
      </c>
      <c r="L48" s="266"/>
      <c r="M48" s="401">
        <f>VLOOKUP(A48,MATERIALES!A5:D396,4,FALSE)</f>
        <v>43911.926493971267</v>
      </c>
      <c r="N48" s="271">
        <f>K48*M48</f>
        <v>8782.3852987942537</v>
      </c>
    </row>
    <row r="49" spans="1:14">
      <c r="A49" s="166" t="s">
        <v>481</v>
      </c>
      <c r="B49" s="43" t="str">
        <f>VLOOKUP(A49,MATERIALES!A6:D373,3,FALSE)</f>
        <v>Láminas impermeabilizantes</v>
      </c>
      <c r="C49" s="424"/>
      <c r="D49" s="424"/>
      <c r="E49" s="424"/>
      <c r="F49" s="424"/>
      <c r="G49" s="424"/>
      <c r="H49" s="424"/>
      <c r="I49" s="424"/>
      <c r="J49" s="50" t="str">
        <f>VLOOKUP(A49,MATERIALES!A5:D641,2,FALSE)</f>
        <v>m2</v>
      </c>
      <c r="K49" s="396">
        <v>1.05</v>
      </c>
      <c r="L49" s="420"/>
      <c r="M49" s="401">
        <f>VLOOKUP(A49,MATERIALES!A6:D397,4,FALSE)</f>
        <v>2701.7427305443416</v>
      </c>
      <c r="N49" s="271">
        <f>K49*M49</f>
        <v>2836.829867071559</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20" t="s">
        <v>953</v>
      </c>
      <c r="C55" s="874"/>
      <c r="D55" s="874"/>
      <c r="E55" s="874"/>
      <c r="F55" s="874"/>
      <c r="G55" s="874"/>
      <c r="H55" s="874"/>
      <c r="I55" s="874"/>
      <c r="J55" s="874"/>
      <c r="K55" s="874"/>
      <c r="L55" s="874"/>
      <c r="M55" s="875"/>
      <c r="N55" s="104">
        <f>SUM(N48:N54)</f>
        <v>11619.215165865813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9"/>
      <c r="M65" s="910"/>
      <c r="N65" s="127"/>
    </row>
    <row r="66" spans="1:15" ht="15.75" thickBot="1">
      <c r="B66" s="920" t="s">
        <v>953</v>
      </c>
      <c r="C66" s="874"/>
      <c r="D66" s="874"/>
      <c r="E66" s="874"/>
      <c r="F66" s="874"/>
      <c r="G66" s="874"/>
      <c r="H66" s="874"/>
      <c r="I66" s="874"/>
      <c r="J66" s="874"/>
      <c r="K66" s="874"/>
      <c r="L66" s="874"/>
      <c r="M66" s="87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20</v>
      </c>
      <c r="N71" s="394">
        <f>K71/M71</f>
        <v>5334.3121807203988</v>
      </c>
      <c r="O71" s="106"/>
    </row>
    <row r="72" spans="1:15">
      <c r="A72" s="16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20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7"/>
      <c r="C76" s="908"/>
      <c r="D76" s="908"/>
      <c r="E76" s="908"/>
      <c r="F76" s="908"/>
      <c r="G76" s="908"/>
      <c r="H76" s="908"/>
      <c r="I76" s="126"/>
      <c r="J76" s="126"/>
      <c r="K76" s="126"/>
      <c r="L76" s="921"/>
      <c r="M76" s="921"/>
      <c r="N76" s="127"/>
    </row>
    <row r="77" spans="1:15" ht="15.75" thickBot="1">
      <c r="B77" s="920" t="s">
        <v>953</v>
      </c>
      <c r="C77" s="874"/>
      <c r="D77" s="874"/>
      <c r="E77" s="874"/>
      <c r="F77" s="874"/>
      <c r="G77" s="874"/>
      <c r="H77" s="874"/>
      <c r="I77" s="874"/>
      <c r="J77" s="874"/>
      <c r="K77" s="874"/>
      <c r="L77" s="874"/>
      <c r="M77" s="875"/>
      <c r="N77" s="459">
        <f>SUM(N71:N76)</f>
        <v>10747.412180720399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22903.997955622232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4580.7995911244461</v>
      </c>
      <c r="M84" s="867"/>
      <c r="N84" s="51"/>
    </row>
    <row r="85" spans="1:14">
      <c r="B85" s="89" t="s">
        <v>973</v>
      </c>
      <c r="C85" s="90"/>
      <c r="D85" s="90"/>
      <c r="E85" s="90"/>
      <c r="F85" s="90"/>
      <c r="G85" s="90"/>
      <c r="H85" s="90"/>
      <c r="I85" s="87"/>
      <c r="J85" s="88"/>
      <c r="K85" s="303">
        <v>0.05</v>
      </c>
      <c r="L85" s="866">
        <f>N79*K85</f>
        <v>1145.1998977811115</v>
      </c>
      <c r="M85" s="867"/>
      <c r="N85" s="51"/>
    </row>
    <row r="86" spans="1:14" ht="15.75" thickBot="1">
      <c r="B86" s="91" t="s">
        <v>974</v>
      </c>
      <c r="C86" s="92"/>
      <c r="D86" s="92"/>
      <c r="E86" s="92"/>
      <c r="F86" s="92"/>
      <c r="G86" s="92"/>
      <c r="H86" s="92"/>
      <c r="I86" s="93"/>
      <c r="J86" s="94"/>
      <c r="K86" s="304">
        <v>0.05</v>
      </c>
      <c r="L86" s="868">
        <f>N79*K86</f>
        <v>1145.1998977811115</v>
      </c>
      <c r="M86" s="869"/>
      <c r="N86" s="51"/>
    </row>
    <row r="87" spans="1:14" ht="15.75" thickBot="1">
      <c r="B87" s="831" t="s">
        <v>953</v>
      </c>
      <c r="C87" s="832"/>
      <c r="D87" s="832"/>
      <c r="E87" s="832"/>
      <c r="F87" s="832"/>
      <c r="G87" s="832"/>
      <c r="H87" s="832"/>
      <c r="I87" s="832"/>
      <c r="J87" s="832"/>
      <c r="K87" s="832"/>
      <c r="L87" s="832"/>
      <c r="M87" s="833"/>
      <c r="N87" s="52">
        <f>L84+L85+L86</f>
        <v>6871.1993866866696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29775.1973423089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8.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1146</v>
      </c>
      <c r="C31" s="81" t="s">
        <v>2163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138</v>
      </c>
      <c r="B36" s="880" t="str">
        <f>VLOOKUP(A36,EQUIPOS!A6:D154,3,FALSE)</f>
        <v>Camioneta D-300</v>
      </c>
      <c r="C36" s="881"/>
      <c r="D36" s="881"/>
      <c r="E36" s="881"/>
      <c r="F36" s="881"/>
      <c r="G36" s="881"/>
      <c r="H36" s="882"/>
      <c r="I36" s="266"/>
      <c r="J36" s="267"/>
      <c r="K36" s="268">
        <f>VLOOKUP(A36,EQUIPOS!A6:D163,4,FALSE)</f>
        <v>51517.819689829972</v>
      </c>
      <c r="L36" s="269"/>
      <c r="M36" s="335">
        <v>1500</v>
      </c>
      <c r="N36" s="271">
        <f>K36/M36</f>
        <v>34.345213126553311</v>
      </c>
    </row>
    <row r="37" spans="1:14">
      <c r="A37" s="113" t="s">
        <v>361</v>
      </c>
      <c r="B37" s="880" t="str">
        <f>VLOOKUP(A37,EQUIPOS!A7:D154,3,FALSE)</f>
        <v>Vehículo delineador</v>
      </c>
      <c r="C37" s="881"/>
      <c r="D37" s="881"/>
      <c r="E37" s="881"/>
      <c r="F37" s="881"/>
      <c r="G37" s="881"/>
      <c r="H37" s="882"/>
      <c r="I37" s="420"/>
      <c r="J37" s="421"/>
      <c r="K37" s="268">
        <f>VLOOKUP(A37,EQUIPOS!A7:D164,4,FALSE)</f>
        <v>146878.50996405023</v>
      </c>
      <c r="L37" s="334"/>
      <c r="M37" s="335">
        <v>1500</v>
      </c>
      <c r="N37" s="271">
        <f>K37/M37</f>
        <v>97.919006642700154</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0.22423270301200668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132.48845247226546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4.5999999999999999E-2</v>
      </c>
      <c r="L48" s="266"/>
      <c r="M48" s="401">
        <f>VLOOKUP(A48,MATERIALES!A5:D396,4,FALSE)</f>
        <v>6510.8776076076256</v>
      </c>
      <c r="N48" s="271">
        <f>K48*M48</f>
        <v>299.50036994995077</v>
      </c>
    </row>
    <row r="49" spans="1:14">
      <c r="A49" s="166" t="s">
        <v>605</v>
      </c>
      <c r="B49" s="43" t="str">
        <f>VLOOKUP(A49,MATERIALES!A6:D373,3,FALSE)</f>
        <v>Pintura acrílica pura para tráfico</v>
      </c>
      <c r="C49" s="424"/>
      <c r="D49" s="424"/>
      <c r="E49" s="424"/>
      <c r="F49" s="424"/>
      <c r="G49" s="424"/>
      <c r="H49" s="424"/>
      <c r="I49" s="424"/>
      <c r="J49" s="311" t="str">
        <f>VLOOKUP(A49,MATERIALES!A5:D641,2,FALSE)</f>
        <v>gal</v>
      </c>
      <c r="K49" s="396">
        <v>1.4E-2</v>
      </c>
      <c r="L49" s="420"/>
      <c r="M49" s="401">
        <f>VLOOKUP(A49,MATERIALES!A6:D397,4,FALSE)</f>
        <v>90852.861339940995</v>
      </c>
      <c r="N49" s="271">
        <f>K49*M49</f>
        <v>1271.940058759174</v>
      </c>
    </row>
    <row r="50" spans="1:14">
      <c r="A50" s="166" t="s">
        <v>841</v>
      </c>
      <c r="B50" s="43" t="str">
        <f>VLOOKUP(A50,MATERIALES!A6:D373,3,FALSE)</f>
        <v>Disolvente para pintura Trafico (acrílico)</v>
      </c>
      <c r="C50" s="424"/>
      <c r="D50" s="424"/>
      <c r="E50" s="424"/>
      <c r="F50" s="424"/>
      <c r="G50" s="424"/>
      <c r="H50" s="424"/>
      <c r="I50" s="424"/>
      <c r="J50" s="311" t="str">
        <f>VLOOKUP(A50,MATERIALES!A6:D642,2,FALSE)</f>
        <v>gal</v>
      </c>
      <c r="K50" s="443">
        <v>4.2999999999999999E-4</v>
      </c>
      <c r="L50" s="420"/>
      <c r="M50" s="401">
        <f>VLOOKUP(A50,MATERIALES!A6:D398,4,FALSE)</f>
        <v>25524.144802266048</v>
      </c>
      <c r="N50" s="271">
        <f>K50*M50</f>
        <v>10.9753822649744</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1582.415810974099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12000</v>
      </c>
      <c r="N71" s="394">
        <f>K71/M71</f>
        <v>13.53275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12000</v>
      </c>
      <c r="N72" s="394">
        <f>K72/M72</f>
        <v>8.8905203012006648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22.423270301200667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1737.3275337475652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347.46550674951305</v>
      </c>
      <c r="M84" s="867"/>
      <c r="N84" s="51"/>
    </row>
    <row r="85" spans="1:14">
      <c r="B85" s="89" t="s">
        <v>973</v>
      </c>
      <c r="C85" s="90"/>
      <c r="D85" s="90"/>
      <c r="E85" s="90"/>
      <c r="F85" s="90"/>
      <c r="G85" s="90"/>
      <c r="H85" s="90"/>
      <c r="I85" s="87"/>
      <c r="J85" s="88"/>
      <c r="K85" s="303">
        <v>0.05</v>
      </c>
      <c r="L85" s="866">
        <f>N79*K85</f>
        <v>86.866376687378263</v>
      </c>
      <c r="M85" s="867"/>
      <c r="N85" s="51"/>
    </row>
    <row r="86" spans="1:14" ht="15.75" thickBot="1">
      <c r="B86" s="91" t="s">
        <v>974</v>
      </c>
      <c r="C86" s="92"/>
      <c r="D86" s="92"/>
      <c r="E86" s="92"/>
      <c r="F86" s="92"/>
      <c r="G86" s="92"/>
      <c r="H86" s="92"/>
      <c r="I86" s="93"/>
      <c r="J86" s="94"/>
      <c r="K86" s="304">
        <v>0.05</v>
      </c>
      <c r="L86" s="868">
        <f>N79*K86</f>
        <v>86.866376687378263</v>
      </c>
      <c r="M86" s="869"/>
      <c r="N86" s="51"/>
    </row>
    <row r="87" spans="1:14" ht="15.75" thickBot="1">
      <c r="B87" s="831" t="s">
        <v>953</v>
      </c>
      <c r="C87" s="832"/>
      <c r="D87" s="832"/>
      <c r="E87" s="832"/>
      <c r="F87" s="832"/>
      <c r="G87" s="832"/>
      <c r="H87" s="832"/>
      <c r="I87" s="832"/>
      <c r="J87" s="832"/>
      <c r="K87" s="832"/>
      <c r="L87" s="832"/>
      <c r="M87" s="833"/>
      <c r="N87" s="52">
        <f>L84+L85+L86</f>
        <v>521.19826012426961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2258.525793871835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1147</v>
      </c>
      <c r="C31" s="81" t="s">
        <v>2164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138</v>
      </c>
      <c r="B36" s="880" t="str">
        <f>VLOOKUP(A36,EQUIPOS!A6:D154,3,FALSE)</f>
        <v>Camioneta D-300</v>
      </c>
      <c r="C36" s="881"/>
      <c r="D36" s="881"/>
      <c r="E36" s="881"/>
      <c r="F36" s="881"/>
      <c r="G36" s="881"/>
      <c r="H36" s="882"/>
      <c r="I36" s="266"/>
      <c r="J36" s="267"/>
      <c r="K36" s="268">
        <f>VLOOKUP(A36,EQUIPOS!A6:D163,4,FALSE)</f>
        <v>51517.819689829972</v>
      </c>
      <c r="L36" s="269"/>
      <c r="M36" s="335">
        <v>1200</v>
      </c>
      <c r="N36" s="271">
        <f>K36/M36</f>
        <v>42.931516408191641</v>
      </c>
    </row>
    <row r="37" spans="1:14">
      <c r="A37" s="113" t="s">
        <v>201</v>
      </c>
      <c r="B37" s="880" t="str">
        <f>VLOOKUP(A37,EQUIPOS!A7:D154,3,FALSE)</f>
        <v>Equipo autopropulsado para pintura termoplástica</v>
      </c>
      <c r="C37" s="881"/>
      <c r="D37" s="881"/>
      <c r="E37" s="881"/>
      <c r="F37" s="881"/>
      <c r="G37" s="881"/>
      <c r="H37" s="882"/>
      <c r="I37" s="420"/>
      <c r="J37" s="421"/>
      <c r="K37" s="268">
        <f>VLOOKUP(A37,EQUIPOS!A7:D164,4,FALSE)</f>
        <v>100235.54922640139</v>
      </c>
      <c r="L37" s="334"/>
      <c r="M37" s="335">
        <v>1200</v>
      </c>
      <c r="N37" s="271">
        <f>K37/M37</f>
        <v>83.529624355334491</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0.39306379543167497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126.8542045589578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0.108</v>
      </c>
      <c r="L48" s="266"/>
      <c r="M48" s="401">
        <f>VLOOKUP(A48,MATERIALES!A5:D396,4,FALSE)</f>
        <v>6510.8776076076256</v>
      </c>
      <c r="N48" s="271">
        <f>K48*M48</f>
        <v>703.17478162162354</v>
      </c>
    </row>
    <row r="49" spans="1:14">
      <c r="A49" s="166" t="s">
        <v>626</v>
      </c>
      <c r="B49" s="43" t="str">
        <f>VLOOKUP(A49,MATERIALES!A6:D373,3,FALSE)</f>
        <v xml:space="preserve">Resina termoplástica </v>
      </c>
      <c r="C49" s="424"/>
      <c r="D49" s="424"/>
      <c r="E49" s="424"/>
      <c r="F49" s="424"/>
      <c r="G49" s="424"/>
      <c r="H49" s="424"/>
      <c r="I49" s="424"/>
      <c r="J49" s="311" t="str">
        <f>VLOOKUP(A49,MATERIALES!A5:D641,2,FALSE)</f>
        <v>kg</v>
      </c>
      <c r="K49" s="396">
        <v>7.8E-2</v>
      </c>
      <c r="L49" s="420"/>
      <c r="M49" s="401">
        <f>VLOOKUP(A49,MATERIALES!A6:D397,4,FALSE)</f>
        <v>8613.2581284866737</v>
      </c>
      <c r="N49" s="271">
        <f>K49*M49</f>
        <v>671.83413402196049</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1375.008915643584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9600</v>
      </c>
      <c r="N71" s="394">
        <f>K71/M71</f>
        <v>28.193229166666665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9600</v>
      </c>
      <c r="N72" s="394">
        <f>K72/M72</f>
        <v>11.113150376500831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39.306379543167495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1541.1694997457091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308.23389994914186</v>
      </c>
      <c r="M84" s="867"/>
      <c r="N84" s="51"/>
    </row>
    <row r="85" spans="1:14">
      <c r="B85" s="89" t="s">
        <v>973</v>
      </c>
      <c r="C85" s="90"/>
      <c r="D85" s="90"/>
      <c r="E85" s="90"/>
      <c r="F85" s="90"/>
      <c r="G85" s="90"/>
      <c r="H85" s="90"/>
      <c r="I85" s="87"/>
      <c r="J85" s="88"/>
      <c r="K85" s="303">
        <v>0.05</v>
      </c>
      <c r="L85" s="866">
        <f>N79*K85</f>
        <v>77.058474987285464</v>
      </c>
      <c r="M85" s="867"/>
      <c r="N85" s="51"/>
    </row>
    <row r="86" spans="1:14" ht="15.75" thickBot="1">
      <c r="B86" s="91" t="s">
        <v>974</v>
      </c>
      <c r="C86" s="92"/>
      <c r="D86" s="92"/>
      <c r="E86" s="92"/>
      <c r="F86" s="92"/>
      <c r="G86" s="92"/>
      <c r="H86" s="92"/>
      <c r="I86" s="93"/>
      <c r="J86" s="94"/>
      <c r="K86" s="304">
        <v>0.05</v>
      </c>
      <c r="L86" s="868">
        <f>N79*K86</f>
        <v>77.058474987285464</v>
      </c>
      <c r="M86" s="869"/>
      <c r="N86" s="51"/>
    </row>
    <row r="87" spans="1:14" ht="15.75" thickBot="1">
      <c r="B87" s="831" t="s">
        <v>953</v>
      </c>
      <c r="C87" s="832"/>
      <c r="D87" s="832"/>
      <c r="E87" s="832"/>
      <c r="F87" s="832"/>
      <c r="G87" s="832"/>
      <c r="H87" s="832"/>
      <c r="I87" s="832"/>
      <c r="J87" s="832"/>
      <c r="K87" s="832"/>
      <c r="L87" s="832"/>
      <c r="M87" s="833"/>
      <c r="N87" s="52">
        <f>L84+L85+L86</f>
        <v>462.35084992371281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2003.5203496694219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1148</v>
      </c>
      <c r="C31" s="81" t="s">
        <v>2165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199</v>
      </c>
      <c r="B36" s="880" t="str">
        <f>VLOOKUP(A36,EQUIPOS!A6:D154,3,FALSE)</f>
        <v xml:space="preserve">Equipo de pintura (Compresor), Presión máxima de trabajo 3300 psi.
</v>
      </c>
      <c r="C36" s="881"/>
      <c r="D36" s="881"/>
      <c r="E36" s="881"/>
      <c r="F36" s="881"/>
      <c r="G36" s="881"/>
      <c r="H36" s="882"/>
      <c r="I36" s="266"/>
      <c r="J36" s="267"/>
      <c r="K36" s="268">
        <f>VLOOKUP(A36,EQUIPOS!A6:D163,4,FALSE)</f>
        <v>11718.073932454785</v>
      </c>
      <c r="L36" s="269"/>
      <c r="M36" s="335">
        <v>6.1</v>
      </c>
      <c r="N36" s="271">
        <f>K36/M36</f>
        <v>1920.995726631932</v>
      </c>
    </row>
    <row r="37" spans="1:14">
      <c r="A37" s="113" t="s">
        <v>138</v>
      </c>
      <c r="B37" s="880" t="str">
        <f>VLOOKUP(A37,EQUIPOS!A7:D154,3,FALSE)</f>
        <v>Camioneta D-300</v>
      </c>
      <c r="C37" s="881"/>
      <c r="D37" s="881"/>
      <c r="E37" s="881"/>
      <c r="F37" s="881"/>
      <c r="G37" s="881"/>
      <c r="H37" s="882"/>
      <c r="I37" s="420"/>
      <c r="J37" s="421"/>
      <c r="K37" s="268">
        <f>VLOOKUP(A37,EQUIPOS!A7:D164,4,FALSE)</f>
        <v>51517.819689829972</v>
      </c>
      <c r="L37" s="334"/>
      <c r="M37" s="335">
        <v>6.1</v>
      </c>
      <c r="N37" s="271">
        <f>K37/M37</f>
        <v>8445.5442114475372</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77.324025330821314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10443.863963410291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0.38200000000000001</v>
      </c>
      <c r="L48" s="266"/>
      <c r="M48" s="401">
        <f>VLOOKUP(A48,MATERIALES!A5:D396,4,FALSE)</f>
        <v>6510.8776076076256</v>
      </c>
      <c r="N48" s="271">
        <f>K48*M48</f>
        <v>2487.1552461061128</v>
      </c>
    </row>
    <row r="49" spans="1:14">
      <c r="A49" s="166" t="s">
        <v>841</v>
      </c>
      <c r="B49" s="43" t="str">
        <f>VLOOKUP(A49,MATERIALES!A6:D373,3,FALSE)</f>
        <v>Disolvente para pintura Trafico (acrílico)</v>
      </c>
      <c r="C49" s="424"/>
      <c r="D49" s="424"/>
      <c r="E49" s="424"/>
      <c r="F49" s="424"/>
      <c r="G49" s="424"/>
      <c r="H49" s="424"/>
      <c r="I49" s="424"/>
      <c r="J49" s="311" t="str">
        <f>VLOOKUP(A49,MATERIALES!A5:D641,2,FALSE)</f>
        <v>gal</v>
      </c>
      <c r="K49" s="396">
        <v>0.05</v>
      </c>
      <c r="L49" s="420"/>
      <c r="M49" s="401">
        <f>VLOOKUP(A49,MATERIALES!A6:D397,4,FALSE)</f>
        <v>25524.144802266048</v>
      </c>
      <c r="N49" s="271">
        <f>K49*M49</f>
        <v>1276.2072401133025</v>
      </c>
    </row>
    <row r="50" spans="1:14">
      <c r="A50" s="166" t="s">
        <v>605</v>
      </c>
      <c r="B50" s="43" t="str">
        <f>VLOOKUP(A50,MATERIALES!A6:D373,3,FALSE)</f>
        <v>Pintura acrílica pura para tráfico</v>
      </c>
      <c r="C50" s="424"/>
      <c r="D50" s="424"/>
      <c r="E50" s="424"/>
      <c r="F50" s="424"/>
      <c r="G50" s="424"/>
      <c r="H50" s="424"/>
      <c r="I50" s="424"/>
      <c r="J50" s="311" t="str">
        <f>VLOOKUP(A50,MATERIALES!A6:D642,2,FALSE)</f>
        <v>gal</v>
      </c>
      <c r="K50" s="396">
        <v>0.12</v>
      </c>
      <c r="L50" s="420"/>
      <c r="M50" s="401">
        <f>VLOOKUP(A50,MATERIALES!A6:D398,4,FALSE)</f>
        <v>90852.861339940995</v>
      </c>
      <c r="N50" s="271">
        <f>K50*M50</f>
        <v>10902.343360792918</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14665.705847012334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873"/>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48.8</v>
      </c>
      <c r="N71" s="394">
        <f>K71/M71</f>
        <v>5546.2090163934427</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48.8</v>
      </c>
      <c r="N72" s="394">
        <f>K72/M72</f>
        <v>2186.1935166886883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7732.4025330821314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32841.972343504756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6568.3944687009516</v>
      </c>
      <c r="M84" s="867"/>
      <c r="N84" s="51"/>
    </row>
    <row r="85" spans="1:14">
      <c r="B85" s="89" t="s">
        <v>973</v>
      </c>
      <c r="C85" s="90"/>
      <c r="D85" s="90"/>
      <c r="E85" s="90"/>
      <c r="F85" s="90"/>
      <c r="G85" s="90"/>
      <c r="H85" s="90"/>
      <c r="I85" s="87"/>
      <c r="J85" s="88"/>
      <c r="K85" s="303">
        <v>0.05</v>
      </c>
      <c r="L85" s="866">
        <f>N79*K85</f>
        <v>1642.0986171752379</v>
      </c>
      <c r="M85" s="867"/>
      <c r="N85" s="51"/>
    </row>
    <row r="86" spans="1:14" ht="15.75" thickBot="1">
      <c r="B86" s="91" t="s">
        <v>974</v>
      </c>
      <c r="C86" s="92"/>
      <c r="D86" s="92"/>
      <c r="E86" s="92"/>
      <c r="F86" s="92"/>
      <c r="G86" s="92"/>
      <c r="H86" s="92"/>
      <c r="I86" s="93"/>
      <c r="J86" s="94"/>
      <c r="K86" s="304">
        <v>0.05</v>
      </c>
      <c r="L86" s="868">
        <f>N79*K86</f>
        <v>1642.0986171752379</v>
      </c>
      <c r="M86" s="869"/>
      <c r="N86" s="51"/>
    </row>
    <row r="87" spans="1:14" ht="15.75" thickBot="1">
      <c r="B87" s="831" t="s">
        <v>953</v>
      </c>
      <c r="C87" s="832"/>
      <c r="D87" s="832"/>
      <c r="E87" s="832"/>
      <c r="F87" s="832"/>
      <c r="G87" s="832"/>
      <c r="H87" s="832"/>
      <c r="I87" s="832"/>
      <c r="J87" s="832"/>
      <c r="K87" s="832"/>
      <c r="L87" s="832"/>
      <c r="M87" s="833"/>
      <c r="N87" s="52">
        <f>L84+L85+L86</f>
        <v>9852.5917030514265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42694.564046556181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1149</v>
      </c>
      <c r="C31" s="81" t="s">
        <v>2166</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138</v>
      </c>
      <c r="B36" s="880" t="str">
        <f>VLOOKUP(A36,EQUIPOS!A6:D154,3,FALSE)</f>
        <v>Camioneta D-300</v>
      </c>
      <c r="C36" s="881"/>
      <c r="D36" s="881"/>
      <c r="E36" s="881"/>
      <c r="F36" s="881"/>
      <c r="G36" s="881"/>
      <c r="H36" s="882"/>
      <c r="I36" s="266"/>
      <c r="J36" s="267"/>
      <c r="K36" s="268">
        <f>VLOOKUP(A36,EQUIPOS!A6:D163,4,FALSE)</f>
        <v>51517.819689829972</v>
      </c>
      <c r="L36" s="269"/>
      <c r="M36" s="335">
        <v>6</v>
      </c>
      <c r="N36" s="271">
        <f>K36/M36</f>
        <v>8586.3032816383293</v>
      </c>
    </row>
    <row r="37" spans="1:14">
      <c r="A37" s="113" t="s">
        <v>1711</v>
      </c>
      <c r="B37" s="880" t="str">
        <f>VLOOKUP(A37,EQUIPOS!A7:D154,3,FALSE)</f>
        <v>Caldera para pintura termoplástica</v>
      </c>
      <c r="C37" s="881"/>
      <c r="D37" s="881"/>
      <c r="E37" s="881"/>
      <c r="F37" s="881"/>
      <c r="G37" s="881"/>
      <c r="H37" s="882"/>
      <c r="I37" s="420"/>
      <c r="J37" s="421"/>
      <c r="K37" s="268">
        <f>VLOOKUP(A37,EQUIPOS!A7:D164,4,FALSE)</f>
        <v>64658.80270111288</v>
      </c>
      <c r="L37" s="334"/>
      <c r="M37" s="335">
        <v>6</v>
      </c>
      <c r="N37" s="271">
        <f>K37/M37</f>
        <v>10776.467116852147</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89.890050753001674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19452.660449243478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447</v>
      </c>
      <c r="B48" s="43" t="str">
        <f>VLOOKUP(A48,MATERIALES!A5:D373,3,FALSE)</f>
        <v>Esferas reflectivas</v>
      </c>
      <c r="C48" s="280"/>
      <c r="D48" s="280"/>
      <c r="E48" s="280"/>
      <c r="F48" s="280"/>
      <c r="G48" s="280"/>
      <c r="H48" s="280"/>
      <c r="I48" s="267"/>
      <c r="J48" s="223" t="str">
        <f>VLOOKUP(A48,MATERIALES!A4:D640,2,FALSE)</f>
        <v>kg</v>
      </c>
      <c r="K48" s="281">
        <v>0.9</v>
      </c>
      <c r="L48" s="266"/>
      <c r="M48" s="401">
        <f>VLOOKUP(A48,MATERIALES!A5:D396,4,FALSE)</f>
        <v>6510.8776076076256</v>
      </c>
      <c r="N48" s="271">
        <f>K48*M48</f>
        <v>5859.7898468468629</v>
      </c>
    </row>
    <row r="49" spans="1:14">
      <c r="A49" s="166" t="s">
        <v>626</v>
      </c>
      <c r="B49" s="43" t="str">
        <f>VLOOKUP(A49,MATERIALES!A6:D373,3,FALSE)</f>
        <v xml:space="preserve">Resina termoplástica </v>
      </c>
      <c r="C49" s="424"/>
      <c r="D49" s="424"/>
      <c r="E49" s="424"/>
      <c r="F49" s="424"/>
      <c r="G49" s="424"/>
      <c r="H49" s="424"/>
      <c r="I49" s="424"/>
      <c r="J49" s="310" t="str">
        <f>VLOOKUP(A49,MATERIALES!A5:D641,2,FALSE)</f>
        <v>kg</v>
      </c>
      <c r="K49" s="396">
        <v>0.65</v>
      </c>
      <c r="L49" s="420"/>
      <c r="M49" s="401">
        <f>VLOOKUP(A49,MATERIALES!A6:D397,4,FALSE)</f>
        <v>8613.2581284866737</v>
      </c>
      <c r="N49" s="271">
        <f>K49*M49</f>
        <v>5598.617783516338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11458.407630363201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48</v>
      </c>
      <c r="N71" s="394">
        <f>K71/M71</f>
        <v>6766.375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v>
      </c>
      <c r="N72" s="394">
        <f>K72/M72</f>
        <v>2222.6300753001665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8989.0050753001669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39900.073154906844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7980.014630981369</v>
      </c>
      <c r="M84" s="867"/>
      <c r="N84" s="51"/>
    </row>
    <row r="85" spans="1:14">
      <c r="B85" s="89" t="s">
        <v>973</v>
      </c>
      <c r="C85" s="90"/>
      <c r="D85" s="90"/>
      <c r="E85" s="90"/>
      <c r="F85" s="90"/>
      <c r="G85" s="90"/>
      <c r="H85" s="90"/>
      <c r="I85" s="87"/>
      <c r="J85" s="88"/>
      <c r="K85" s="303">
        <v>0.05</v>
      </c>
      <c r="L85" s="866">
        <f>N79*K85</f>
        <v>1995.0036577453423</v>
      </c>
      <c r="M85" s="867"/>
      <c r="N85" s="51"/>
    </row>
    <row r="86" spans="1:14" ht="15.75" thickBot="1">
      <c r="B86" s="91" t="s">
        <v>974</v>
      </c>
      <c r="C86" s="92"/>
      <c r="D86" s="92"/>
      <c r="E86" s="92"/>
      <c r="F86" s="92"/>
      <c r="G86" s="92"/>
      <c r="H86" s="92"/>
      <c r="I86" s="93"/>
      <c r="J86" s="94"/>
      <c r="K86" s="304">
        <v>0.05</v>
      </c>
      <c r="L86" s="868">
        <f>N79*K86</f>
        <v>1995.0036577453423</v>
      </c>
      <c r="M86" s="869"/>
      <c r="N86" s="51"/>
    </row>
    <row r="87" spans="1:14" ht="15.75" thickBot="1">
      <c r="B87" s="831" t="s">
        <v>953</v>
      </c>
      <c r="C87" s="832"/>
      <c r="D87" s="832"/>
      <c r="E87" s="832"/>
      <c r="F87" s="832"/>
      <c r="G87" s="832"/>
      <c r="H87" s="832"/>
      <c r="I87" s="832"/>
      <c r="J87" s="832"/>
      <c r="K87" s="832"/>
      <c r="L87" s="832"/>
      <c r="M87" s="833"/>
      <c r="N87" s="52">
        <f>L84+L85+L86</f>
        <v>11970.021946472054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51870.095101378902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1150</v>
      </c>
      <c r="C31" s="81" t="s">
        <v>2167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138</v>
      </c>
      <c r="B36" s="880" t="str">
        <f>VLOOKUP(A36,EQUIPOS!A6:D154,3,FALSE)</f>
        <v>Camioneta D-300</v>
      </c>
      <c r="C36" s="881"/>
      <c r="D36" s="881"/>
      <c r="E36" s="881"/>
      <c r="F36" s="881"/>
      <c r="G36" s="881"/>
      <c r="H36" s="882"/>
      <c r="I36" s="266"/>
      <c r="J36" s="267"/>
      <c r="K36" s="268">
        <f>VLOOKUP(A36,EQUIPOS!A6:D163,4,FALSE)</f>
        <v>51517.819689829972</v>
      </c>
      <c r="L36" s="269"/>
      <c r="M36" s="335">
        <v>250</v>
      </c>
      <c r="N36" s="271">
        <f>K36/M36</f>
        <v>206.07127875931988</v>
      </c>
    </row>
    <row r="37" spans="1:14">
      <c r="A37" s="113" t="s">
        <v>251</v>
      </c>
      <c r="B37" s="880" t="str">
        <f>VLOOKUP(A37,EQUIPOS!A7:D154,3,FALSE)</f>
        <v>Maquina térmica pegatachas</v>
      </c>
      <c r="C37" s="881"/>
      <c r="D37" s="881"/>
      <c r="E37" s="881"/>
      <c r="F37" s="881"/>
      <c r="G37" s="881"/>
      <c r="H37" s="882"/>
      <c r="I37" s="420"/>
      <c r="J37" s="421"/>
      <c r="K37" s="268">
        <f>VLOOKUP(A37,EQUIPOS!A7:D164,4,FALSE)</f>
        <v>27125.420341892917</v>
      </c>
      <c r="L37" s="334"/>
      <c r="M37" s="335">
        <v>250</v>
      </c>
      <c r="N37" s="271">
        <f>K37/M37</f>
        <v>108.50168136757166</v>
      </c>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1.0747412180720399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315.64770134496359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626</v>
      </c>
      <c r="B48" s="43" t="str">
        <f>VLOOKUP(A48,MATERIALES!A5:D373,3,FALSE)</f>
        <v xml:space="preserve">Resina termoplástica </v>
      </c>
      <c r="C48" s="280"/>
      <c r="D48" s="280"/>
      <c r="E48" s="280"/>
      <c r="F48" s="280"/>
      <c r="G48" s="280"/>
      <c r="H48" s="280"/>
      <c r="I48" s="267"/>
      <c r="J48" s="223" t="str">
        <f>VLOOKUP(A48,MATERIALES!A4:D640,2,FALSE)</f>
        <v>kg</v>
      </c>
      <c r="K48" s="281">
        <v>0.08</v>
      </c>
      <c r="L48" s="266"/>
      <c r="M48" s="401">
        <f>VLOOKUP(A48,MATERIALES!A5:D396,4,FALSE)</f>
        <v>8613.2581284866737</v>
      </c>
      <c r="N48" s="271">
        <f>K48*M48</f>
        <v>689.06065027893396</v>
      </c>
    </row>
    <row r="49" spans="1:14">
      <c r="A49" s="166" t="s">
        <v>681</v>
      </c>
      <c r="B49" s="43" t="str">
        <f>VLOOKUP(A49,MATERIALES!A6:D373,3,FALSE)</f>
        <v>Tacha reflectiva</v>
      </c>
      <c r="C49" s="424"/>
      <c r="D49" s="424"/>
      <c r="E49" s="424"/>
      <c r="F49" s="424"/>
      <c r="G49" s="424"/>
      <c r="H49" s="424"/>
      <c r="I49" s="421"/>
      <c r="J49" s="223" t="str">
        <f>VLOOKUP(A49,MATERIALES!A5:D641,2,FALSE)</f>
        <v>u</v>
      </c>
      <c r="K49" s="396">
        <v>1</v>
      </c>
      <c r="L49" s="420"/>
      <c r="M49" s="401">
        <f>VLOOKUP(A49,MATERIALES!A6:D397,4,FALSE)</f>
        <v>5858.1619362305073</v>
      </c>
      <c r="N49" s="271">
        <f>K49*M49</f>
        <v>5858.1619362305073</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6547.2225865094415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2000</v>
      </c>
      <c r="N71" s="394">
        <f>K71/M71</f>
        <v>54.131</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2000</v>
      </c>
      <c r="N72" s="394">
        <f>K72/M72</f>
        <v>53.343121807203993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107.474121807204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6970.3444096616095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1394.068881932322</v>
      </c>
      <c r="M84" s="867"/>
      <c r="N84" s="51"/>
    </row>
    <row r="85" spans="1:14">
      <c r="B85" s="89" t="s">
        <v>973</v>
      </c>
      <c r="C85" s="90"/>
      <c r="D85" s="90"/>
      <c r="E85" s="90"/>
      <c r="F85" s="90"/>
      <c r="G85" s="90"/>
      <c r="H85" s="90"/>
      <c r="I85" s="87"/>
      <c r="J85" s="88"/>
      <c r="K85" s="303">
        <v>0.05</v>
      </c>
      <c r="L85" s="866">
        <f>N79*K85</f>
        <v>348.51722048308051</v>
      </c>
      <c r="M85" s="867"/>
      <c r="N85" s="51"/>
    </row>
    <row r="86" spans="1:14" ht="15.75" thickBot="1">
      <c r="B86" s="91" t="s">
        <v>974</v>
      </c>
      <c r="C86" s="92"/>
      <c r="D86" s="92"/>
      <c r="E86" s="92"/>
      <c r="F86" s="92"/>
      <c r="G86" s="92"/>
      <c r="H86" s="92"/>
      <c r="I86" s="93"/>
      <c r="J86" s="94"/>
      <c r="K86" s="304">
        <v>0.05</v>
      </c>
      <c r="L86" s="868">
        <f>N79*K86</f>
        <v>348.51722048308051</v>
      </c>
      <c r="M86" s="869"/>
      <c r="N86" s="51"/>
    </row>
    <row r="87" spans="1:14" ht="15.75" thickBot="1">
      <c r="B87" s="831" t="s">
        <v>953</v>
      </c>
      <c r="C87" s="832"/>
      <c r="D87" s="832"/>
      <c r="E87" s="832"/>
      <c r="F87" s="832"/>
      <c r="G87" s="832"/>
      <c r="H87" s="832"/>
      <c r="I87" s="832"/>
      <c r="J87" s="832"/>
      <c r="K87" s="832"/>
      <c r="L87" s="832"/>
      <c r="M87" s="833"/>
      <c r="N87" s="52">
        <f>L84+L85+L86</f>
        <v>2091.1033228984829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9061.4477325600928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1713</v>
      </c>
      <c r="C31" s="81" t="s">
        <v>2168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138</v>
      </c>
      <c r="B36" s="880" t="str">
        <f>VLOOKUP(A36,EQUIPOS!A6:D154,3,FALSE)</f>
        <v>Camioneta D-300</v>
      </c>
      <c r="C36" s="881"/>
      <c r="D36" s="881"/>
      <c r="E36" s="881"/>
      <c r="F36" s="881"/>
      <c r="G36" s="881"/>
      <c r="H36" s="882"/>
      <c r="I36" s="266"/>
      <c r="J36" s="267"/>
      <c r="K36" s="268">
        <f>VLOOKUP(A36,EQUIPOS!A6:D163,4,FALSE)</f>
        <v>51517.819689829972</v>
      </c>
      <c r="L36" s="269"/>
      <c r="M36" s="335">
        <v>3.75</v>
      </c>
      <c r="N36" s="271">
        <f>K36/M36</f>
        <v>13738.085250621325</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89.693081204802652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13827.778331826128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88206.471060038253</v>
      </c>
      <c r="N48" s="271">
        <f>K48*M48</f>
        <v>88206.471060038253</v>
      </c>
    </row>
    <row r="49" spans="1:14">
      <c r="A49" s="166" t="s">
        <v>653</v>
      </c>
      <c r="B49" s="43" t="str">
        <f>VLOOKUP(A49,MATERIALES!A6:D373,3,FALSE)</f>
        <v>Señal (grupo 1). Tablero en lámina galvanizada de 75cm*75cm, calibre 16, reflectivo tipo 1/ incluye poste )</v>
      </c>
      <c r="C49" s="424"/>
      <c r="D49" s="424"/>
      <c r="E49" s="424"/>
      <c r="F49" s="424"/>
      <c r="G49" s="424"/>
      <c r="H49" s="424"/>
      <c r="I49" s="424"/>
      <c r="J49" s="311" t="str">
        <f>VLOOKUP(A49,MATERIALES!A5:D641,2,FALSE)</f>
        <v>u</v>
      </c>
      <c r="K49" s="396">
        <v>1</v>
      </c>
      <c r="L49" s="420"/>
      <c r="M49" s="401">
        <f>VLOOKUP(A49,MATERIALES!A6:D397,4,FALSE)</f>
        <v>243528.85851739618</v>
      </c>
      <c r="N49" s="271">
        <f>K49*M49</f>
        <v>243528.85851739618</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398208.33429103601</v>
      </c>
      <c r="N50" s="271">
        <f>K50*M50</f>
        <v>11946.25002873108</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343681.57960616553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8969.3081204802656</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366478.66605847195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73295.733211694387</v>
      </c>
      <c r="M84" s="867"/>
      <c r="N84" s="51"/>
    </row>
    <row r="85" spans="1:14">
      <c r="B85" s="89" t="s">
        <v>973</v>
      </c>
      <c r="C85" s="90"/>
      <c r="D85" s="90"/>
      <c r="E85" s="90"/>
      <c r="F85" s="90"/>
      <c r="G85" s="90"/>
      <c r="H85" s="90"/>
      <c r="I85" s="87"/>
      <c r="J85" s="88"/>
      <c r="K85" s="303">
        <v>0.05</v>
      </c>
      <c r="L85" s="866">
        <f>N79*K85</f>
        <v>18323.933302923597</v>
      </c>
      <c r="M85" s="867"/>
      <c r="N85" s="51"/>
    </row>
    <row r="86" spans="1:14" ht="15.75" thickBot="1">
      <c r="B86" s="91" t="s">
        <v>974</v>
      </c>
      <c r="C86" s="92"/>
      <c r="D86" s="92"/>
      <c r="E86" s="92"/>
      <c r="F86" s="92"/>
      <c r="G86" s="92"/>
      <c r="H86" s="92"/>
      <c r="I86" s="93"/>
      <c r="J86" s="94"/>
      <c r="K86" s="304">
        <v>0.05</v>
      </c>
      <c r="L86" s="868">
        <f>N79*K86</f>
        <v>18323.933302923597</v>
      </c>
      <c r="M86" s="869"/>
      <c r="N86" s="51"/>
    </row>
    <row r="87" spans="1:14" ht="15.75" thickBot="1">
      <c r="B87" s="831" t="s">
        <v>953</v>
      </c>
      <c r="C87" s="832"/>
      <c r="D87" s="832"/>
      <c r="E87" s="832"/>
      <c r="F87" s="832"/>
      <c r="G87" s="832"/>
      <c r="H87" s="832"/>
      <c r="I87" s="832"/>
      <c r="J87" s="832"/>
      <c r="K87" s="832"/>
      <c r="L87" s="832"/>
      <c r="M87" s="833"/>
      <c r="N87" s="52">
        <f>L84+L85+L86</f>
        <v>109943.59981754159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476422.26587601355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8.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1151</v>
      </c>
      <c r="C31" s="81" t="s">
        <v>2169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138</v>
      </c>
      <c r="B36" s="880" t="str">
        <f>VLOOKUP(A36,EQUIPOS!A6:D154,3,FALSE)</f>
        <v>Camioneta D-300</v>
      </c>
      <c r="C36" s="881"/>
      <c r="D36" s="881"/>
      <c r="E36" s="881"/>
      <c r="F36" s="881"/>
      <c r="G36" s="881"/>
      <c r="H36" s="882"/>
      <c r="I36" s="266"/>
      <c r="J36" s="267"/>
      <c r="K36" s="268">
        <f>VLOOKUP(A36,EQUIPOS!A6:D163,4,FALSE)</f>
        <v>51517.819689829972</v>
      </c>
      <c r="L36" s="269"/>
      <c r="M36" s="335">
        <v>3.75</v>
      </c>
      <c r="N36" s="271">
        <f>K36/M36</f>
        <v>13738.085250621325</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89.693081204802652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13827.778331826128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88206.471060038253</v>
      </c>
      <c r="N48" s="271">
        <f>K48*M48</f>
        <v>88206.471060038253</v>
      </c>
    </row>
    <row r="49" spans="1:14">
      <c r="A49" s="166" t="s">
        <v>654</v>
      </c>
      <c r="B49" s="43" t="str">
        <f>VLOOKUP(A49,MATERIALES!A6:D373,3,FALSE)</f>
        <v xml:space="preserve">Señal (grupo 2). Tablero en lámina galvanizado de 1,2m*0,4m, calibre 16, reflectivo tipo 1. </v>
      </c>
      <c r="C49" s="424"/>
      <c r="D49" s="424"/>
      <c r="E49" s="424"/>
      <c r="F49" s="424"/>
      <c r="G49" s="424"/>
      <c r="H49" s="424"/>
      <c r="I49" s="424"/>
      <c r="J49" s="311" t="str">
        <f>VLOOKUP(A49,MATERIALES!A5:D641,2,FALSE)</f>
        <v>u</v>
      </c>
      <c r="K49" s="396">
        <v>1</v>
      </c>
      <c r="L49" s="420"/>
      <c r="M49" s="401">
        <f>VLOOKUP(A49,MATERIALES!A6:D397,4,FALSE)</f>
        <v>205873.87267444815</v>
      </c>
      <c r="N49" s="271">
        <f>K49*M49</f>
        <v>205873.87267444815</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398208.33429103601</v>
      </c>
      <c r="N50" s="271">
        <f>K50*M50</f>
        <v>11946.25002873108</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306026.59376321745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8969.3081204802656</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328823.68021552387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65764.736043104771</v>
      </c>
      <c r="M84" s="867"/>
      <c r="N84" s="51"/>
    </row>
    <row r="85" spans="1:14">
      <c r="B85" s="89" t="s">
        <v>973</v>
      </c>
      <c r="C85" s="90"/>
      <c r="D85" s="90"/>
      <c r="E85" s="90"/>
      <c r="F85" s="90"/>
      <c r="G85" s="90"/>
      <c r="H85" s="90"/>
      <c r="I85" s="87"/>
      <c r="J85" s="88"/>
      <c r="K85" s="303">
        <v>0.05</v>
      </c>
      <c r="L85" s="866">
        <f>N79*K85</f>
        <v>16441.184010776193</v>
      </c>
      <c r="M85" s="867"/>
      <c r="N85" s="51"/>
    </row>
    <row r="86" spans="1:14" ht="15.75" thickBot="1">
      <c r="B86" s="91" t="s">
        <v>974</v>
      </c>
      <c r="C86" s="92"/>
      <c r="D86" s="92"/>
      <c r="E86" s="92"/>
      <c r="F86" s="92"/>
      <c r="G86" s="92"/>
      <c r="H86" s="92"/>
      <c r="I86" s="93"/>
      <c r="J86" s="94"/>
      <c r="K86" s="304">
        <v>0.05</v>
      </c>
      <c r="L86" s="868">
        <f>N79*K86</f>
        <v>16441.184010776193</v>
      </c>
      <c r="M86" s="869"/>
      <c r="N86" s="51"/>
    </row>
    <row r="87" spans="1:14" ht="15.75" thickBot="1">
      <c r="B87" s="831" t="s">
        <v>953</v>
      </c>
      <c r="C87" s="832"/>
      <c r="D87" s="832"/>
      <c r="E87" s="832"/>
      <c r="F87" s="832"/>
      <c r="G87" s="832"/>
      <c r="H87" s="832"/>
      <c r="I87" s="832"/>
      <c r="J87" s="832"/>
      <c r="K87" s="832"/>
      <c r="L87" s="832"/>
      <c r="M87" s="833"/>
      <c r="N87" s="52">
        <f>L84+L85+L86</f>
        <v>98647.104064657164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427470.78428018105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1152</v>
      </c>
      <c r="C31" s="81" t="s">
        <v>2170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138</v>
      </c>
      <c r="B36" s="880" t="str">
        <f>VLOOKUP(A36,EQUIPOS!A6:D154,3,FALSE)</f>
        <v>Camioneta D-300</v>
      </c>
      <c r="C36" s="881"/>
      <c r="D36" s="881"/>
      <c r="E36" s="881"/>
      <c r="F36" s="881"/>
      <c r="G36" s="881"/>
      <c r="H36" s="882"/>
      <c r="I36" s="266"/>
      <c r="J36" s="267"/>
      <c r="K36" s="268">
        <f>VLOOKUP(A36,EQUIPOS!A6:D163,4,FALSE)</f>
        <v>51517.819689829972</v>
      </c>
      <c r="L36" s="269"/>
      <c r="M36" s="335">
        <v>3</v>
      </c>
      <c r="N36" s="271">
        <f>K36/M36</f>
        <v>17172.606563276659</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45.109166666666674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17217.715729943324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616</v>
      </c>
      <c r="B48" s="43" t="str">
        <f>VLOOKUP(A48,MATERIALES!A5:D373,3,FALSE)</f>
        <v>Poste kilometraje</v>
      </c>
      <c r="C48" s="280"/>
      <c r="D48" s="280"/>
      <c r="E48" s="280"/>
      <c r="F48" s="280"/>
      <c r="G48" s="280"/>
      <c r="H48" s="280"/>
      <c r="I48" s="280"/>
      <c r="J48" s="310" t="str">
        <f>VLOOKUP(A48,MATERIALES!A4:D640,2,FALSE)</f>
        <v>u</v>
      </c>
      <c r="K48" s="281">
        <v>1</v>
      </c>
      <c r="L48" s="266"/>
      <c r="M48" s="401">
        <f>VLOOKUP(A48,MATERIALES!A5:D396,4,FALSE)</f>
        <v>83788.707129513292</v>
      </c>
      <c r="N48" s="271">
        <f>K48*M48</f>
        <v>83788.707129513292</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0.06</v>
      </c>
      <c r="L49" s="420"/>
      <c r="M49" s="401">
        <f>VLOOKUP(A49,MATERIALES!A6:D397,4,FALSE)</f>
        <v>398208.33429103601</v>
      </c>
      <c r="N49" s="271">
        <f>K49*M49</f>
        <v>23892.500057462159</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107681.20718697546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4510.916666666667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129409.83958358546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25881.967916717094</v>
      </c>
      <c r="M84" s="867"/>
      <c r="N84" s="51"/>
    </row>
    <row r="85" spans="1:14">
      <c r="B85" s="89" t="s">
        <v>973</v>
      </c>
      <c r="C85" s="90"/>
      <c r="D85" s="90"/>
      <c r="E85" s="90"/>
      <c r="F85" s="90"/>
      <c r="G85" s="90"/>
      <c r="H85" s="90"/>
      <c r="I85" s="87"/>
      <c r="J85" s="88"/>
      <c r="K85" s="303">
        <v>0.05</v>
      </c>
      <c r="L85" s="866">
        <f>N79*K85</f>
        <v>6470.4919791792736</v>
      </c>
      <c r="M85" s="867"/>
      <c r="N85" s="51"/>
    </row>
    <row r="86" spans="1:14" ht="15.75" thickBot="1">
      <c r="B86" s="91" t="s">
        <v>974</v>
      </c>
      <c r="C86" s="92"/>
      <c r="D86" s="92"/>
      <c r="E86" s="92"/>
      <c r="F86" s="92"/>
      <c r="G86" s="92"/>
      <c r="H86" s="92"/>
      <c r="I86" s="93"/>
      <c r="J86" s="94"/>
      <c r="K86" s="304">
        <v>0.05</v>
      </c>
      <c r="L86" s="868">
        <f>N79*K86</f>
        <v>6470.4919791792736</v>
      </c>
      <c r="M86" s="869"/>
      <c r="N86" s="51"/>
    </row>
    <row r="87" spans="1:14" ht="15.75" thickBot="1">
      <c r="B87" s="831" t="s">
        <v>953</v>
      </c>
      <c r="C87" s="832"/>
      <c r="D87" s="832"/>
      <c r="E87" s="832"/>
      <c r="F87" s="832"/>
      <c r="G87" s="832"/>
      <c r="H87" s="832"/>
      <c r="I87" s="832"/>
      <c r="J87" s="832"/>
      <c r="K87" s="832"/>
      <c r="L87" s="832"/>
      <c r="M87" s="833"/>
      <c r="N87" s="52">
        <f>L84+L85+L86</f>
        <v>38822.95187507564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168232.79145866109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1153</v>
      </c>
      <c r="C31" s="81" t="s">
        <v>2171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135</v>
      </c>
      <c r="B36" s="880" t="str">
        <f>VLOOKUP(A36,EQUIPOS!A6:D154,3,FALSE)</f>
        <v>Camión 350</v>
      </c>
      <c r="C36" s="881"/>
      <c r="D36" s="881"/>
      <c r="E36" s="881"/>
      <c r="F36" s="881"/>
      <c r="G36" s="881"/>
      <c r="H36" s="882"/>
      <c r="I36" s="266"/>
      <c r="J36" s="267"/>
      <c r="K36" s="268">
        <f>VLOOKUP(A36,EQUIPOS!A6:D163,4,FALSE)</f>
        <v>73239.299953912458</v>
      </c>
      <c r="L36" s="269"/>
      <c r="M36" s="335">
        <v>6.25</v>
      </c>
      <c r="N36" s="271">
        <f>K36/M36</f>
        <v>11718.287992625994</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323.210243614408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12041.498236240403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204" t="s">
        <v>619</v>
      </c>
      <c r="B48" s="43" t="str">
        <f>VLOOKUP(A48,MATERIALES!A5:D373,3,FALSE)</f>
        <v>Postes para defensa metálica (1,80m)</v>
      </c>
      <c r="C48" s="280"/>
      <c r="D48" s="280"/>
      <c r="E48" s="280"/>
      <c r="F48" s="280"/>
      <c r="G48" s="280"/>
      <c r="H48" s="280"/>
      <c r="I48" s="280"/>
      <c r="J48" s="310" t="str">
        <f>VLOOKUP(A48,MATERIALES!A4:D640,2,FALSE)</f>
        <v>u</v>
      </c>
      <c r="K48" s="281">
        <v>0.25</v>
      </c>
      <c r="L48" s="266"/>
      <c r="M48" s="401">
        <f>VLOOKUP(A48,MATERIALES!A5:D396,4,FALSE)</f>
        <v>128143.41938981414</v>
      </c>
      <c r="N48" s="271">
        <f>K48*M48</f>
        <v>32035.854847453535</v>
      </c>
    </row>
    <row r="49" spans="1:14">
      <c r="A49" s="166" t="s">
        <v>438</v>
      </c>
      <c r="B49" s="43" t="str">
        <f>VLOOKUP(A49,MATERIALES!A6:D373,3,FALSE)</f>
        <v>Defensa Metálica De 4,13 M Galvanizada</v>
      </c>
      <c r="C49" s="424"/>
      <c r="D49" s="424"/>
      <c r="E49" s="424"/>
      <c r="F49" s="424"/>
      <c r="G49" s="424"/>
      <c r="H49" s="424"/>
      <c r="I49" s="424"/>
      <c r="J49" s="311" t="str">
        <f>VLOOKUP(A49,MATERIALES!A5:D641,2,FALSE)</f>
        <v>u</v>
      </c>
      <c r="K49" s="396">
        <v>0.24213075060532688</v>
      </c>
      <c r="L49" s="420"/>
      <c r="M49" s="401">
        <f>VLOOKUP(A49,MATERIALES!A6:D397,4,FALSE)</f>
        <v>385661.35540062154</v>
      </c>
      <c r="N49" s="271">
        <f>K49*M49</f>
        <v>93380.473462620226</v>
      </c>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125416.32831007376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50</v>
      </c>
      <c r="N71" s="394">
        <f>K71/M71</f>
        <v>4330.4799999999996</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50</v>
      </c>
      <c r="N72" s="394">
        <f>K72/M72</f>
        <v>2133.7248722881595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6464.2048722881591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143922.03141860233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28784.406283720469</v>
      </c>
      <c r="M84" s="867"/>
      <c r="N84" s="51"/>
    </row>
    <row r="85" spans="1:14">
      <c r="B85" s="89" t="s">
        <v>973</v>
      </c>
      <c r="C85" s="90"/>
      <c r="D85" s="90"/>
      <c r="E85" s="90"/>
      <c r="F85" s="90"/>
      <c r="G85" s="90"/>
      <c r="H85" s="90"/>
      <c r="I85" s="87"/>
      <c r="J85" s="88"/>
      <c r="K85" s="303">
        <v>0.05</v>
      </c>
      <c r="L85" s="866">
        <f>N79*K85</f>
        <v>7196.1015709301173</v>
      </c>
      <c r="M85" s="867"/>
      <c r="N85" s="51"/>
    </row>
    <row r="86" spans="1:14" ht="15.75" thickBot="1">
      <c r="B86" s="91" t="s">
        <v>974</v>
      </c>
      <c r="C86" s="92"/>
      <c r="D86" s="92"/>
      <c r="E86" s="92"/>
      <c r="F86" s="92"/>
      <c r="G86" s="92"/>
      <c r="H86" s="92"/>
      <c r="I86" s="93"/>
      <c r="J86" s="94"/>
      <c r="K86" s="304">
        <v>0.05</v>
      </c>
      <c r="L86" s="868">
        <f>N79*K86</f>
        <v>7196.1015709301173</v>
      </c>
      <c r="M86" s="869"/>
      <c r="N86" s="51"/>
    </row>
    <row r="87" spans="1:14" ht="15.75" thickBot="1">
      <c r="B87" s="831" t="s">
        <v>953</v>
      </c>
      <c r="C87" s="832"/>
      <c r="D87" s="832"/>
      <c r="E87" s="832"/>
      <c r="F87" s="832"/>
      <c r="G87" s="832"/>
      <c r="H87" s="832"/>
      <c r="I87" s="832"/>
      <c r="J87" s="832"/>
      <c r="K87" s="832"/>
      <c r="L87" s="832"/>
      <c r="M87" s="833"/>
      <c r="N87" s="52">
        <f>L84+L85+L86</f>
        <v>43176.609425580697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187098.64084418304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1154</v>
      </c>
      <c r="C31" s="81" t="s">
        <v>2172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36.087333333333333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36.087333333333333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629</v>
      </c>
      <c r="B48" s="43" t="str">
        <f>VLOOKUP(A48,MATERIALES!A5:D373,3,FALSE)</f>
        <v>Sección final de defensa metálica</v>
      </c>
      <c r="C48" s="280"/>
      <c r="D48" s="280"/>
      <c r="E48" s="280"/>
      <c r="F48" s="280"/>
      <c r="G48" s="280"/>
      <c r="H48" s="280"/>
      <c r="I48" s="267"/>
      <c r="J48" s="223" t="str">
        <f>VLOOKUP(A48,MATERIALES!A4:D640,2,FALSE)</f>
        <v>u</v>
      </c>
      <c r="K48" s="281">
        <v>1</v>
      </c>
      <c r="L48" s="266"/>
      <c r="M48" s="401">
        <f>VLOOKUP(A48,MATERIALES!A5:D396,4,FALSE)</f>
        <v>66410.091859873282</v>
      </c>
      <c r="N48" s="271">
        <f>K48*M48</f>
        <v>66410.091859873282</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66410.091859873282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30</v>
      </c>
      <c r="N71" s="394">
        <f>K71/M71</f>
        <v>3608.7333333333331</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3608.7333333333331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70054.912526539949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14010.982505307991</v>
      </c>
      <c r="M84" s="867"/>
      <c r="N84" s="51"/>
    </row>
    <row r="85" spans="1:14">
      <c r="B85" s="89" t="s">
        <v>973</v>
      </c>
      <c r="C85" s="90"/>
      <c r="D85" s="90"/>
      <c r="E85" s="90"/>
      <c r="F85" s="90"/>
      <c r="G85" s="90"/>
      <c r="H85" s="90"/>
      <c r="I85" s="87"/>
      <c r="J85" s="88"/>
      <c r="K85" s="303">
        <v>0.05</v>
      </c>
      <c r="L85" s="866">
        <f>N79*K85</f>
        <v>3502.7456263269978</v>
      </c>
      <c r="M85" s="867"/>
      <c r="N85" s="51"/>
    </row>
    <row r="86" spans="1:14" ht="15.75" thickBot="1">
      <c r="B86" s="91" t="s">
        <v>974</v>
      </c>
      <c r="C86" s="92"/>
      <c r="D86" s="92"/>
      <c r="E86" s="92"/>
      <c r="F86" s="92"/>
      <c r="G86" s="92"/>
      <c r="H86" s="92"/>
      <c r="I86" s="93"/>
      <c r="J86" s="94"/>
      <c r="K86" s="304">
        <v>0.05</v>
      </c>
      <c r="L86" s="868">
        <f>N79*K86</f>
        <v>3502.7456263269978</v>
      </c>
      <c r="M86" s="869"/>
      <c r="N86" s="51"/>
    </row>
    <row r="87" spans="1:14" ht="15.75" thickBot="1">
      <c r="B87" s="831" t="s">
        <v>953</v>
      </c>
      <c r="C87" s="832"/>
      <c r="D87" s="832"/>
      <c r="E87" s="832"/>
      <c r="F87" s="832"/>
      <c r="G87" s="832"/>
      <c r="H87" s="832"/>
      <c r="I87" s="832"/>
      <c r="J87" s="832"/>
      <c r="K87" s="832"/>
      <c r="L87" s="832"/>
      <c r="M87" s="833"/>
      <c r="N87" s="52">
        <f>L84+L85+L86</f>
        <v>21016.47375796199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91071.386284501932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1155</v>
      </c>
      <c r="C31" s="81" t="s">
        <v>2048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37.331724137931033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2" t="s">
        <v>631</v>
      </c>
      <c r="B48" s="43" t="str">
        <f>VLOOKUP(A48,MATERIALES!A5:D373,3,FALSE)</f>
        <v>Sección tope</v>
      </c>
      <c r="C48" s="280"/>
      <c r="D48" s="280"/>
      <c r="E48" s="280"/>
      <c r="F48" s="280"/>
      <c r="G48" s="280"/>
      <c r="H48" s="280"/>
      <c r="I48" s="267"/>
      <c r="J48" s="223" t="str">
        <f>VLOOKUP(A48,MATERIALES!A4:D640,2,FALSE)</f>
        <v>u</v>
      </c>
      <c r="K48" s="281">
        <v>1</v>
      </c>
      <c r="L48" s="266"/>
      <c r="M48" s="401">
        <f>VLOOKUP(A48,MATERIALES!A5:D396,4,FALSE)</f>
        <v>64467.487684856249</v>
      </c>
      <c r="N48" s="271">
        <f>K48*M48</f>
        <v>64467.487684856249</v>
      </c>
    </row>
    <row r="49" spans="1:14">
      <c r="A49" s="172"/>
      <c r="B49" s="43"/>
      <c r="C49" s="424"/>
      <c r="D49" s="424"/>
      <c r="E49" s="424"/>
      <c r="F49" s="424"/>
      <c r="G49" s="424"/>
      <c r="H49" s="424"/>
      <c r="I49" s="424"/>
      <c r="J49" s="310"/>
      <c r="K49" s="396"/>
      <c r="L49" s="420"/>
      <c r="M49" s="401"/>
      <c r="N49" s="271"/>
    </row>
    <row r="50" spans="1:14">
      <c r="A50" s="172"/>
      <c r="B50" s="43"/>
      <c r="C50" s="424"/>
      <c r="D50" s="424"/>
      <c r="E50" s="424"/>
      <c r="F50" s="424"/>
      <c r="G50" s="424"/>
      <c r="H50" s="424"/>
      <c r="I50" s="424"/>
      <c r="J50" s="311"/>
      <c r="K50" s="396"/>
      <c r="L50" s="420"/>
      <c r="M50" s="401"/>
      <c r="N50" s="271"/>
    </row>
    <row r="51" spans="1:14">
      <c r="A51" s="172"/>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64467.487684856249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3"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73"/>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3733.1724137931033</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68237.991822787284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13647.598364557458</v>
      </c>
      <c r="M84" s="867"/>
      <c r="N84" s="51"/>
    </row>
    <row r="85" spans="1:14">
      <c r="B85" s="89" t="s">
        <v>973</v>
      </c>
      <c r="C85" s="90"/>
      <c r="D85" s="90"/>
      <c r="E85" s="90"/>
      <c r="F85" s="90"/>
      <c r="G85" s="90"/>
      <c r="H85" s="90"/>
      <c r="I85" s="87"/>
      <c r="J85" s="88"/>
      <c r="K85" s="303">
        <v>0.05</v>
      </c>
      <c r="L85" s="866">
        <f>N79*K85</f>
        <v>3411.8995911393645</v>
      </c>
      <c r="M85" s="867"/>
      <c r="N85" s="51"/>
    </row>
    <row r="86" spans="1:14" ht="15.75" thickBot="1">
      <c r="B86" s="91" t="s">
        <v>974</v>
      </c>
      <c r="C86" s="92"/>
      <c r="D86" s="92"/>
      <c r="E86" s="92"/>
      <c r="F86" s="92"/>
      <c r="G86" s="92"/>
      <c r="H86" s="92"/>
      <c r="I86" s="93"/>
      <c r="J86" s="94"/>
      <c r="K86" s="304">
        <v>0.05</v>
      </c>
      <c r="L86" s="868">
        <f>N79*K86</f>
        <v>3411.8995911393645</v>
      </c>
      <c r="M86" s="869"/>
      <c r="N86" s="51"/>
    </row>
    <row r="87" spans="1:14" ht="15.75" thickBot="1">
      <c r="B87" s="831" t="s">
        <v>953</v>
      </c>
      <c r="C87" s="832"/>
      <c r="D87" s="832"/>
      <c r="E87" s="832"/>
      <c r="F87" s="832"/>
      <c r="G87" s="832"/>
      <c r="H87" s="832"/>
      <c r="I87" s="832"/>
      <c r="J87" s="832"/>
      <c r="K87" s="832"/>
      <c r="L87" s="832"/>
      <c r="M87" s="833"/>
      <c r="N87" s="52">
        <f>L84+L85+L86</f>
        <v>20471.397546836186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88709.389369623474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1714</v>
      </c>
      <c r="C31" s="81" t="s">
        <v>1715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37.331724137931033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896</v>
      </c>
      <c r="B48" s="43" t="str">
        <f>VLOOKUP(A48,MATERIALES!A5:D373,3,FALSE)</f>
        <v>Amortiguadores (Para Defensas Metálicas), Incluye Tornillos</v>
      </c>
      <c r="C48" s="280"/>
      <c r="D48" s="280"/>
      <c r="E48" s="280"/>
      <c r="F48" s="280"/>
      <c r="G48" s="280"/>
      <c r="H48" s="280"/>
      <c r="I48" s="267"/>
      <c r="J48" s="223" t="str">
        <f>VLOOKUP(A48,MATERIALES!A4:D640,2,FALSE)</f>
        <v>u</v>
      </c>
      <c r="K48" s="281">
        <v>1</v>
      </c>
      <c r="L48" s="266"/>
      <c r="M48" s="401">
        <f>VLOOKUP(A48,MATERIALES!A5:D396,4,FALSE)</f>
        <v>33428.395529180154</v>
      </c>
      <c r="N48" s="271">
        <f>K48*M48</f>
        <v>33428.395529180154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33428.395529180154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3733.1724137931033</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37198.899667111189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7439.7799334222382</v>
      </c>
      <c r="M84" s="867"/>
      <c r="N84" s="51"/>
    </row>
    <row r="85" spans="1:14">
      <c r="B85" s="89" t="s">
        <v>973</v>
      </c>
      <c r="C85" s="90"/>
      <c r="D85" s="90"/>
      <c r="E85" s="90"/>
      <c r="F85" s="90"/>
      <c r="G85" s="90"/>
      <c r="H85" s="90"/>
      <c r="I85" s="87"/>
      <c r="J85" s="88"/>
      <c r="K85" s="303">
        <v>0.05</v>
      </c>
      <c r="L85" s="866">
        <f>N79*K85</f>
        <v>1859.9449833555595</v>
      </c>
      <c r="M85" s="867"/>
      <c r="N85" s="51"/>
    </row>
    <row r="86" spans="1:14" ht="15.75" thickBot="1">
      <c r="B86" s="91" t="s">
        <v>974</v>
      </c>
      <c r="C86" s="92"/>
      <c r="D86" s="92"/>
      <c r="E86" s="92"/>
      <c r="F86" s="92"/>
      <c r="G86" s="92"/>
      <c r="H86" s="92"/>
      <c r="I86" s="93"/>
      <c r="J86" s="94"/>
      <c r="K86" s="304">
        <v>0.05</v>
      </c>
      <c r="L86" s="868">
        <f>N79*K86</f>
        <v>1859.9449833555595</v>
      </c>
      <c r="M86" s="869"/>
      <c r="N86" s="51"/>
    </row>
    <row r="87" spans="1:14" ht="15.75" thickBot="1">
      <c r="B87" s="831" t="s">
        <v>953</v>
      </c>
      <c r="C87" s="832"/>
      <c r="D87" s="832"/>
      <c r="E87" s="832"/>
      <c r="F87" s="832"/>
      <c r="G87" s="832"/>
      <c r="H87" s="832"/>
      <c r="I87" s="832"/>
      <c r="J87" s="832"/>
      <c r="K87" s="832"/>
      <c r="L87" s="832"/>
      <c r="M87" s="833"/>
      <c r="N87" s="52">
        <f>L84+L85+L86</f>
        <v>11159.669900133356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48358.569567244544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1156</v>
      </c>
      <c r="C31" s="81" t="s">
        <v>2173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363</v>
      </c>
      <c r="B36" s="880" t="str">
        <f>VLOOKUP(A36,EQUIPOS!A6:D154,3,FALSE)</f>
        <v>Vibrador de concreto, Motor de 3 hp a 18.000 rpm Mangueras de 4 mt</v>
      </c>
      <c r="C36" s="881"/>
      <c r="D36" s="881"/>
      <c r="E36" s="881"/>
      <c r="F36" s="881"/>
      <c r="G36" s="881"/>
      <c r="H36" s="882"/>
      <c r="I36" s="266"/>
      <c r="J36" s="267"/>
      <c r="K36" s="268">
        <f>VLOOKUP(A36,EQUIPOS!A6:D163,4,FALSE)</f>
        <v>6522.0714233101253</v>
      </c>
      <c r="L36" s="269"/>
      <c r="M36" s="335">
        <v>1.25</v>
      </c>
      <c r="N36" s="271">
        <f>K36/M36</f>
        <v>5217.6571386481</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0.02</v>
      </c>
      <c r="N41" s="343">
        <f>N77*M41</f>
        <v>538.15848722881594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5755.8156258769159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745</v>
      </c>
      <c r="B48" s="43" t="str">
        <f>VLOOKUP(A48,MATERIALES!A5:D373,3,FALSE)</f>
        <v>Acero PDR-60</v>
      </c>
      <c r="C48" s="280"/>
      <c r="D48" s="280"/>
      <c r="E48" s="280"/>
      <c r="F48" s="280"/>
      <c r="G48" s="280"/>
      <c r="H48" s="280"/>
      <c r="I48" s="280"/>
      <c r="J48" s="310" t="str">
        <f>VLOOKUP(A48,MATERIALES!A4:D640,2,FALSE)</f>
        <v>kg</v>
      </c>
      <c r="K48" s="281">
        <v>9.6</v>
      </c>
      <c r="L48" s="266"/>
      <c r="M48" s="401">
        <f>VLOOKUP(A48,MATERIALES!A5:D396,4,FALSE)</f>
        <v>3517.2757405257917</v>
      </c>
      <c r="N48" s="271">
        <f>K48*M48</f>
        <v>33765.847109047601</v>
      </c>
    </row>
    <row r="49" spans="1:14">
      <c r="A49" s="166" t="s">
        <v>832</v>
      </c>
      <c r="B49" s="43" t="str">
        <f>VLOOKUP(A49,MATERIALES!A6:D373,3,FALSE)</f>
        <v>Concreto Resistencia  21 (Mpa)</v>
      </c>
      <c r="C49" s="424"/>
      <c r="D49" s="424"/>
      <c r="E49" s="424"/>
      <c r="F49" s="424"/>
      <c r="G49" s="424"/>
      <c r="H49" s="424"/>
      <c r="I49" s="424"/>
      <c r="J49" s="311" t="str">
        <f>VLOOKUP(A49,MATERIALES!A5:D641,2,FALSE)</f>
        <v>m3</v>
      </c>
      <c r="K49" s="396">
        <v>0.12</v>
      </c>
      <c r="L49" s="420"/>
      <c r="M49" s="401">
        <f>VLOOKUP(A49,MATERIALES!A6:D397,4,FALSE)</f>
        <v>453486.86865624913</v>
      </c>
      <c r="N49" s="271">
        <f>K49*M49</f>
        <v>54418.424238749896</v>
      </c>
    </row>
    <row r="50" spans="1:14">
      <c r="A50" s="166" t="s">
        <v>869</v>
      </c>
      <c r="B50" s="43" t="str">
        <f>VLOOKUP(A50,MATERIALES!A6:D373,3,FALSE)</f>
        <v>Formaleta para baranda de concreto</v>
      </c>
      <c r="C50" s="424"/>
      <c r="D50" s="424"/>
      <c r="E50" s="424"/>
      <c r="F50" s="424"/>
      <c r="G50" s="424"/>
      <c r="H50" s="424"/>
      <c r="I50" s="424"/>
      <c r="J50" s="311" t="str">
        <f>VLOOKUP(A50,MATERIALES!A6:D642,2,FALSE)</f>
        <v>m</v>
      </c>
      <c r="K50" s="396">
        <v>0.5</v>
      </c>
      <c r="L50" s="420"/>
      <c r="M50" s="401">
        <f>VLOOKUP(A50,MATERIALES!A6:D398,4,FALSE)</f>
        <v>24673.746864489291</v>
      </c>
      <c r="N50" s="271">
        <f>K50*M50</f>
        <v>12336.873432244645</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100521.14478004214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26907.924361440797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133184.88476735985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26636.976953471971</v>
      </c>
      <c r="M84" s="867"/>
      <c r="N84" s="51"/>
    </row>
    <row r="85" spans="1:14">
      <c r="B85" s="89" t="s">
        <v>973</v>
      </c>
      <c r="C85" s="90"/>
      <c r="D85" s="90"/>
      <c r="E85" s="90"/>
      <c r="F85" s="90"/>
      <c r="G85" s="90"/>
      <c r="H85" s="90"/>
      <c r="I85" s="87"/>
      <c r="J85" s="88"/>
      <c r="K85" s="303">
        <v>0.05</v>
      </c>
      <c r="L85" s="866">
        <f>N79*K85</f>
        <v>6659.2442383679927</v>
      </c>
      <c r="M85" s="867"/>
      <c r="N85" s="51"/>
    </row>
    <row r="86" spans="1:14" ht="15.75" thickBot="1">
      <c r="B86" s="91" t="s">
        <v>974</v>
      </c>
      <c r="C86" s="92"/>
      <c r="D86" s="92"/>
      <c r="E86" s="92"/>
      <c r="F86" s="92"/>
      <c r="G86" s="92"/>
      <c r="H86" s="92"/>
      <c r="I86" s="93"/>
      <c r="J86" s="94"/>
      <c r="K86" s="304">
        <v>0.05</v>
      </c>
      <c r="L86" s="868">
        <f>N79*K86</f>
        <v>6659.2442383679927</v>
      </c>
      <c r="M86" s="869"/>
      <c r="N86" s="51"/>
    </row>
    <row r="87" spans="1:14" ht="15.75" thickBot="1">
      <c r="B87" s="831" t="s">
        <v>953</v>
      </c>
      <c r="C87" s="832"/>
      <c r="D87" s="832"/>
      <c r="E87" s="832"/>
      <c r="F87" s="832"/>
      <c r="G87" s="832"/>
      <c r="H87" s="832"/>
      <c r="I87" s="832"/>
      <c r="J87" s="832"/>
      <c r="K87" s="832"/>
      <c r="L87" s="832"/>
      <c r="M87" s="833"/>
      <c r="N87" s="52">
        <f>L84+L85+L86</f>
        <v>39955.465430207958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173140.35019756781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1157</v>
      </c>
      <c r="C31" s="81" t="s">
        <v>1716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7.7329999999999997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7.7329999999999997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408</v>
      </c>
      <c r="B48" s="43" t="str">
        <f>VLOOKUP(A48,MATERIALES!A5:D373,3,FALSE)</f>
        <v>Captafaro, Incluye Tornillos</v>
      </c>
      <c r="C48" s="280"/>
      <c r="D48" s="280"/>
      <c r="E48" s="280"/>
      <c r="F48" s="280"/>
      <c r="G48" s="280"/>
      <c r="H48" s="280"/>
      <c r="I48" s="267"/>
      <c r="J48" s="223" t="str">
        <f>VLOOKUP(A48,MATERIALES!A4:D640,2,FALSE)</f>
        <v>u</v>
      </c>
      <c r="K48" s="281">
        <v>1</v>
      </c>
      <c r="L48" s="266"/>
      <c r="M48" s="401">
        <f>VLOOKUP(A48,MATERIALES!A5:D396,4,FALSE)</f>
        <v>11072.224104652714</v>
      </c>
      <c r="N48" s="271">
        <f>K48*M48</f>
        <v>11072.224104652714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11072.224104652714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70</v>
      </c>
      <c r="N71" s="394">
        <f>K71/M71</f>
        <v>773.3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773.3</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11853.257104652714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2370.6514209305428</v>
      </c>
      <c r="M84" s="867"/>
      <c r="N84" s="51"/>
    </row>
    <row r="85" spans="1:14">
      <c r="B85" s="89" t="s">
        <v>973</v>
      </c>
      <c r="C85" s="90"/>
      <c r="D85" s="90"/>
      <c r="E85" s="90"/>
      <c r="F85" s="90"/>
      <c r="G85" s="90"/>
      <c r="H85" s="90"/>
      <c r="I85" s="87"/>
      <c r="J85" s="88"/>
      <c r="K85" s="303">
        <v>0.05</v>
      </c>
      <c r="L85" s="866">
        <f>N79*K85</f>
        <v>592.66285523263571</v>
      </c>
      <c r="M85" s="867"/>
      <c r="N85" s="51"/>
    </row>
    <row r="86" spans="1:14" ht="15.75" thickBot="1">
      <c r="B86" s="91" t="s">
        <v>974</v>
      </c>
      <c r="C86" s="92"/>
      <c r="D86" s="92"/>
      <c r="E86" s="92"/>
      <c r="F86" s="92"/>
      <c r="G86" s="92"/>
      <c r="H86" s="92"/>
      <c r="I86" s="93"/>
      <c r="J86" s="94"/>
      <c r="K86" s="304">
        <v>0.05</v>
      </c>
      <c r="L86" s="868">
        <f>N79*K86</f>
        <v>592.66285523263571</v>
      </c>
      <c r="M86" s="869"/>
      <c r="N86" s="51"/>
    </row>
    <row r="87" spans="1:14" ht="15.75" thickBot="1">
      <c r="B87" s="831" t="s">
        <v>953</v>
      </c>
      <c r="C87" s="832"/>
      <c r="D87" s="832"/>
      <c r="E87" s="832"/>
      <c r="F87" s="832"/>
      <c r="G87" s="832"/>
      <c r="H87" s="832"/>
      <c r="I87" s="832"/>
      <c r="J87" s="832"/>
      <c r="K87" s="832"/>
      <c r="L87" s="832"/>
      <c r="M87" s="833"/>
      <c r="N87" s="52">
        <f>L84+L85+L86</f>
        <v>3555.977131395814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15409.234236048527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5"/>
      <c r="C1" s="937"/>
      <c r="D1" s="938"/>
      <c r="E1" s="938"/>
      <c r="F1" s="938"/>
      <c r="G1" s="938"/>
      <c r="H1" s="938"/>
      <c r="I1" s="938"/>
      <c r="J1" s="939"/>
      <c r="K1" s="940" t="s">
        <v>933</v>
      </c>
      <c r="L1" s="942" t="s">
        <v>2198</v>
      </c>
      <c r="M1" s="943"/>
      <c r="N1" s="944"/>
    </row>
    <row r="2" spans="2:14" ht="24.75" customHeight="1">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1717</v>
      </c>
      <c r="C31" s="81" t="s">
        <v>2174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138</v>
      </c>
      <c r="B36" s="880" t="str">
        <f>VLOOKUP(A36,EQUIPOS!A6:D154,3,FALSE)</f>
        <v>Camioneta D-300</v>
      </c>
      <c r="C36" s="881"/>
      <c r="D36" s="881"/>
      <c r="E36" s="881"/>
      <c r="F36" s="881"/>
      <c r="G36" s="881"/>
      <c r="H36" s="882"/>
      <c r="I36" s="266"/>
      <c r="J36" s="267"/>
      <c r="K36" s="268">
        <f>VLOOKUP(A36,EQUIPOS!A6:D163,4,FALSE)</f>
        <v>51517.819689829972</v>
      </c>
      <c r="L36" s="269"/>
      <c r="M36" s="335">
        <v>160</v>
      </c>
      <c r="N36" s="271">
        <f>K36/M36</f>
        <v>321.98637306143735</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20.102155451800996</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342.08852851323832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439</v>
      </c>
      <c r="B48" s="43" t="str">
        <f>VLOOKUP(A48,MATERIALES!A5:D373,3,FALSE)</f>
        <v>Delineador de corona en forma de A de lámina galvanizada calibre 16 de (1.55*25) cm</v>
      </c>
      <c r="C48" s="280"/>
      <c r="D48" s="280"/>
      <c r="E48" s="280"/>
      <c r="F48" s="280"/>
      <c r="G48" s="280"/>
      <c r="H48" s="280"/>
      <c r="I48" s="280"/>
      <c r="J48" s="310" t="str">
        <f>VLOOKUP(A48,MATERIALES!A4:D640,2,FALSE)</f>
        <v>u</v>
      </c>
      <c r="K48" s="281">
        <v>1</v>
      </c>
      <c r="L48" s="266"/>
      <c r="M48" s="401">
        <f>VLOOKUP(A48,MATERIALES!A5:D396,4,FALSE)</f>
        <v>31441.932573529921</v>
      </c>
      <c r="N48" s="271">
        <f>K48*M48</f>
        <v>31441.932573529921</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0.03</v>
      </c>
      <c r="L49" s="420"/>
      <c r="M49" s="401">
        <f>VLOOKUP(A49,MATERIALES!A6:D397,4,FALSE)</f>
        <v>398208.33429103601</v>
      </c>
      <c r="N49" s="271">
        <f>K49*M49</f>
        <v>11946.25002873108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43388.182602261004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80</v>
      </c>
      <c r="N71" s="394">
        <f>K71/M71</f>
        <v>1333.5780451800997</v>
      </c>
      <c r="O71" s="106"/>
    </row>
    <row r="72" spans="1:15">
      <c r="A72" s="167" t="s">
        <v>6</v>
      </c>
      <c r="B72" s="49" t="str">
        <f>VLOOKUP(A72,'MANO DE OBRA'!A8:D69,3,FALSE)</f>
        <v xml:space="preserve">Obrero </v>
      </c>
      <c r="C72" s="47"/>
      <c r="D72" s="47"/>
      <c r="E72" s="47"/>
      <c r="F72" s="47"/>
      <c r="G72" s="47"/>
      <c r="H72" s="47"/>
      <c r="I72" s="291">
        <f>K72/J72*100</f>
        <v>29260.000000000004</v>
      </c>
      <c r="J72" s="292">
        <v>185</v>
      </c>
      <c r="K72" s="293">
        <f>VLOOKUP(A72,'MANO DE OBRA'!A8:D100,4,FALSE)</f>
        <v>54131</v>
      </c>
      <c r="L72" s="50"/>
      <c r="M72" s="433">
        <v>80</v>
      </c>
      <c r="N72" s="394">
        <f>K72/M72</f>
        <v>676.63750000000005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2010.2155451800998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45740.486675954344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9148.0973351908688</v>
      </c>
      <c r="M84" s="867"/>
      <c r="N84" s="51"/>
    </row>
    <row r="85" spans="1:14">
      <c r="B85" s="89" t="s">
        <v>973</v>
      </c>
      <c r="C85" s="90"/>
      <c r="D85" s="90"/>
      <c r="E85" s="90"/>
      <c r="F85" s="90"/>
      <c r="G85" s="90"/>
      <c r="H85" s="90"/>
      <c r="I85" s="87"/>
      <c r="J85" s="88"/>
      <c r="K85" s="303">
        <v>0.05</v>
      </c>
      <c r="L85" s="866">
        <f>N79*K85</f>
        <v>2287.0243337977172</v>
      </c>
      <c r="M85" s="867"/>
      <c r="N85" s="51"/>
    </row>
    <row r="86" spans="1:14" ht="15.75" thickBot="1">
      <c r="B86" s="91" t="s">
        <v>974</v>
      </c>
      <c r="C86" s="92"/>
      <c r="D86" s="92"/>
      <c r="E86" s="92"/>
      <c r="F86" s="92"/>
      <c r="G86" s="92"/>
      <c r="H86" s="92"/>
      <c r="I86" s="93"/>
      <c r="J86" s="94"/>
      <c r="K86" s="304">
        <v>0.05</v>
      </c>
      <c r="L86" s="868">
        <f>N79*K86</f>
        <v>2287.0243337977172</v>
      </c>
      <c r="M86" s="869"/>
      <c r="N86" s="51"/>
    </row>
    <row r="87" spans="1:14" ht="15.75" thickBot="1">
      <c r="B87" s="831" t="s">
        <v>953</v>
      </c>
      <c r="C87" s="832"/>
      <c r="D87" s="832"/>
      <c r="E87" s="832"/>
      <c r="F87" s="832"/>
      <c r="G87" s="832"/>
      <c r="H87" s="832"/>
      <c r="I87" s="832"/>
      <c r="J87" s="832"/>
      <c r="K87" s="832"/>
      <c r="L87" s="832"/>
      <c r="M87" s="833"/>
      <c r="N87" s="52">
        <f>L84+L85+L86</f>
        <v>13722.146002786303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59462.632678740643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1158</v>
      </c>
      <c r="C31" s="81" t="s">
        <v>2175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72.174666666666667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0.04</v>
      </c>
      <c r="L48" s="266"/>
      <c r="M48" s="401">
        <f>VLOOKUP(A48,MATERIALES!A5:D396,4,FALSE)</f>
        <v>7206.4510625509756</v>
      </c>
      <c r="N48" s="271">
        <f>K48*M48</f>
        <v>288.25804250203902</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11586.273538528403</v>
      </c>
      <c r="N49" s="271">
        <f>K49*M49</f>
        <v>4634.5094154113613</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549.56319211259392</v>
      </c>
      <c r="N50" s="271">
        <f>K50*M50</f>
        <v>1648.6895763377818</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6571.4570342511815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721.74666666666667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7365.3783675845152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1473.0756735169032</v>
      </c>
      <c r="M84" s="867"/>
      <c r="N84" s="51"/>
    </row>
    <row r="85" spans="1:14">
      <c r="B85" s="89" t="s">
        <v>973</v>
      </c>
      <c r="C85" s="90"/>
      <c r="D85" s="90"/>
      <c r="E85" s="90"/>
      <c r="F85" s="90"/>
      <c r="G85" s="90"/>
      <c r="H85" s="90"/>
      <c r="I85" s="87"/>
      <c r="J85" s="88"/>
      <c r="K85" s="303">
        <v>0.05</v>
      </c>
      <c r="L85" s="866">
        <f>N79*K85</f>
        <v>368.26891837922579</v>
      </c>
      <c r="M85" s="867"/>
      <c r="N85" s="51"/>
    </row>
    <row r="86" spans="1:14" ht="15.75" thickBot="1">
      <c r="B86" s="91" t="s">
        <v>974</v>
      </c>
      <c r="C86" s="92"/>
      <c r="D86" s="92"/>
      <c r="E86" s="92"/>
      <c r="F86" s="92"/>
      <c r="G86" s="92"/>
      <c r="H86" s="92"/>
      <c r="I86" s="93"/>
      <c r="J86" s="94"/>
      <c r="K86" s="304">
        <v>0.05</v>
      </c>
      <c r="L86" s="868">
        <f>N79*K86</f>
        <v>368.26891837922579</v>
      </c>
      <c r="M86" s="869"/>
      <c r="N86" s="51"/>
    </row>
    <row r="87" spans="1:14" ht="15.75" thickBot="1">
      <c r="B87" s="831" t="s">
        <v>953</v>
      </c>
      <c r="C87" s="832"/>
      <c r="D87" s="832"/>
      <c r="E87" s="832"/>
      <c r="F87" s="832"/>
      <c r="G87" s="832"/>
      <c r="H87" s="832"/>
      <c r="I87" s="832"/>
      <c r="J87" s="832"/>
      <c r="K87" s="832"/>
      <c r="L87" s="832"/>
      <c r="M87" s="833"/>
      <c r="N87" s="52">
        <f>L84+L85+L86</f>
        <v>2209.6135102753547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9574.9918778598694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1159</v>
      </c>
      <c r="C31" s="81" t="s">
        <v>2176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72.174666666666667</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39379.874953965809</v>
      </c>
      <c r="N48" s="271">
        <f>K48*M48</f>
        <v>15751.949981586324</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549.56319211259392</v>
      </c>
      <c r="N49" s="271">
        <f>K49*M49</f>
        <v>1648.6895763377818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17400.639557924107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721.74666666666667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18194.560891257439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3638.9121782514881</v>
      </c>
      <c r="M84" s="867"/>
      <c r="N84" s="51"/>
    </row>
    <row r="85" spans="1:14">
      <c r="B85" s="89" t="s">
        <v>973</v>
      </c>
      <c r="C85" s="90"/>
      <c r="D85" s="90"/>
      <c r="E85" s="90"/>
      <c r="F85" s="90"/>
      <c r="G85" s="90"/>
      <c r="H85" s="90"/>
      <c r="I85" s="87"/>
      <c r="J85" s="88"/>
      <c r="K85" s="303">
        <v>0.05</v>
      </c>
      <c r="L85" s="866">
        <f>N79*K85</f>
        <v>909.72804456287201</v>
      </c>
      <c r="M85" s="867"/>
      <c r="N85" s="51"/>
    </row>
    <row r="86" spans="1:14" ht="15.75" thickBot="1">
      <c r="B86" s="91" t="s">
        <v>974</v>
      </c>
      <c r="C86" s="92"/>
      <c r="D86" s="92"/>
      <c r="E86" s="92"/>
      <c r="F86" s="92"/>
      <c r="G86" s="92"/>
      <c r="H86" s="92"/>
      <c r="I86" s="93"/>
      <c r="J86" s="94"/>
      <c r="K86" s="304">
        <v>0.05</v>
      </c>
      <c r="L86" s="868">
        <f>N79*K86</f>
        <v>909.72804456287201</v>
      </c>
      <c r="M86" s="869"/>
      <c r="N86" s="51"/>
    </row>
    <row r="87" spans="1:14" ht="15.75" thickBot="1">
      <c r="B87" s="831" t="s">
        <v>953</v>
      </c>
      <c r="C87" s="832"/>
      <c r="D87" s="832"/>
      <c r="E87" s="832"/>
      <c r="F87" s="832"/>
      <c r="G87" s="832"/>
      <c r="H87" s="832"/>
      <c r="I87" s="832"/>
      <c r="J87" s="832"/>
      <c r="K87" s="832"/>
      <c r="L87" s="832"/>
      <c r="M87" s="833"/>
      <c r="N87" s="52">
        <f>L84+L85+L86</f>
        <v>5458.3682673772319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23652.92915863467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1160</v>
      </c>
      <c r="C31" s="81" t="s">
        <v>2177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286.59765815254394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0.08</v>
      </c>
      <c r="L48" s="266"/>
      <c r="M48" s="401">
        <f>VLOOKUP(A48,MATERIALES!A5:D396,4,FALSE)</f>
        <v>7206.4510625509756</v>
      </c>
      <c r="N48" s="271">
        <f>K48*M48</f>
        <v>576.51608500407804</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11586.273538528403</v>
      </c>
      <c r="N49" s="271">
        <f>K49*M49</f>
        <v>4634.5094154113613</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549.56319211259392</v>
      </c>
      <c r="N50" s="271">
        <f>K50*M50</f>
        <v>1648.6895763377818</v>
      </c>
    </row>
    <row r="51" spans="1:14">
      <c r="A51" s="166" t="s">
        <v>920</v>
      </c>
      <c r="B51" s="43" t="str">
        <f>VLOOKUP(A51,MATERIALES!A6:D373,3,FALSE)</f>
        <v>Malla eslabonada, calibre 10, 6 ojos</v>
      </c>
      <c r="C51" s="424"/>
      <c r="D51" s="424"/>
      <c r="E51" s="424"/>
      <c r="F51" s="424"/>
      <c r="G51" s="424"/>
      <c r="H51" s="424"/>
      <c r="I51" s="424"/>
      <c r="J51" s="311" t="str">
        <f>VLOOKUP(A51,MATERIALES!A6:D643,2,FALSE)</f>
        <v>m2</v>
      </c>
      <c r="K51" s="396">
        <v>1.5</v>
      </c>
      <c r="L51" s="420"/>
      <c r="M51" s="401">
        <f>VLOOKUP(A51,MATERIALES!A6:D399,4,FALSE)</f>
        <v>15359.633269095375</v>
      </c>
      <c r="N51" s="271">
        <f>K51*M51</f>
        <v>23039.449903643064</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29899.164980396286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5"/>
    </row>
    <row r="77" spans="1:15" ht="15.75" thickBot="1">
      <c r="B77" s="831" t="s">
        <v>953</v>
      </c>
      <c r="C77" s="832"/>
      <c r="D77" s="832"/>
      <c r="E77" s="832"/>
      <c r="F77" s="832"/>
      <c r="G77" s="832"/>
      <c r="H77" s="832"/>
      <c r="I77" s="832"/>
      <c r="J77" s="832"/>
      <c r="K77" s="832"/>
      <c r="L77" s="832"/>
      <c r="M77" s="833"/>
      <c r="N77" s="300">
        <f>SUM(N71:N76)</f>
        <v>2865.9765815254395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33051.739220074269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6610.3478440148538</v>
      </c>
      <c r="M84" s="867"/>
      <c r="N84" s="51"/>
    </row>
    <row r="85" spans="1:14">
      <c r="B85" s="89" t="s">
        <v>973</v>
      </c>
      <c r="C85" s="90"/>
      <c r="D85" s="90"/>
      <c r="E85" s="90"/>
      <c r="F85" s="90"/>
      <c r="G85" s="90"/>
      <c r="H85" s="90"/>
      <c r="I85" s="87"/>
      <c r="J85" s="88"/>
      <c r="K85" s="303">
        <v>0.05</v>
      </c>
      <c r="L85" s="866">
        <f>N79*K85</f>
        <v>1652.5869610037134</v>
      </c>
      <c r="M85" s="867"/>
      <c r="N85" s="51"/>
    </row>
    <row r="86" spans="1:14" ht="15.75" thickBot="1">
      <c r="B86" s="91" t="s">
        <v>974</v>
      </c>
      <c r="C86" s="92"/>
      <c r="D86" s="92"/>
      <c r="E86" s="92"/>
      <c r="F86" s="92"/>
      <c r="G86" s="92"/>
      <c r="H86" s="92"/>
      <c r="I86" s="93"/>
      <c r="J86" s="94"/>
      <c r="K86" s="304">
        <v>0.05</v>
      </c>
      <c r="L86" s="868">
        <f>N79*K86</f>
        <v>1652.5869610037134</v>
      </c>
      <c r="M86" s="869"/>
      <c r="N86" s="51"/>
    </row>
    <row r="87" spans="1:14" ht="15.75" thickBot="1">
      <c r="B87" s="831" t="s">
        <v>953</v>
      </c>
      <c r="C87" s="832"/>
      <c r="D87" s="832"/>
      <c r="E87" s="832"/>
      <c r="F87" s="832"/>
      <c r="G87" s="832"/>
      <c r="H87" s="832"/>
      <c r="I87" s="832"/>
      <c r="J87" s="832"/>
      <c r="K87" s="832"/>
      <c r="L87" s="832"/>
      <c r="M87" s="833"/>
      <c r="N87" s="52">
        <f>L84+L85+L86</f>
        <v>9915.5217660222806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42967.260986096546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1161</v>
      </c>
      <c r="C31" s="81" t="s">
        <v>2178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286.59765815254394</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39379.874953965809</v>
      </c>
      <c r="N48" s="271">
        <f>K48*M48</f>
        <v>15751.949981586324</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549.56319211259392</v>
      </c>
      <c r="N49" s="271">
        <f>K49*M49</f>
        <v>1648.6895763377818</v>
      </c>
    </row>
    <row r="50" spans="1:14">
      <c r="A50" s="166" t="s">
        <v>920</v>
      </c>
      <c r="B50" s="43" t="str">
        <f>VLOOKUP(A50,MATERIALES!A6:D373,3,FALSE)</f>
        <v>Malla eslabonada, calibre 10, 6 ojos</v>
      </c>
      <c r="C50" s="424"/>
      <c r="D50" s="424"/>
      <c r="E50" s="424"/>
      <c r="F50" s="424"/>
      <c r="G50" s="424"/>
      <c r="H50" s="424"/>
      <c r="I50" s="424"/>
      <c r="J50" s="311" t="str">
        <f>VLOOKUP(A50,MATERIALES!A6:D642,2,FALSE)</f>
        <v>m2</v>
      </c>
      <c r="K50" s="396">
        <v>1.5</v>
      </c>
      <c r="L50" s="420"/>
      <c r="M50" s="401">
        <f>VLOOKUP(A50,MATERIALES!A6:D398,4,FALSE)</f>
        <v>15359.633269095375</v>
      </c>
      <c r="N50" s="271">
        <f>K50*M50</f>
        <v>23039.449903643064</v>
      </c>
    </row>
    <row r="51" spans="1:14" ht="15.75" customHeight="1">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40440.089461567171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2865.9765815254395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43592.663701245154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8718.5327402490311</v>
      </c>
      <c r="M84" s="867"/>
      <c r="N84" s="51"/>
    </row>
    <row r="85" spans="1:14">
      <c r="B85" s="89" t="s">
        <v>973</v>
      </c>
      <c r="C85" s="90"/>
      <c r="D85" s="90"/>
      <c r="E85" s="90"/>
      <c r="F85" s="90"/>
      <c r="G85" s="90"/>
      <c r="H85" s="90"/>
      <c r="I85" s="87"/>
      <c r="J85" s="88"/>
      <c r="K85" s="303">
        <v>0.05</v>
      </c>
      <c r="L85" s="866">
        <f>N79*K85</f>
        <v>2179.6331850622578</v>
      </c>
      <c r="M85" s="867"/>
      <c r="N85" s="51"/>
    </row>
    <row r="86" spans="1:14" ht="15.75" thickBot="1">
      <c r="B86" s="91" t="s">
        <v>974</v>
      </c>
      <c r="C86" s="92"/>
      <c r="D86" s="92"/>
      <c r="E86" s="92"/>
      <c r="F86" s="92"/>
      <c r="G86" s="92"/>
      <c r="H86" s="92"/>
      <c r="I86" s="93"/>
      <c r="J86" s="94"/>
      <c r="K86" s="304">
        <v>0.05</v>
      </c>
      <c r="L86" s="868">
        <f>N79*K86</f>
        <v>2179.6331850622578</v>
      </c>
      <c r="M86" s="869"/>
      <c r="N86" s="51"/>
    </row>
    <row r="87" spans="1:14" ht="15.75" thickBot="1">
      <c r="B87" s="831" t="s">
        <v>953</v>
      </c>
      <c r="C87" s="832"/>
      <c r="D87" s="832"/>
      <c r="E87" s="832"/>
      <c r="F87" s="832"/>
      <c r="G87" s="832"/>
      <c r="H87" s="832"/>
      <c r="I87" s="832"/>
      <c r="J87" s="832"/>
      <c r="K87" s="832"/>
      <c r="L87" s="832"/>
      <c r="M87" s="833"/>
      <c r="N87" s="52">
        <f>L84+L85+L86</f>
        <v>13077.799110373546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56670.462811618701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1718</v>
      </c>
      <c r="C31" s="81" t="s">
        <v>2179</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241</v>
      </c>
      <c r="B36" s="880" t="str">
        <f>VLOOKUP(A36,EQUIPOS!A6:D154,3,FALSE)</f>
        <v>Grúa (capacidad 15 ton)</v>
      </c>
      <c r="C36" s="881"/>
      <c r="D36" s="881"/>
      <c r="E36" s="881"/>
      <c r="F36" s="881"/>
      <c r="G36" s="881"/>
      <c r="H36" s="882"/>
      <c r="I36" s="266"/>
      <c r="J36" s="267"/>
      <c r="K36" s="268">
        <f>VLOOKUP(A36,EQUIPOS!A6:D163,4,FALSE)</f>
        <v>140428.63512777723</v>
      </c>
      <c r="L36" s="269"/>
      <c r="M36" s="335">
        <v>0.75</v>
      </c>
      <c r="N36" s="271">
        <f>K36/M36</f>
        <v>187238.18017036965</v>
      </c>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0.2</v>
      </c>
      <c r="N41" s="343">
        <f>N77*M41</f>
        <v>8969.3081204802675</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196207.48829084993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15907.033469035383</v>
      </c>
      <c r="N48" s="271">
        <f>K48*M48</f>
        <v>15907.033469035383</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15907.033469035383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v>
      </c>
      <c r="N71" s="394">
        <f>K71/M71</f>
        <v>17781.040602401332</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v>
      </c>
      <c r="N72" s="394">
        <f>K72/M72</f>
        <v>27065.5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44846.540602401335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256961.06236228664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51392.21247245733</v>
      </c>
      <c r="M84" s="867"/>
      <c r="N84" s="51"/>
    </row>
    <row r="85" spans="1:14">
      <c r="B85" s="89" t="s">
        <v>973</v>
      </c>
      <c r="C85" s="90"/>
      <c r="D85" s="90"/>
      <c r="E85" s="90"/>
      <c r="F85" s="90"/>
      <c r="G85" s="90"/>
      <c r="H85" s="90"/>
      <c r="I85" s="87"/>
      <c r="J85" s="88"/>
      <c r="K85" s="303">
        <v>0.05</v>
      </c>
      <c r="L85" s="866">
        <f>N79*K85</f>
        <v>12848.053118114332</v>
      </c>
      <c r="M85" s="867"/>
      <c r="N85" s="51"/>
    </row>
    <row r="86" spans="1:14" ht="15.75" thickBot="1">
      <c r="B86" s="91" t="s">
        <v>974</v>
      </c>
      <c r="C86" s="92"/>
      <c r="D86" s="92"/>
      <c r="E86" s="92"/>
      <c r="F86" s="92"/>
      <c r="G86" s="92"/>
      <c r="H86" s="92"/>
      <c r="I86" s="93"/>
      <c r="J86" s="94"/>
      <c r="K86" s="304">
        <v>0.05</v>
      </c>
      <c r="L86" s="868">
        <f>N79*K86</f>
        <v>12848.053118114332</v>
      </c>
      <c r="M86" s="869"/>
      <c r="N86" s="51"/>
    </row>
    <row r="87" spans="1:14" ht="15.75" thickBot="1">
      <c r="B87" s="831" t="s">
        <v>953</v>
      </c>
      <c r="C87" s="832"/>
      <c r="D87" s="832"/>
      <c r="E87" s="832"/>
      <c r="F87" s="832"/>
      <c r="G87" s="832"/>
      <c r="H87" s="832"/>
      <c r="I87" s="832"/>
      <c r="J87" s="832"/>
      <c r="K87" s="832"/>
      <c r="L87" s="832"/>
      <c r="M87" s="833"/>
      <c r="N87" s="52">
        <f>L84+L85+L86</f>
        <v>77088.318708685998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334049.38107097265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1719</v>
      </c>
      <c r="C31" s="81" t="s">
        <v>2180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0.2</v>
      </c>
      <c r="N41" s="343">
        <f>N77*M41</f>
        <v>6726.9810903601992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6726.9810903601992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15907.033469035383</v>
      </c>
      <c r="N48" s="271">
        <f>K48*M48</f>
        <v>15907.033469035383</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15907.033469035383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v>
      </c>
      <c r="N71" s="394">
        <f>K71/M71</f>
        <v>13335.780451800998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8</v>
      </c>
      <c r="N72" s="394">
        <f>K72/M72</f>
        <v>20299.125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5"/>
    </row>
    <row r="77" spans="1:15" ht="15.75" thickBot="1">
      <c r="B77" s="831" t="s">
        <v>953</v>
      </c>
      <c r="C77" s="832"/>
      <c r="D77" s="832"/>
      <c r="E77" s="832"/>
      <c r="F77" s="832"/>
      <c r="G77" s="832"/>
      <c r="H77" s="832"/>
      <c r="I77" s="832"/>
      <c r="J77" s="832"/>
      <c r="K77" s="832"/>
      <c r="L77" s="832"/>
      <c r="M77" s="833"/>
      <c r="N77" s="300">
        <f>SUM(N71:N76)</f>
        <v>33634.905451800994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56268.920011196577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11253.784002239316</v>
      </c>
      <c r="M84" s="867"/>
      <c r="N84" s="51"/>
    </row>
    <row r="85" spans="1:14">
      <c r="B85" s="89" t="s">
        <v>973</v>
      </c>
      <c r="C85" s="90"/>
      <c r="D85" s="90"/>
      <c r="E85" s="90"/>
      <c r="F85" s="90"/>
      <c r="G85" s="90"/>
      <c r="H85" s="90"/>
      <c r="I85" s="87"/>
      <c r="J85" s="88"/>
      <c r="K85" s="303">
        <v>0.05</v>
      </c>
      <c r="L85" s="866">
        <f>N79*K85</f>
        <v>2813.4460005598289</v>
      </c>
      <c r="M85" s="867"/>
      <c r="N85" s="51"/>
    </row>
    <row r="86" spans="1:14" ht="15.75" thickBot="1">
      <c r="B86" s="91" t="s">
        <v>974</v>
      </c>
      <c r="C86" s="92"/>
      <c r="D86" s="92"/>
      <c r="E86" s="92"/>
      <c r="F86" s="92"/>
      <c r="G86" s="92"/>
      <c r="H86" s="92"/>
      <c r="I86" s="93"/>
      <c r="J86" s="94"/>
      <c r="K86" s="304">
        <v>0.05</v>
      </c>
      <c r="L86" s="868">
        <f>N79*K86</f>
        <v>2813.4460005598289</v>
      </c>
      <c r="M86" s="869"/>
      <c r="N86" s="51"/>
    </row>
    <row r="87" spans="1:14" ht="15.75" thickBot="1">
      <c r="B87" s="831" t="s">
        <v>953</v>
      </c>
      <c r="C87" s="832"/>
      <c r="D87" s="832"/>
      <c r="E87" s="832"/>
      <c r="F87" s="832"/>
      <c r="G87" s="832"/>
      <c r="H87" s="832"/>
      <c r="I87" s="832"/>
      <c r="J87" s="832"/>
      <c r="K87" s="832"/>
      <c r="L87" s="832"/>
      <c r="M87" s="833"/>
      <c r="N87" s="52">
        <f>L84+L85+L86</f>
        <v>16880.676003358974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73149.596014555544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1720</v>
      </c>
      <c r="C31" s="81" t="s">
        <v>2181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0.15</v>
      </c>
      <c r="N41" s="343">
        <f>N77*M41</f>
        <v>2686.8530451800998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2686.8530451800998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15907.033469035383</v>
      </c>
      <c r="N48" s="271">
        <f>K48*M48</f>
        <v>15907.033469035383</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15907.033469035383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v>
      </c>
      <c r="N71" s="394">
        <f>K71/M71</f>
        <v>8890.5203012006659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12</v>
      </c>
      <c r="N72" s="394">
        <f>K72/M72</f>
        <v>9021.8333333333339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5"/>
    </row>
    <row r="77" spans="1:15" ht="15.75" thickBot="1">
      <c r="B77" s="831" t="s">
        <v>953</v>
      </c>
      <c r="C77" s="832"/>
      <c r="D77" s="832"/>
      <c r="E77" s="832"/>
      <c r="F77" s="832"/>
      <c r="G77" s="832"/>
      <c r="H77" s="832"/>
      <c r="I77" s="832"/>
      <c r="J77" s="832"/>
      <c r="K77" s="832"/>
      <c r="L77" s="832"/>
      <c r="M77" s="833"/>
      <c r="N77" s="300">
        <f>SUM(N71:N76)</f>
        <v>17912.353634534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36506.240148749479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7301.248029749896</v>
      </c>
      <c r="M84" s="867"/>
      <c r="N84" s="51"/>
    </row>
    <row r="85" spans="1:14">
      <c r="B85" s="89" t="s">
        <v>973</v>
      </c>
      <c r="C85" s="90"/>
      <c r="D85" s="90"/>
      <c r="E85" s="90"/>
      <c r="F85" s="90"/>
      <c r="G85" s="90"/>
      <c r="H85" s="90"/>
      <c r="I85" s="87"/>
      <c r="J85" s="88"/>
      <c r="K85" s="303">
        <v>0.05</v>
      </c>
      <c r="L85" s="866">
        <f>N79*K85</f>
        <v>1825.312007437474</v>
      </c>
      <c r="M85" s="867"/>
      <c r="N85" s="51"/>
    </row>
    <row r="86" spans="1:14" ht="15.75" thickBot="1">
      <c r="B86" s="91" t="s">
        <v>974</v>
      </c>
      <c r="C86" s="92"/>
      <c r="D86" s="92"/>
      <c r="E86" s="92"/>
      <c r="F86" s="92"/>
      <c r="G86" s="92"/>
      <c r="H86" s="92"/>
      <c r="I86" s="93"/>
      <c r="J86" s="94"/>
      <c r="K86" s="304">
        <v>0.05</v>
      </c>
      <c r="L86" s="868">
        <f>N79*K86</f>
        <v>1825.312007437474</v>
      </c>
      <c r="M86" s="869"/>
      <c r="N86" s="51"/>
    </row>
    <row r="87" spans="1:14" ht="15.75" thickBot="1">
      <c r="B87" s="831" t="s">
        <v>953</v>
      </c>
      <c r="C87" s="832"/>
      <c r="D87" s="832"/>
      <c r="E87" s="832"/>
      <c r="F87" s="832"/>
      <c r="G87" s="832"/>
      <c r="H87" s="832"/>
      <c r="I87" s="832"/>
      <c r="J87" s="832"/>
      <c r="K87" s="832"/>
      <c r="L87" s="832"/>
      <c r="M87" s="833"/>
      <c r="N87" s="52">
        <f>L84+L85+L86</f>
        <v>10951.872044624844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47458.112193374327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1721</v>
      </c>
      <c r="C31" s="81" t="s">
        <v>2182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0.15</v>
      </c>
      <c r="N41" s="343">
        <f>N77*M41</f>
        <v>2015.1397838850748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2015.1397838850748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204" t="s">
        <v>412</v>
      </c>
      <c r="B48" s="43" t="str">
        <f>VLOOKUP(A48,MATERIALES!A5:D373,3,FALSE)</f>
        <v>Cicatrizante (para remoción de especies vegetales)</v>
      </c>
      <c r="C48" s="280"/>
      <c r="D48" s="280"/>
      <c r="E48" s="280"/>
      <c r="F48" s="280"/>
      <c r="G48" s="280"/>
      <c r="H48" s="280"/>
      <c r="I48" s="280"/>
      <c r="J48" s="310" t="str">
        <f>VLOOKUP(A48,MATERIALES!A4:D640,2,FALSE)</f>
        <v>kg</v>
      </c>
      <c r="K48" s="281">
        <v>1</v>
      </c>
      <c r="L48" s="266"/>
      <c r="M48" s="401">
        <f>VLOOKUP(A48,MATERIALES!A5:D396,4,FALSE)</f>
        <v>15907.033469035383</v>
      </c>
      <c r="N48" s="271">
        <f>K48*M48</f>
        <v>15907.033469035383</v>
      </c>
    </row>
    <row r="49" spans="1:14">
      <c r="A49" s="170"/>
      <c r="B49" s="43"/>
      <c r="C49" s="424"/>
      <c r="D49" s="424"/>
      <c r="E49" s="424"/>
      <c r="F49" s="424"/>
      <c r="G49" s="424"/>
      <c r="H49" s="424"/>
      <c r="I49" s="424"/>
      <c r="J49" s="311"/>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15907.033469035383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16</v>
      </c>
      <c r="N71" s="394">
        <f>K71/M71</f>
        <v>6667.890225900499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16</v>
      </c>
      <c r="N72" s="394">
        <f>K72/M72</f>
        <v>6766.375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13434.265225900499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31356.438478820957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6271.287695764192</v>
      </c>
      <c r="M84" s="867"/>
      <c r="N84" s="51"/>
    </row>
    <row r="85" spans="1:14">
      <c r="B85" s="89" t="s">
        <v>973</v>
      </c>
      <c r="C85" s="90"/>
      <c r="D85" s="90"/>
      <c r="E85" s="90"/>
      <c r="F85" s="90"/>
      <c r="G85" s="90"/>
      <c r="H85" s="90"/>
      <c r="I85" s="87"/>
      <c r="J85" s="88"/>
      <c r="K85" s="303">
        <v>0.05</v>
      </c>
      <c r="L85" s="866">
        <f>N79*K85</f>
        <v>1567.821923941048</v>
      </c>
      <c r="M85" s="867"/>
      <c r="N85" s="51"/>
    </row>
    <row r="86" spans="1:14" ht="15.75" thickBot="1">
      <c r="B86" s="91" t="s">
        <v>974</v>
      </c>
      <c r="C86" s="92"/>
      <c r="D86" s="92"/>
      <c r="E86" s="92"/>
      <c r="F86" s="92"/>
      <c r="G86" s="92"/>
      <c r="H86" s="92"/>
      <c r="I86" s="93"/>
      <c r="J86" s="94"/>
      <c r="K86" s="304">
        <v>0.05</v>
      </c>
      <c r="L86" s="868">
        <f>N79*K86</f>
        <v>1567.821923941048</v>
      </c>
      <c r="M86" s="869"/>
      <c r="N86" s="51"/>
    </row>
    <row r="87" spans="1:14" ht="15.75" thickBot="1">
      <c r="B87" s="831" t="s">
        <v>953</v>
      </c>
      <c r="C87" s="832"/>
      <c r="D87" s="832"/>
      <c r="E87" s="832"/>
      <c r="F87" s="832"/>
      <c r="G87" s="832"/>
      <c r="H87" s="832"/>
      <c r="I87" s="832"/>
      <c r="J87" s="832"/>
      <c r="K87" s="832"/>
      <c r="L87" s="832"/>
      <c r="M87" s="833"/>
      <c r="N87" s="52">
        <f>L84+L85+L86</f>
        <v>9406.9315436462875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40763.370022467243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1722</v>
      </c>
      <c r="C31" s="81" t="s">
        <v>2183</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0.15</v>
      </c>
      <c r="N41" s="343">
        <f>N77*M41</f>
        <v>11305.850572033949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2.1</v>
      </c>
      <c r="L48" s="266"/>
      <c r="M48" s="401">
        <f>VLOOKUP(A48,MATERIALES!A5:D396,4,FALSE)</f>
        <v>61924.14338436455</v>
      </c>
      <c r="N48" s="271">
        <f>K48*M48</f>
        <v>130040.70110716556</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15907.033469035383</v>
      </c>
      <c r="N49" s="271">
        <f>K49*M49</f>
        <v>15907.033469035383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145947.73457620095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75372.337146892998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232625.92229512791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46525.184459025586</v>
      </c>
      <c r="M84" s="867"/>
      <c r="N84" s="51"/>
    </row>
    <row r="85" spans="1:14">
      <c r="B85" s="89" t="s">
        <v>973</v>
      </c>
      <c r="C85" s="90"/>
      <c r="D85" s="90"/>
      <c r="E85" s="90"/>
      <c r="F85" s="90"/>
      <c r="G85" s="90"/>
      <c r="H85" s="90"/>
      <c r="I85" s="87"/>
      <c r="J85" s="88"/>
      <c r="K85" s="303">
        <v>0.05</v>
      </c>
      <c r="L85" s="866">
        <f>N79*K85</f>
        <v>11631.296114756396</v>
      </c>
      <c r="M85" s="867"/>
      <c r="N85" s="51"/>
    </row>
    <row r="86" spans="1:14" ht="15.75" thickBot="1">
      <c r="B86" s="91" t="s">
        <v>974</v>
      </c>
      <c r="C86" s="92"/>
      <c r="D86" s="92"/>
      <c r="E86" s="92"/>
      <c r="F86" s="92"/>
      <c r="G86" s="92"/>
      <c r="H86" s="92"/>
      <c r="I86" s="93"/>
      <c r="J86" s="94"/>
      <c r="K86" s="304">
        <v>0.05</v>
      </c>
      <c r="L86" s="868">
        <f>N79*K86</f>
        <v>11631.296114756396</v>
      </c>
      <c r="M86" s="869"/>
      <c r="N86" s="51"/>
    </row>
    <row r="87" spans="1:14" ht="15.75" thickBot="1">
      <c r="B87" s="831" t="s">
        <v>953</v>
      </c>
      <c r="C87" s="832"/>
      <c r="D87" s="832"/>
      <c r="E87" s="832"/>
      <c r="F87" s="832"/>
      <c r="G87" s="832"/>
      <c r="H87" s="832"/>
      <c r="I87" s="832"/>
      <c r="J87" s="832"/>
      <c r="K87" s="832"/>
      <c r="L87" s="832"/>
      <c r="M87" s="833"/>
      <c r="N87" s="52">
        <f>L84+L85+L86</f>
        <v>69787.776688538375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302413.69898366625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1723</v>
      </c>
      <c r="C31" s="81" t="s">
        <v>2184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0.15</v>
      </c>
      <c r="N41" s="343">
        <f>N77*M41</f>
        <v>11305.850572033949</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v>
      </c>
      <c r="L48" s="266"/>
      <c r="M48" s="401">
        <f>VLOOKUP(A48,MATERIALES!A5:D396,4,FALSE)</f>
        <v>61924.14338436455</v>
      </c>
      <c r="N48" s="271">
        <f>K48*M48</f>
        <v>123848.2867687291</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15907.033469035383</v>
      </c>
      <c r="N49" s="271">
        <f>K49*M49</f>
        <v>15907.033469035383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139755.32023776448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75372.337146892998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226433.50795669144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45286.701591338293</v>
      </c>
      <c r="M84" s="867"/>
      <c r="N84" s="51"/>
    </row>
    <row r="85" spans="1:14">
      <c r="B85" s="89" t="s">
        <v>973</v>
      </c>
      <c r="C85" s="90"/>
      <c r="D85" s="90"/>
      <c r="E85" s="90"/>
      <c r="F85" s="90"/>
      <c r="G85" s="90"/>
      <c r="H85" s="90"/>
      <c r="I85" s="87"/>
      <c r="J85" s="88"/>
      <c r="K85" s="303">
        <v>0.05</v>
      </c>
      <c r="L85" s="866">
        <f>N79*K85</f>
        <v>11321.675397834573</v>
      </c>
      <c r="M85" s="867"/>
      <c r="N85" s="51"/>
    </row>
    <row r="86" spans="1:14" ht="15.75" thickBot="1">
      <c r="B86" s="91" t="s">
        <v>974</v>
      </c>
      <c r="C86" s="92"/>
      <c r="D86" s="92"/>
      <c r="E86" s="92"/>
      <c r="F86" s="92"/>
      <c r="G86" s="92"/>
      <c r="H86" s="92"/>
      <c r="I86" s="93"/>
      <c r="J86" s="94"/>
      <c r="K86" s="304">
        <v>0.05</v>
      </c>
      <c r="L86" s="868">
        <f>N79*K86</f>
        <v>11321.675397834573</v>
      </c>
      <c r="M86" s="869"/>
      <c r="N86" s="51"/>
    </row>
    <row r="87" spans="1:14" ht="15.75" thickBot="1">
      <c r="B87" s="831" t="s">
        <v>953</v>
      </c>
      <c r="C87" s="832"/>
      <c r="D87" s="832"/>
      <c r="E87" s="832"/>
      <c r="F87" s="832"/>
      <c r="G87" s="832"/>
      <c r="H87" s="832"/>
      <c r="I87" s="832"/>
      <c r="J87" s="832"/>
      <c r="K87" s="832"/>
      <c r="L87" s="832"/>
      <c r="M87" s="833"/>
      <c r="N87" s="52">
        <f>L84+L85+L86</f>
        <v>67930.052387007439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294363.56034369889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1724</v>
      </c>
      <c r="C31" s="81" t="s">
        <v>2185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4720.6884844632978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4720.6884844632978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1.31</v>
      </c>
      <c r="L48" s="266"/>
      <c r="M48" s="401">
        <f>VLOOKUP(A48,MATERIALES!A5:D396,4,FALSE)</f>
        <v>61924.14338436455</v>
      </c>
      <c r="N48" s="271">
        <f>K48*M48</f>
        <v>81120.627833517559</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15907.033469035383</v>
      </c>
      <c r="N49" s="271">
        <f>K49*M49</f>
        <v>15907.033469035383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97027.661302552937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5.7</v>
      </c>
      <c r="N71" s="394">
        <f>K71/M71</f>
        <v>18716.884844632979</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5.7</v>
      </c>
      <c r="N72" s="394">
        <f>K72/M72</f>
        <v>28490</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47206.884844632979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148955.23463164922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29791.046926329844</v>
      </c>
      <c r="M84" s="867"/>
      <c r="N84" s="51"/>
    </row>
    <row r="85" spans="1:14">
      <c r="B85" s="89" t="s">
        <v>973</v>
      </c>
      <c r="C85" s="90"/>
      <c r="D85" s="90"/>
      <c r="E85" s="90"/>
      <c r="F85" s="90"/>
      <c r="G85" s="90"/>
      <c r="H85" s="90"/>
      <c r="I85" s="87"/>
      <c r="J85" s="88"/>
      <c r="K85" s="303">
        <v>0.05</v>
      </c>
      <c r="L85" s="866">
        <f>N79*K85</f>
        <v>7447.7617315824609</v>
      </c>
      <c r="M85" s="867"/>
      <c r="N85" s="51"/>
    </row>
    <row r="86" spans="1:14" ht="15.75" thickBot="1">
      <c r="B86" s="91" t="s">
        <v>974</v>
      </c>
      <c r="C86" s="92"/>
      <c r="D86" s="92"/>
      <c r="E86" s="92"/>
      <c r="F86" s="92"/>
      <c r="G86" s="92"/>
      <c r="H86" s="92"/>
      <c r="I86" s="93"/>
      <c r="J86" s="94"/>
      <c r="K86" s="304">
        <v>0.05</v>
      </c>
      <c r="L86" s="868">
        <f>N79*K86</f>
        <v>7447.7617315824609</v>
      </c>
      <c r="M86" s="869"/>
      <c r="N86" s="51"/>
    </row>
    <row r="87" spans="1:14" ht="15.75" thickBot="1">
      <c r="B87" s="831" t="s">
        <v>953</v>
      </c>
      <c r="C87" s="832"/>
      <c r="D87" s="832"/>
      <c r="E87" s="832"/>
      <c r="F87" s="832"/>
      <c r="G87" s="832"/>
      <c r="H87" s="832"/>
      <c r="I87" s="832"/>
      <c r="J87" s="832"/>
      <c r="K87" s="832"/>
      <c r="L87" s="832"/>
      <c r="M87" s="833"/>
      <c r="N87" s="52">
        <f>L84+L85+L86</f>
        <v>44686.570389494766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193641.80502114398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1725</v>
      </c>
      <c r="C31" s="81" t="s">
        <v>2186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3957.0477002118823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3957.0477002118823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1.1000000000000001</v>
      </c>
      <c r="L48" s="266"/>
      <c r="M48" s="401">
        <f>VLOOKUP(A48,MATERIALES!A5:D396,4,FALSE)</f>
        <v>61924.14338436455</v>
      </c>
      <c r="N48" s="271">
        <f>K48*M48</f>
        <v>68116.557722801008</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15907.033469035383</v>
      </c>
      <c r="N49" s="271">
        <f>K49*M49</f>
        <v>15907.033469035383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84023.591191836385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6.8</v>
      </c>
      <c r="N71" s="394">
        <f>K71/M71</f>
        <v>15689.153472707058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6.8</v>
      </c>
      <c r="N72" s="394">
        <f>K72/M72</f>
        <v>23881.323529411766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39570.477002118823</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127551.1158941671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25510.223178833421</v>
      </c>
      <c r="M84" s="867"/>
      <c r="N84" s="51"/>
    </row>
    <row r="85" spans="1:14">
      <c r="B85" s="89" t="s">
        <v>973</v>
      </c>
      <c r="C85" s="90"/>
      <c r="D85" s="90"/>
      <c r="E85" s="90"/>
      <c r="F85" s="90"/>
      <c r="G85" s="90"/>
      <c r="H85" s="90"/>
      <c r="I85" s="87"/>
      <c r="J85" s="88"/>
      <c r="K85" s="303">
        <v>0.05</v>
      </c>
      <c r="L85" s="866">
        <f>N79*K85</f>
        <v>6377.5557947083553</v>
      </c>
      <c r="M85" s="867"/>
      <c r="N85" s="51"/>
    </row>
    <row r="86" spans="1:14" ht="15.75" thickBot="1">
      <c r="B86" s="91" t="s">
        <v>974</v>
      </c>
      <c r="C86" s="92"/>
      <c r="D86" s="92"/>
      <c r="E86" s="92"/>
      <c r="F86" s="92"/>
      <c r="G86" s="92"/>
      <c r="H86" s="92"/>
      <c r="I86" s="93"/>
      <c r="J86" s="94"/>
      <c r="K86" s="304">
        <v>0.05</v>
      </c>
      <c r="L86" s="868">
        <f>N79*K86</f>
        <v>6377.5557947083553</v>
      </c>
      <c r="M86" s="869"/>
      <c r="N86" s="51"/>
    </row>
    <row r="87" spans="1:14" ht="15.75" thickBot="1">
      <c r="B87" s="831" t="s">
        <v>953</v>
      </c>
      <c r="C87" s="832"/>
      <c r="D87" s="832"/>
      <c r="E87" s="832"/>
      <c r="F87" s="832"/>
      <c r="G87" s="832"/>
      <c r="H87" s="832"/>
      <c r="I87" s="832"/>
      <c r="J87" s="832"/>
      <c r="K87" s="832"/>
      <c r="L87" s="832"/>
      <c r="M87" s="833"/>
      <c r="N87" s="52">
        <f>L84+L85+L86</f>
        <v>38265.334768250133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165816.45066241722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1162</v>
      </c>
      <c r="C31" s="81" t="s">
        <v>2187</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A38" s="113"/>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269.07924361440803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269.07924361440803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0.05</v>
      </c>
      <c r="L48" s="266"/>
      <c r="M48" s="401">
        <f>VLOOKUP(A48,MATERIALES!A5:D396,4,FALSE)</f>
        <v>61924.14338436455</v>
      </c>
      <c r="N48" s="271">
        <f>K48*M48</f>
        <v>3096.2071692182276</v>
      </c>
    </row>
    <row r="49" spans="1:14">
      <c r="A49" s="170" t="s">
        <v>774</v>
      </c>
      <c r="B49" s="43" t="str">
        <f>VLOOKUP(A49,MATERIALES!A6:D373,3,FALSE)</f>
        <v>Agua</v>
      </c>
      <c r="C49" s="424"/>
      <c r="D49" s="424"/>
      <c r="E49" s="424"/>
      <c r="F49" s="424"/>
      <c r="G49" s="424"/>
      <c r="H49" s="424"/>
      <c r="I49" s="424"/>
      <c r="J49" s="311" t="str">
        <f>VLOOKUP(A49,MATERIALES!A5:D641,2,FALSE)</f>
        <v>lt</v>
      </c>
      <c r="K49" s="396">
        <v>5</v>
      </c>
      <c r="L49" s="420"/>
      <c r="M49" s="401">
        <f>VLOOKUP(A49,MATERIALES!A6:D397,4,FALSE)</f>
        <v>53.065218459743974</v>
      </c>
      <c r="N49" s="271">
        <f>K49*M49</f>
        <v>265.32609229871986</v>
      </c>
    </row>
    <row r="50" spans="1:14">
      <c r="A50" s="170" t="s">
        <v>915</v>
      </c>
      <c r="B50" s="43" t="str">
        <f>VLOOKUP(A50,MATERIALES!A6:D373,3,FALSE)</f>
        <v>Cespedones</v>
      </c>
      <c r="C50" s="424"/>
      <c r="D50" s="424"/>
      <c r="E50" s="424"/>
      <c r="F50" s="424"/>
      <c r="G50" s="424"/>
      <c r="H50" s="424"/>
      <c r="I50" s="424"/>
      <c r="J50" s="311" t="str">
        <f>VLOOKUP(A50,MATERIALES!A6:D642,2,FALSE)</f>
        <v>m2</v>
      </c>
      <c r="K50" s="396">
        <v>1</v>
      </c>
      <c r="L50" s="420"/>
      <c r="M50" s="401">
        <f>VLOOKUP(A50,MATERIALES!A6:D398,4,FALSE)</f>
        <v>8671.6139364726605</v>
      </c>
      <c r="N50" s="271">
        <f>K50*M50</f>
        <v>8671.6139364726605</v>
      </c>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12033.147197989609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100</v>
      </c>
      <c r="N71" s="394">
        <f>K71/M71</f>
        <v>1066.8624361440798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100</v>
      </c>
      <c r="N72" s="394">
        <f>K72/M72</f>
        <v>1623.93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2690.7924361440801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14993.018877748096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2998.6037755496195</v>
      </c>
      <c r="M84" s="867"/>
      <c r="N84" s="51"/>
    </row>
    <row r="85" spans="1:14">
      <c r="B85" s="89" t="s">
        <v>973</v>
      </c>
      <c r="C85" s="90"/>
      <c r="D85" s="90"/>
      <c r="E85" s="90"/>
      <c r="F85" s="90"/>
      <c r="G85" s="90"/>
      <c r="H85" s="90"/>
      <c r="I85" s="87"/>
      <c r="J85" s="88"/>
      <c r="K85" s="303">
        <v>0.05</v>
      </c>
      <c r="L85" s="866">
        <f>N79*K85</f>
        <v>749.65094388740488</v>
      </c>
      <c r="M85" s="867"/>
      <c r="N85" s="51"/>
    </row>
    <row r="86" spans="1:14" ht="15.75" thickBot="1">
      <c r="B86" s="91" t="s">
        <v>974</v>
      </c>
      <c r="C86" s="92"/>
      <c r="D86" s="92"/>
      <c r="E86" s="92"/>
      <c r="F86" s="92"/>
      <c r="G86" s="92"/>
      <c r="H86" s="92"/>
      <c r="I86" s="93"/>
      <c r="J86" s="94"/>
      <c r="K86" s="304">
        <v>0.05</v>
      </c>
      <c r="L86" s="868">
        <f>N79*K86</f>
        <v>749.65094388740488</v>
      </c>
      <c r="M86" s="869"/>
      <c r="N86" s="51"/>
    </row>
    <row r="87" spans="1:14" ht="15.75" thickBot="1">
      <c r="B87" s="831" t="s">
        <v>953</v>
      </c>
      <c r="C87" s="832"/>
      <c r="D87" s="832"/>
      <c r="E87" s="832"/>
      <c r="F87" s="832"/>
      <c r="G87" s="832"/>
      <c r="H87" s="832"/>
      <c r="I87" s="832"/>
      <c r="J87" s="832"/>
      <c r="K87" s="832"/>
      <c r="L87" s="832"/>
      <c r="M87" s="833"/>
      <c r="N87" s="52">
        <f>L84+L85+L86</f>
        <v>4497.905663324429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19490.924541072527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7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1163</v>
      </c>
      <c r="C31" s="81" t="s">
        <v>2188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0.1</v>
      </c>
      <c r="N41" s="343">
        <f>N77*M41</f>
        <v>108.262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108.262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808.01597384070362</v>
      </c>
      <c r="N48" s="271">
        <f>K48*M48</f>
        <v>808.01597384070362</v>
      </c>
    </row>
    <row r="49" spans="1:14">
      <c r="A49" s="170" t="s">
        <v>650</v>
      </c>
      <c r="B49" s="43" t="str">
        <f>VLOOKUP(A49,MATERIALES!A6:D373,3,FALSE)</f>
        <v>Semillas para empradizar</v>
      </c>
      <c r="C49" s="424"/>
      <c r="D49" s="424"/>
      <c r="E49" s="424"/>
      <c r="F49" s="424"/>
      <c r="G49" s="424"/>
      <c r="H49" s="424"/>
      <c r="I49" s="424"/>
      <c r="J49" s="311" t="str">
        <f>VLOOKUP(A49,MATERIALES!A5:D641,2,FALSE)</f>
        <v>kg</v>
      </c>
      <c r="K49" s="396">
        <v>0.05</v>
      </c>
      <c r="L49" s="420"/>
      <c r="M49" s="401">
        <f>VLOOKUP(A49,MATERIALES!A6:D397,4,FALSE)</f>
        <v>37383.795605040614</v>
      </c>
      <c r="N49" s="271">
        <f>K49*M49</f>
        <v>1869.1897802520307</v>
      </c>
    </row>
    <row r="50" spans="1:14">
      <c r="A50" s="170" t="s">
        <v>686</v>
      </c>
      <c r="B50" s="43" t="str">
        <f>VLOOKUP(A50,MATERIALES!A6:D373,3,FALSE)</f>
        <v xml:space="preserve">Tierra abonada </v>
      </c>
      <c r="C50" s="424"/>
      <c r="D50" s="424"/>
      <c r="E50" s="424"/>
      <c r="F50" s="424"/>
      <c r="G50" s="424"/>
      <c r="H50" s="424"/>
      <c r="I50" s="424"/>
      <c r="J50" s="311" t="str">
        <f>VLOOKUP(A50,MATERIALES!A6:D642,2,FALSE)</f>
        <v>m3</v>
      </c>
      <c r="K50" s="396">
        <v>7.4999999999999997E-2</v>
      </c>
      <c r="L50" s="420"/>
      <c r="M50" s="401">
        <f>VLOOKUP(A50,MATERIALES!A6:D398,4,FALSE)</f>
        <v>61924.14338436455</v>
      </c>
      <c r="N50" s="271">
        <f>K50*M50</f>
        <v>4644.3107538273407</v>
      </c>
    </row>
    <row r="51" spans="1:14">
      <c r="A51" s="170" t="s">
        <v>774</v>
      </c>
      <c r="B51" s="43" t="str">
        <f>VLOOKUP(A51,MATERIALES!A6:D373,3,FALSE)</f>
        <v>Agua</v>
      </c>
      <c r="C51" s="424"/>
      <c r="D51" s="424"/>
      <c r="E51" s="424"/>
      <c r="F51" s="424"/>
      <c r="G51" s="424"/>
      <c r="H51" s="424"/>
      <c r="I51" s="424"/>
      <c r="J51" s="311" t="str">
        <f>VLOOKUP(A51,MATERIALES!A6:D643,2,FALSE)</f>
        <v>lt</v>
      </c>
      <c r="K51" s="396">
        <v>5</v>
      </c>
      <c r="L51" s="420"/>
      <c r="M51" s="401">
        <f>VLOOKUP(A51,MATERIALES!A6:D399,4,FALSE)</f>
        <v>53.065218459743974</v>
      </c>
      <c r="N51" s="271">
        <f>K51*M51</f>
        <v>265.32609229871986</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7586.8426002187953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100</v>
      </c>
      <c r="N71" s="394">
        <f>K71/M71</f>
        <v>1082.6199999999999</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1082.6199999999999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8777.7246002187949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1755.544920043759</v>
      </c>
      <c r="M84" s="867"/>
      <c r="N84" s="51"/>
    </row>
    <row r="85" spans="1:14">
      <c r="B85" s="89" t="s">
        <v>973</v>
      </c>
      <c r="C85" s="90"/>
      <c r="D85" s="90"/>
      <c r="E85" s="90"/>
      <c r="F85" s="90"/>
      <c r="G85" s="90"/>
      <c r="H85" s="90"/>
      <c r="I85" s="87"/>
      <c r="J85" s="88"/>
      <c r="K85" s="303">
        <v>0.05</v>
      </c>
      <c r="L85" s="866">
        <f>N79*K85</f>
        <v>438.88623001093976</v>
      </c>
      <c r="M85" s="867"/>
      <c r="N85" s="51"/>
    </row>
    <row r="86" spans="1:14" ht="15.75" thickBot="1">
      <c r="B86" s="91" t="s">
        <v>974</v>
      </c>
      <c r="C86" s="92"/>
      <c r="D86" s="92"/>
      <c r="E86" s="92"/>
      <c r="F86" s="92"/>
      <c r="G86" s="92"/>
      <c r="H86" s="92"/>
      <c r="I86" s="93"/>
      <c r="J86" s="94"/>
      <c r="K86" s="304">
        <v>0.05</v>
      </c>
      <c r="L86" s="868">
        <f>N79*K86</f>
        <v>438.88623001093976</v>
      </c>
      <c r="M86" s="869"/>
      <c r="N86" s="51"/>
    </row>
    <row r="87" spans="1:14" ht="15.75" thickBot="1">
      <c r="B87" s="831" t="s">
        <v>953</v>
      </c>
      <c r="C87" s="832"/>
      <c r="D87" s="832"/>
      <c r="E87" s="832"/>
      <c r="F87" s="832"/>
      <c r="G87" s="832"/>
      <c r="H87" s="832"/>
      <c r="I87" s="832"/>
      <c r="J87" s="832"/>
      <c r="K87" s="832"/>
      <c r="L87" s="832"/>
      <c r="M87" s="833"/>
      <c r="N87" s="52">
        <f>L84+L85+L86</f>
        <v>2633.3173800656386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11411.041980284434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customHeight="1" thickBot="1">
      <c r="A31" t="s">
        <v>1845</v>
      </c>
      <c r="B31" s="80" t="s">
        <v>1164</v>
      </c>
      <c r="C31" s="81" t="s">
        <v>2189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253</v>
      </c>
      <c r="B36" s="880" t="str">
        <f>VLOOKUP(A36,EQUIPOS!A6:D154,3,FALSE)</f>
        <v>Máquina hidrosembradora</v>
      </c>
      <c r="C36" s="881"/>
      <c r="D36" s="881"/>
      <c r="E36" s="881"/>
      <c r="F36" s="881"/>
      <c r="G36" s="881"/>
      <c r="H36" s="882"/>
      <c r="I36" s="266"/>
      <c r="J36" s="267"/>
      <c r="K36" s="268">
        <f>VLOOKUP(A36,EQUIPOS!A6:D163,4,FALSE)</f>
        <v>21585.026613049507</v>
      </c>
      <c r="L36" s="269"/>
      <c r="M36" s="335">
        <v>350</v>
      </c>
      <c r="N36" s="271">
        <f>K36/M36</f>
        <v>61.67150460871288</v>
      </c>
    </row>
    <row r="37" spans="1:14">
      <c r="A37" s="113" t="s">
        <v>138</v>
      </c>
      <c r="B37" s="880" t="str">
        <f>VLOOKUP(A37,EQUIPOS!A7:D154,3,FALSE)</f>
        <v>Camioneta D-300</v>
      </c>
      <c r="C37" s="881"/>
      <c r="D37" s="881"/>
      <c r="E37" s="881"/>
      <c r="F37" s="881"/>
      <c r="G37" s="881"/>
      <c r="H37" s="882"/>
      <c r="I37" s="420"/>
      <c r="J37" s="421"/>
      <c r="K37" s="268">
        <f>VLOOKUP(A37,EQUIPOS!A7:D164,4,FALSE)</f>
        <v>51517.819689829972</v>
      </c>
      <c r="L37" s="334"/>
      <c r="M37" s="335">
        <v>350</v>
      </c>
      <c r="N37" s="271">
        <f>K37/M37</f>
        <v>147.19377054237134</v>
      </c>
    </row>
    <row r="38" spans="1:14">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4.8049864931144288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213.67026164419866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808.01597384070362</v>
      </c>
      <c r="N48" s="271">
        <f>K48*M48</f>
        <v>808.01597384070362</v>
      </c>
    </row>
    <row r="49" spans="1:14">
      <c r="A49" s="170" t="s">
        <v>499</v>
      </c>
      <c r="B49" s="43" t="str">
        <f>VLOOKUP(A49,MATERIALES!A6:D373,3,FALSE)</f>
        <v>Mulch Orgánico</v>
      </c>
      <c r="C49" s="424"/>
      <c r="D49" s="424"/>
      <c r="E49" s="424"/>
      <c r="F49" s="424"/>
      <c r="G49" s="424"/>
      <c r="H49" s="424"/>
      <c r="I49" s="424"/>
      <c r="J49" s="311" t="str">
        <f>VLOOKUP(A49,MATERIALES!A5:D641,2,FALSE)</f>
        <v>kg</v>
      </c>
      <c r="K49" s="396">
        <v>0.4</v>
      </c>
      <c r="L49" s="420"/>
      <c r="M49" s="401">
        <f>VLOOKUP(A49,MATERIALES!A6:D397,4,FALSE)</f>
        <v>2805.502946241787</v>
      </c>
      <c r="N49" s="271">
        <f>K49*M49</f>
        <v>1122.2011784967149</v>
      </c>
    </row>
    <row r="50" spans="1:14">
      <c r="A50" s="170" t="s">
        <v>774</v>
      </c>
      <c r="B50" s="43" t="str">
        <f>VLOOKUP(A50,MATERIALES!A6:D373,3,FALSE)</f>
        <v>Agua</v>
      </c>
      <c r="C50" s="424"/>
      <c r="D50" s="424"/>
      <c r="E50" s="424"/>
      <c r="F50" s="424"/>
      <c r="G50" s="424"/>
      <c r="H50" s="424"/>
      <c r="I50" s="424"/>
      <c r="J50" s="311" t="str">
        <f>VLOOKUP(A50,MATERIALES!A6:D642,2,FALSE)</f>
        <v>lt</v>
      </c>
      <c r="K50" s="396">
        <v>5</v>
      </c>
      <c r="L50" s="420"/>
      <c r="M50" s="401">
        <f>VLOOKUP(A50,MATERIALES!A6:D398,4,FALSE)</f>
        <v>53.065218459743974</v>
      </c>
      <c r="N50" s="271">
        <f>K50*M50</f>
        <v>265.32609229871986</v>
      </c>
    </row>
    <row r="51" spans="1:14">
      <c r="A51" s="170" t="s">
        <v>650</v>
      </c>
      <c r="B51" s="43" t="str">
        <f>VLOOKUP(A51,MATERIALES!A6:D373,3,FALSE)</f>
        <v>Semillas para empradizar</v>
      </c>
      <c r="C51" s="424"/>
      <c r="D51" s="424"/>
      <c r="E51" s="424"/>
      <c r="F51" s="424"/>
      <c r="G51" s="424"/>
      <c r="H51" s="424"/>
      <c r="I51" s="424"/>
      <c r="J51" s="311" t="str">
        <f>VLOOKUP(A51,MATERIALES!A6:D643,2,FALSE)</f>
        <v>kg</v>
      </c>
      <c r="K51" s="396">
        <v>0.05</v>
      </c>
      <c r="L51" s="420"/>
      <c r="M51" s="401">
        <f>VLOOKUP(A51,MATERIALES!A6:D399,4,FALSE)</f>
        <v>37383.795605040614</v>
      </c>
      <c r="N51" s="271">
        <f>K51*M51</f>
        <v>1869.1897802520307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4064.733024888169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2800</v>
      </c>
      <c r="N71" s="394">
        <f>K71/M71</f>
        <v>57.997500000000002</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2800</v>
      </c>
      <c r="N72" s="394">
        <f>K72/M72</f>
        <v>38.102229862288567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96.099729862288569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4374.5030163946567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874.90060327893138</v>
      </c>
      <c r="M84" s="867"/>
      <c r="N84" s="51"/>
    </row>
    <row r="85" spans="1:14">
      <c r="B85" s="89" t="s">
        <v>973</v>
      </c>
      <c r="C85" s="90"/>
      <c r="D85" s="90"/>
      <c r="E85" s="90"/>
      <c r="F85" s="90"/>
      <c r="G85" s="90"/>
      <c r="H85" s="90"/>
      <c r="I85" s="87"/>
      <c r="J85" s="88"/>
      <c r="K85" s="303">
        <v>0.05</v>
      </c>
      <c r="L85" s="866">
        <f>N79*K85</f>
        <v>218.72515081973285</v>
      </c>
      <c r="M85" s="867"/>
      <c r="N85" s="51"/>
    </row>
    <row r="86" spans="1:14" ht="15.75" thickBot="1">
      <c r="B86" s="91" t="s">
        <v>974</v>
      </c>
      <c r="C86" s="92"/>
      <c r="D86" s="92"/>
      <c r="E86" s="92"/>
      <c r="F86" s="92"/>
      <c r="G86" s="92"/>
      <c r="H86" s="92"/>
      <c r="I86" s="93"/>
      <c r="J86" s="94"/>
      <c r="K86" s="304">
        <v>0.05</v>
      </c>
      <c r="L86" s="868">
        <f>N79*K86</f>
        <v>218.72515081973285</v>
      </c>
      <c r="M86" s="869"/>
      <c r="N86" s="51"/>
    </row>
    <row r="87" spans="1:14" ht="15.75" thickBot="1">
      <c r="B87" s="831" t="s">
        <v>953</v>
      </c>
      <c r="C87" s="832"/>
      <c r="D87" s="832"/>
      <c r="E87" s="832"/>
      <c r="F87" s="832"/>
      <c r="G87" s="832"/>
      <c r="H87" s="832"/>
      <c r="I87" s="832"/>
      <c r="J87" s="832"/>
      <c r="K87" s="832"/>
      <c r="L87" s="832"/>
      <c r="M87" s="833"/>
      <c r="N87" s="52">
        <f>L84+L85+L86</f>
        <v>1312.350904918397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5686.8539213130534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29.25" customHeight="1" thickBot="1">
      <c r="A31" t="s">
        <v>1845</v>
      </c>
      <c r="B31" s="80" t="s">
        <v>1726</v>
      </c>
      <c r="C31" s="973" t="s">
        <v>2049</v>
      </c>
      <c r="D31" s="974"/>
      <c r="E31" s="974"/>
      <c r="F31" s="974"/>
      <c r="G31" s="974"/>
      <c r="H31" s="974"/>
      <c r="I31" s="974"/>
      <c r="J31" s="974"/>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138</v>
      </c>
      <c r="B36" s="880" t="str">
        <f>VLOOKUP(A36,EQUIPOS!A6:D154,3,FALSE)</f>
        <v>Camioneta D-300</v>
      </c>
      <c r="C36" s="881"/>
      <c r="D36" s="881"/>
      <c r="E36" s="881"/>
      <c r="F36" s="881"/>
      <c r="G36" s="881"/>
      <c r="H36" s="882"/>
      <c r="I36" s="266"/>
      <c r="J36" s="267"/>
      <c r="K36" s="268">
        <f>VLOOKUP(A36,EQUIPOS!A6:D163,4,FALSE)</f>
        <v>51517.819689829972</v>
      </c>
      <c r="L36" s="269"/>
      <c r="M36" s="335">
        <v>8000</v>
      </c>
      <c r="N36" s="271">
        <f>K36/M36</f>
        <v>6.4397274612287463</v>
      </c>
    </row>
    <row r="37" spans="1:14">
      <c r="A37" s="113"/>
      <c r="B37" s="880"/>
      <c r="C37" s="881"/>
      <c r="D37" s="881"/>
      <c r="E37" s="881"/>
      <c r="F37" s="881"/>
      <c r="G37" s="881"/>
      <c r="H37" s="882"/>
      <c r="I37" s="420"/>
      <c r="J37" s="421"/>
      <c r="K37" s="268"/>
      <c r="L37" s="334"/>
      <c r="M37" s="335"/>
      <c r="N37" s="271"/>
    </row>
    <row r="38" spans="1:14">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26.907924361440802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33.347651822669548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511</v>
      </c>
      <c r="B48" s="43" t="str">
        <f>VLOOKUP(A48,MATERIALES!A5:D373,3,FALSE)</f>
        <v>Manto Temporal (Protección de Taludes)</v>
      </c>
      <c r="C48" s="280"/>
      <c r="D48" s="280"/>
      <c r="E48" s="280"/>
      <c r="F48" s="280"/>
      <c r="G48" s="280"/>
      <c r="H48" s="280"/>
      <c r="I48" s="280"/>
      <c r="J48" s="310" t="str">
        <f>VLOOKUP(A48,MATERIALES!A4:D640,2,FALSE)</f>
        <v>m2</v>
      </c>
      <c r="K48" s="485">
        <v>1.05</v>
      </c>
      <c r="L48" s="266"/>
      <c r="M48" s="401">
        <f>VLOOKUP(A48,MATERIALES!A5:D396,4,FALSE)</f>
        <v>4331.0424021699419</v>
      </c>
      <c r="N48" s="271">
        <f>K48*M48</f>
        <v>4547.5945222784394</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17874.101169169444</v>
      </c>
      <c r="N49" s="271">
        <f>K49*M49</f>
        <v>17874.101169169444</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1091.9154624082444</v>
      </c>
      <c r="N50" s="271">
        <f>K50*M50</f>
        <v>2183.8309248164887</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24605.526616264371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2690.7924361440801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27329.666704231124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5465.9333408462253</v>
      </c>
      <c r="M84" s="867"/>
      <c r="N84" s="51"/>
    </row>
    <row r="85" spans="1:14">
      <c r="B85" s="89" t="s">
        <v>973</v>
      </c>
      <c r="C85" s="90"/>
      <c r="D85" s="90"/>
      <c r="E85" s="90"/>
      <c r="F85" s="90"/>
      <c r="G85" s="90"/>
      <c r="H85" s="90"/>
      <c r="I85" s="87"/>
      <c r="J85" s="88"/>
      <c r="K85" s="303">
        <v>0.05</v>
      </c>
      <c r="L85" s="866">
        <f>N79*K85</f>
        <v>1366.4833352115563</v>
      </c>
      <c r="M85" s="867"/>
      <c r="N85" s="51"/>
    </row>
    <row r="86" spans="1:14" ht="15.75" thickBot="1">
      <c r="B86" s="91" t="s">
        <v>974</v>
      </c>
      <c r="C86" s="92"/>
      <c r="D86" s="92"/>
      <c r="E86" s="92"/>
      <c r="F86" s="92"/>
      <c r="G86" s="92"/>
      <c r="H86" s="92"/>
      <c r="I86" s="93"/>
      <c r="J86" s="94"/>
      <c r="K86" s="304">
        <v>0.05</v>
      </c>
      <c r="L86" s="868">
        <f>N79*K86</f>
        <v>1366.4833352115563</v>
      </c>
      <c r="M86" s="869"/>
      <c r="N86" s="51"/>
    </row>
    <row r="87" spans="1:14" ht="15.75" thickBot="1">
      <c r="B87" s="831" t="s">
        <v>953</v>
      </c>
      <c r="C87" s="832"/>
      <c r="D87" s="832"/>
      <c r="E87" s="832"/>
      <c r="F87" s="832"/>
      <c r="G87" s="832"/>
      <c r="H87" s="832"/>
      <c r="I87" s="832"/>
      <c r="J87" s="832"/>
      <c r="K87" s="832"/>
      <c r="L87" s="832"/>
      <c r="M87" s="833"/>
      <c r="N87" s="52">
        <f>L84+L85+L86</f>
        <v>8198.9000112693375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35528.566715500463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28.5" customHeight="1" thickBot="1">
      <c r="A31" t="s">
        <v>1845</v>
      </c>
      <c r="B31" s="80" t="s">
        <v>1727</v>
      </c>
      <c r="C31" s="973" t="s">
        <v>2052</v>
      </c>
      <c r="D31" s="974"/>
      <c r="E31" s="974"/>
      <c r="F31" s="974"/>
      <c r="G31" s="974"/>
      <c r="H31" s="974"/>
      <c r="I31" s="974"/>
      <c r="J31" s="974"/>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138</v>
      </c>
      <c r="B36" s="880" t="str">
        <f>VLOOKUP(A36,EQUIPOS!A6:D154,3,FALSE)</f>
        <v>Camioneta D-300</v>
      </c>
      <c r="C36" s="881"/>
      <c r="D36" s="881"/>
      <c r="E36" s="881"/>
      <c r="F36" s="881"/>
      <c r="G36" s="881"/>
      <c r="H36" s="882"/>
      <c r="I36" s="266"/>
      <c r="J36" s="267"/>
      <c r="K36" s="268">
        <f>VLOOKUP(A36,EQUIPOS!A6:D163,4,FALSE)</f>
        <v>51517.819689829972</v>
      </c>
      <c r="L36" s="269"/>
      <c r="M36" s="335">
        <v>8000</v>
      </c>
      <c r="N36" s="271">
        <f>K36/M36</f>
        <v>6.4397274612287463</v>
      </c>
    </row>
    <row r="37" spans="1:14">
      <c r="A37" s="113"/>
      <c r="B37" s="880"/>
      <c r="C37" s="881"/>
      <c r="D37" s="881"/>
      <c r="E37" s="881"/>
      <c r="F37" s="881"/>
      <c r="G37" s="881"/>
      <c r="H37" s="882"/>
      <c r="I37" s="420"/>
      <c r="J37" s="421"/>
      <c r="K37" s="268"/>
      <c r="L37" s="334"/>
      <c r="M37" s="335"/>
      <c r="N37" s="271"/>
    </row>
    <row r="38" spans="1:14">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26.907924361440802</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33.347651822669548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512</v>
      </c>
      <c r="B48" s="43" t="str">
        <f>VLOOKUP(A48,MATERIALES!A5:D373,3,FALSE)</f>
        <v>Manto Permanente (Protección de Taludes)</v>
      </c>
      <c r="C48" s="280"/>
      <c r="D48" s="280"/>
      <c r="E48" s="280"/>
      <c r="F48" s="280"/>
      <c r="G48" s="280"/>
      <c r="H48" s="280"/>
      <c r="I48" s="280"/>
      <c r="J48" s="310" t="str">
        <f>VLOOKUP(A48,MATERIALES!A4:D640,2,FALSE)</f>
        <v>m2</v>
      </c>
      <c r="K48" s="485">
        <v>1.05</v>
      </c>
      <c r="L48" s="266"/>
      <c r="M48" s="401">
        <f>VLOOKUP(A48,MATERIALES!A5:D396,4,FALSE)</f>
        <v>8545.83081421319</v>
      </c>
      <c r="N48" s="271">
        <f>K48*M48</f>
        <v>8973.1223549238493</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17874.101169169444</v>
      </c>
      <c r="N49" s="271">
        <f>K49*M49</f>
        <v>17874.101169169444</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1091.9154624082444</v>
      </c>
      <c r="N50" s="271">
        <f>K50*M50</f>
        <v>2183.8309248164887</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29031.054448909781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2690.7924361440801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31755.19453687653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6351.0389073753067</v>
      </c>
      <c r="M84" s="867"/>
      <c r="N84" s="51"/>
    </row>
    <row r="85" spans="1:14">
      <c r="B85" s="89" t="s">
        <v>973</v>
      </c>
      <c r="C85" s="90"/>
      <c r="D85" s="90"/>
      <c r="E85" s="90"/>
      <c r="F85" s="90"/>
      <c r="G85" s="90"/>
      <c r="H85" s="90"/>
      <c r="I85" s="87"/>
      <c r="J85" s="88"/>
      <c r="K85" s="303">
        <v>0.05</v>
      </c>
      <c r="L85" s="866">
        <f>N79*K85</f>
        <v>1587.7597268438267</v>
      </c>
      <c r="M85" s="867"/>
      <c r="N85" s="51"/>
    </row>
    <row r="86" spans="1:14" ht="15.75" thickBot="1">
      <c r="B86" s="91" t="s">
        <v>974</v>
      </c>
      <c r="C86" s="92"/>
      <c r="D86" s="92"/>
      <c r="E86" s="92"/>
      <c r="F86" s="92"/>
      <c r="G86" s="92"/>
      <c r="H86" s="92"/>
      <c r="I86" s="93"/>
      <c r="J86" s="94"/>
      <c r="K86" s="304">
        <v>0.05</v>
      </c>
      <c r="L86" s="868">
        <f>N79*K86</f>
        <v>1587.7597268438267</v>
      </c>
      <c r="M86" s="869"/>
      <c r="N86" s="51"/>
    </row>
    <row r="87" spans="1:14" ht="15.75" thickBot="1">
      <c r="B87" s="831" t="s">
        <v>953</v>
      </c>
      <c r="C87" s="832"/>
      <c r="D87" s="832"/>
      <c r="E87" s="832"/>
      <c r="F87" s="832"/>
      <c r="G87" s="832"/>
      <c r="H87" s="832"/>
      <c r="I87" s="832"/>
      <c r="J87" s="832"/>
      <c r="K87" s="832"/>
      <c r="L87" s="832"/>
      <c r="M87" s="833"/>
      <c r="N87" s="52">
        <f>L84+L85+L86</f>
        <v>9526.5583610629601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41281.752897939492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30"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1165</v>
      </c>
      <c r="C31" s="81" t="s">
        <v>2190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t="s">
        <v>119</v>
      </c>
      <c r="B36" s="880" t="str">
        <f>VLOOKUP(A36,EQUIPOS!A6:D154,3,FALSE)</f>
        <v xml:space="preserve">Bomba de concreto, Producción: 30 m3/h, POTENCIA: 67 HP, MAX PRESION DE CONCRETO: 1150 PSI
</v>
      </c>
      <c r="C36" s="881"/>
      <c r="D36" s="881"/>
      <c r="E36" s="881"/>
      <c r="F36" s="881"/>
      <c r="G36" s="881"/>
      <c r="H36" s="882"/>
      <c r="I36" s="266"/>
      <c r="J36" s="267"/>
      <c r="K36" s="268">
        <f>VLOOKUP(A36,EQUIPOS!A6:D163,4,FALSE)</f>
        <v>32683.037604433433</v>
      </c>
      <c r="L36" s="269"/>
      <c r="M36" s="335">
        <v>100</v>
      </c>
      <c r="N36" s="271">
        <f>K36/M36</f>
        <v>326.83037604433434</v>
      </c>
    </row>
    <row r="37" spans="1:14">
      <c r="A37" s="113" t="s">
        <v>138</v>
      </c>
      <c r="B37" s="880" t="str">
        <f>VLOOKUP(A37,EQUIPOS!A7:D154,3,FALSE)</f>
        <v>Camioneta D-300</v>
      </c>
      <c r="C37" s="881"/>
      <c r="D37" s="881"/>
      <c r="E37" s="881"/>
      <c r="F37" s="881"/>
      <c r="G37" s="881"/>
      <c r="H37" s="882"/>
      <c r="I37" s="420"/>
      <c r="J37" s="421"/>
      <c r="K37" s="268">
        <f>VLOOKUP(A37,EQUIPOS!A7:D164,4,FALSE)</f>
        <v>51517.819689829972</v>
      </c>
      <c r="L37" s="334"/>
      <c r="M37" s="335">
        <v>1000</v>
      </c>
      <c r="N37" s="271">
        <f>K37/M37</f>
        <v>51.51781968982997</v>
      </c>
    </row>
    <row r="38" spans="1:14">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0.01</v>
      </c>
      <c r="N41" s="343">
        <f>N77*M41</f>
        <v>4.0401280451800998</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382.38832377934443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585</v>
      </c>
      <c r="B48" s="43" t="str">
        <f>VLOOKUP(A48,MATERIALES!A5:D373,3,FALSE)</f>
        <v>Mortero 1:3</v>
      </c>
      <c r="C48" s="280"/>
      <c r="D48" s="280"/>
      <c r="E48" s="280"/>
      <c r="F48" s="280"/>
      <c r="G48" s="280"/>
      <c r="H48" s="280"/>
      <c r="I48" s="280"/>
      <c r="J48" s="310" t="str">
        <f>VLOOKUP(A48,MATERIALES!A4:D640,2,FALSE)</f>
        <v>m3</v>
      </c>
      <c r="K48" s="485">
        <v>0.1</v>
      </c>
      <c r="L48" s="266"/>
      <c r="M48" s="401">
        <f>VLOOKUP(A48,MATERIALES!A5:D396,4,FALSE)</f>
        <v>422201.27097403817</v>
      </c>
      <c r="N48" s="271">
        <f>K48*M48</f>
        <v>42220.12709740382</v>
      </c>
    </row>
    <row r="49" spans="1:14">
      <c r="A49" s="170" t="s">
        <v>739</v>
      </c>
      <c r="B49" s="43" t="str">
        <f>VLOOKUP(A49,MATERIALES!A6:D373,3,FALSE)</f>
        <v>Varilla 5/8</v>
      </c>
      <c r="C49" s="424"/>
      <c r="D49" s="424"/>
      <c r="E49" s="424"/>
      <c r="F49" s="424"/>
      <c r="G49" s="424"/>
      <c r="H49" s="424"/>
      <c r="I49" s="424"/>
      <c r="J49" s="311" t="str">
        <f>VLOOKUP(A49,MATERIALES!A5:D641,2,FALSE)</f>
        <v>kg</v>
      </c>
      <c r="K49" s="485">
        <v>1.1000000000000001</v>
      </c>
      <c r="L49" s="420"/>
      <c r="M49" s="401">
        <f>VLOOKUP(A49,MATERIALES!A6:D397,4,FALSE)</f>
        <v>2901.3324421552588</v>
      </c>
      <c r="N49" s="271">
        <f>K49*M49</f>
        <v>3191.4656863707851</v>
      </c>
    </row>
    <row r="50" spans="1:14">
      <c r="A50" s="170" t="s">
        <v>931</v>
      </c>
      <c r="B50" s="43" t="str">
        <f>VLOOKUP(A50,MATERIALES!A6:D373,3,FALSE)</f>
        <v>Malla Electrosoldada de 5/16</v>
      </c>
      <c r="C50" s="424"/>
      <c r="D50" s="424"/>
      <c r="E50" s="424"/>
      <c r="F50" s="424"/>
      <c r="G50" s="424"/>
      <c r="H50" s="424"/>
      <c r="I50" s="424"/>
      <c r="J50" s="311" t="str">
        <f>VLOOKUP(A50,MATERIALES!A6:D642,2,FALSE)</f>
        <v>m2</v>
      </c>
      <c r="K50" s="485">
        <v>1</v>
      </c>
      <c r="L50" s="420"/>
      <c r="M50" s="401">
        <f>VLOOKUP(A50,MATERIALES!A6:D398,4,FALSE)</f>
        <v>7208.5988753209976</v>
      </c>
      <c r="N50" s="271">
        <f>K50*M50</f>
        <v>7208.5988753209976</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52620.191659095603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800</v>
      </c>
      <c r="N71" s="394">
        <f>K71/M71</f>
        <v>270.65499999999997</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800</v>
      </c>
      <c r="N72" s="394">
        <f>K72/M72</f>
        <v>133.35780451800997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404.01280451800994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53406.592787392954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10681.318557478591</v>
      </c>
      <c r="M84" s="867"/>
      <c r="N84" s="51"/>
    </row>
    <row r="85" spans="1:14">
      <c r="B85" s="89" t="s">
        <v>973</v>
      </c>
      <c r="C85" s="90"/>
      <c r="D85" s="90"/>
      <c r="E85" s="90"/>
      <c r="F85" s="90"/>
      <c r="G85" s="90"/>
      <c r="H85" s="90"/>
      <c r="I85" s="87"/>
      <c r="J85" s="88"/>
      <c r="K85" s="303">
        <v>0.05</v>
      </c>
      <c r="L85" s="866">
        <f>N79*K85</f>
        <v>2670.3296393696478</v>
      </c>
      <c r="M85" s="867"/>
      <c r="N85" s="51"/>
    </row>
    <row r="86" spans="1:14" ht="15.75" thickBot="1">
      <c r="B86" s="91" t="s">
        <v>974</v>
      </c>
      <c r="C86" s="92"/>
      <c r="D86" s="92"/>
      <c r="E86" s="92"/>
      <c r="F86" s="92"/>
      <c r="G86" s="92"/>
      <c r="H86" s="92"/>
      <c r="I86" s="93"/>
      <c r="J86" s="94"/>
      <c r="K86" s="304">
        <v>0.05</v>
      </c>
      <c r="L86" s="868">
        <f>N79*K86</f>
        <v>2670.3296393696478</v>
      </c>
      <c r="M86" s="869"/>
      <c r="N86" s="51"/>
    </row>
    <row r="87" spans="1:14" ht="15.75" thickBot="1">
      <c r="B87" s="831" t="s">
        <v>953</v>
      </c>
      <c r="C87" s="832"/>
      <c r="D87" s="832"/>
      <c r="E87" s="832"/>
      <c r="F87" s="832"/>
      <c r="G87" s="832"/>
      <c r="H87" s="832"/>
      <c r="I87" s="832"/>
      <c r="J87" s="832"/>
      <c r="K87" s="832"/>
      <c r="L87" s="832"/>
      <c r="M87" s="833"/>
      <c r="N87" s="52">
        <f>L84+L85+L86</f>
        <v>16021.977836217886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69428.570623610838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9.25" customHeight="1" thickBot="1">
      <c r="B29" s="71" t="s">
        <v>943</v>
      </c>
      <c r="C29" s="810" t="s">
        <v>944</v>
      </c>
      <c r="D29" s="811"/>
      <c r="E29" s="811"/>
      <c r="F29" s="811"/>
      <c r="G29" s="811"/>
      <c r="H29" s="811"/>
      <c r="I29" s="811"/>
      <c r="J29" s="72"/>
      <c r="K29" s="341" t="s">
        <v>2215</v>
      </c>
      <c r="L29" s="807" t="s">
        <v>945</v>
      </c>
      <c r="M29" s="808"/>
      <c r="N29" s="71" t="s">
        <v>946</v>
      </c>
    </row>
    <row r="30" spans="1:14" ht="17.25" hidden="1" customHeight="1">
      <c r="B30" s="71" t="s">
        <v>943</v>
      </c>
      <c r="C30" s="810" t="s">
        <v>944</v>
      </c>
      <c r="D30" s="811"/>
      <c r="E30" s="811"/>
      <c r="F30" s="811"/>
      <c r="G30" s="811"/>
      <c r="H30" s="811"/>
      <c r="I30" s="811"/>
      <c r="J30" s="72"/>
      <c r="K30" s="306"/>
      <c r="L30" s="807" t="s">
        <v>945</v>
      </c>
      <c r="M30" s="808"/>
      <c r="N30" s="71" t="s">
        <v>946</v>
      </c>
    </row>
    <row r="31" spans="1:14" ht="15.75" thickBot="1">
      <c r="A31" t="s">
        <v>1845</v>
      </c>
      <c r="B31" s="80" t="s">
        <v>1728</v>
      </c>
      <c r="C31" s="81" t="s">
        <v>2191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N77*M41</f>
        <v>270.65500000000003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270.65500000000003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485">
        <v>0.5</v>
      </c>
      <c r="L48" s="266"/>
      <c r="M48" s="401">
        <f>VLOOKUP(A48,MATERIALES!A5:D396,4,FALSE)</f>
        <v>61924.14338436455</v>
      </c>
      <c r="N48" s="271">
        <f>K48*M48</f>
        <v>30962.071692182275</v>
      </c>
    </row>
    <row r="49" spans="1:14">
      <c r="A49" s="170" t="s">
        <v>914</v>
      </c>
      <c r="B49" s="43" t="str">
        <f>VLOOKUP(A49,MATERIALES!A6:D373,3,FALSE)</f>
        <v>Árbol de 1.2 m (Paisajístico)</v>
      </c>
      <c r="C49" s="424"/>
      <c r="D49" s="424"/>
      <c r="E49" s="424"/>
      <c r="F49" s="424"/>
      <c r="G49" s="424"/>
      <c r="H49" s="424"/>
      <c r="I49" s="424"/>
      <c r="J49" s="311" t="str">
        <f>VLOOKUP(A49,MATERIALES!A5:D641,2,FALSE)</f>
        <v>u</v>
      </c>
      <c r="K49" s="485">
        <v>1</v>
      </c>
      <c r="L49" s="420"/>
      <c r="M49" s="401">
        <f>VLOOKUP(A49,MATERIALES!A6:D397,4,FALSE)</f>
        <v>18092.184753223151</v>
      </c>
      <c r="N49" s="271">
        <f>K49*M49</f>
        <v>18092.184753223151</v>
      </c>
    </row>
    <row r="50" spans="1:14">
      <c r="A50" s="170"/>
      <c r="B50" s="43"/>
      <c r="C50" s="424"/>
      <c r="D50" s="424"/>
      <c r="E50" s="424"/>
      <c r="F50" s="424"/>
      <c r="G50" s="424"/>
      <c r="H50" s="424"/>
      <c r="I50" s="424"/>
      <c r="J50" s="317"/>
      <c r="K50" s="485"/>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49054.256445405423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7" t="s">
        <v>961</v>
      </c>
      <c r="M59" s="896"/>
      <c r="N59" s="76" t="s">
        <v>951</v>
      </c>
    </row>
    <row r="60" spans="1:14">
      <c r="B60" s="46"/>
      <c r="C60" s="316"/>
      <c r="D60" s="316"/>
      <c r="E60" s="316"/>
      <c r="F60" s="316"/>
      <c r="G60" s="316"/>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310"/>
      <c r="I63" s="278"/>
      <c r="J63" s="285"/>
      <c r="K63" s="278"/>
      <c r="L63" s="918"/>
      <c r="M63" s="91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1"/>
      <c r="M65" s="1002"/>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70" t="s">
        <v>963</v>
      </c>
      <c r="C70" s="871"/>
      <c r="D70" s="871"/>
      <c r="E70" s="871"/>
      <c r="F70" s="871"/>
      <c r="G70" s="871"/>
      <c r="H70" s="871"/>
      <c r="I70" s="73" t="s">
        <v>964</v>
      </c>
      <c r="J70" s="75" t="s">
        <v>1410</v>
      </c>
      <c r="K70" s="74" t="s">
        <v>966</v>
      </c>
      <c r="L70" s="872" t="s">
        <v>950</v>
      </c>
      <c r="M70" s="985"/>
      <c r="N70" s="98" t="s">
        <v>951</v>
      </c>
    </row>
    <row r="71" spans="1:15">
      <c r="A71" s="171"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86">
        <v>10</v>
      </c>
      <c r="N71" s="394">
        <f>K71/M71</f>
        <v>5413.1</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3"/>
      <c r="C76" s="1004"/>
      <c r="D76" s="1004"/>
      <c r="E76" s="1004"/>
      <c r="F76" s="1004"/>
      <c r="G76" s="1004"/>
      <c r="H76" s="1004"/>
      <c r="I76" s="169"/>
      <c r="J76" s="169"/>
      <c r="K76" s="169"/>
      <c r="L76" s="1005"/>
      <c r="M76" s="1006"/>
      <c r="N76" s="484"/>
    </row>
    <row r="77" spans="1:15" ht="15.75" thickBot="1">
      <c r="B77" s="831" t="s">
        <v>953</v>
      </c>
      <c r="C77" s="832"/>
      <c r="D77" s="832"/>
      <c r="E77" s="832"/>
      <c r="F77" s="832"/>
      <c r="G77" s="832"/>
      <c r="H77" s="832"/>
      <c r="I77" s="832"/>
      <c r="J77" s="832"/>
      <c r="K77" s="832"/>
      <c r="L77" s="832"/>
      <c r="M77" s="833"/>
      <c r="N77" s="300">
        <f>SUM(N71:N76)</f>
        <v>5413.1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54738.01144540542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6" t="s">
        <v>969</v>
      </c>
      <c r="C83" s="877"/>
      <c r="D83" s="877"/>
      <c r="E83" s="877"/>
      <c r="F83" s="877"/>
      <c r="G83" s="877"/>
      <c r="H83" s="877"/>
      <c r="I83" s="313"/>
      <c r="J83" s="333"/>
      <c r="K83" s="301" t="s">
        <v>970</v>
      </c>
      <c r="L83" s="878" t="s">
        <v>971</v>
      </c>
      <c r="M83" s="879"/>
      <c r="N83" s="302"/>
    </row>
    <row r="84" spans="1:14">
      <c r="B84" s="864" t="s">
        <v>972</v>
      </c>
      <c r="C84" s="865"/>
      <c r="D84" s="865"/>
      <c r="E84" s="865"/>
      <c r="F84" s="865"/>
      <c r="G84" s="865"/>
      <c r="H84" s="865"/>
      <c r="I84" s="87"/>
      <c r="J84" s="88"/>
      <c r="K84" s="303">
        <v>0.2</v>
      </c>
      <c r="L84" s="866">
        <f>N79*K84</f>
        <v>10947.602289081085</v>
      </c>
      <c r="M84" s="867"/>
      <c r="N84" s="51"/>
    </row>
    <row r="85" spans="1:14">
      <c r="B85" s="89" t="s">
        <v>973</v>
      </c>
      <c r="C85" s="90"/>
      <c r="D85" s="90"/>
      <c r="E85" s="90"/>
      <c r="F85" s="90"/>
      <c r="G85" s="90"/>
      <c r="H85" s="90"/>
      <c r="I85" s="87"/>
      <c r="J85" s="88"/>
      <c r="K85" s="303">
        <v>0.05</v>
      </c>
      <c r="L85" s="866">
        <f>N79*K85</f>
        <v>2736.9005722702714</v>
      </c>
      <c r="M85" s="867"/>
      <c r="N85" s="51"/>
    </row>
    <row r="86" spans="1:14" ht="15.75" thickBot="1">
      <c r="B86" s="91" t="s">
        <v>974</v>
      </c>
      <c r="C86" s="92"/>
      <c r="D86" s="92"/>
      <c r="E86" s="92"/>
      <c r="F86" s="92"/>
      <c r="G86" s="92"/>
      <c r="H86" s="92"/>
      <c r="I86" s="93"/>
      <c r="J86" s="94"/>
      <c r="K86" s="304">
        <v>0.05</v>
      </c>
      <c r="L86" s="868">
        <f>N79*K86</f>
        <v>2736.9005722702714</v>
      </c>
      <c r="M86" s="869"/>
      <c r="N86" s="51"/>
    </row>
    <row r="87" spans="1:14" ht="15.75" thickBot="1">
      <c r="B87" s="831" t="s">
        <v>953</v>
      </c>
      <c r="C87" s="832"/>
      <c r="D87" s="832"/>
      <c r="E87" s="832"/>
      <c r="F87" s="832"/>
      <c r="G87" s="832"/>
      <c r="H87" s="832"/>
      <c r="I87" s="832"/>
      <c r="J87" s="832"/>
      <c r="K87" s="832"/>
      <c r="L87" s="832"/>
      <c r="M87" s="833"/>
      <c r="N87" s="52">
        <f>L84+L85+L86</f>
        <v>16421.403433621628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8">
        <f>N79+N87</f>
        <v>71159.414879027056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t="17.25" hidden="1" customHeight="1" thickBot="1">
      <c r="B30" s="71" t="s">
        <v>943</v>
      </c>
      <c r="C30" s="810" t="s">
        <v>944</v>
      </c>
      <c r="D30" s="811"/>
      <c r="E30" s="811"/>
      <c r="F30" s="811"/>
      <c r="G30" s="811"/>
      <c r="H30" s="811"/>
      <c r="I30" s="811"/>
      <c r="J30" s="72"/>
      <c r="K30" s="306"/>
      <c r="L30" s="807" t="s">
        <v>945</v>
      </c>
      <c r="M30" s="808"/>
      <c r="N30" s="71" t="s">
        <v>946</v>
      </c>
    </row>
    <row r="31" spans="1:14" ht="15.75" thickBot="1">
      <c r="A31" t="s">
        <v>1845</v>
      </c>
      <c r="B31" s="80" t="s">
        <v>1729</v>
      </c>
      <c r="C31" s="81" t="s">
        <v>2192</v>
      </c>
      <c r="D31" s="82"/>
      <c r="E31" s="82"/>
      <c r="F31" s="82"/>
      <c r="G31" s="82"/>
      <c r="H31" s="82"/>
      <c r="I31" s="82"/>
      <c r="J31" s="82"/>
      <c r="K31" s="452"/>
      <c r="L31" s="305" t="s">
        <v>984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13"/>
      <c r="B36" s="880"/>
      <c r="C36" s="881"/>
      <c r="D36" s="881"/>
      <c r="E36" s="881"/>
      <c r="F36" s="881"/>
      <c r="G36" s="881"/>
      <c r="H36" s="882"/>
      <c r="I36" s="266"/>
      <c r="J36" s="267"/>
      <c r="K36" s="268"/>
      <c r="L36" s="269"/>
      <c r="M36" s="335"/>
      <c r="N36" s="271"/>
    </row>
    <row r="37" spans="1:14">
      <c r="A37" s="113"/>
      <c r="B37" s="880"/>
      <c r="C37" s="881"/>
      <c r="D37" s="881"/>
      <c r="E37" s="881"/>
      <c r="F37" s="881"/>
      <c r="G37" s="881"/>
      <c r="H37" s="882"/>
      <c r="I37" s="420"/>
      <c r="J37" s="421"/>
      <c r="K37" s="268"/>
      <c r="L37" s="334"/>
      <c r="M37" s="335"/>
      <c r="N37" s="271"/>
    </row>
    <row r="38" spans="1:14">
      <c r="B38" s="880"/>
      <c r="C38" s="881"/>
      <c r="D38" s="881"/>
      <c r="E38" s="881"/>
      <c r="F38" s="881"/>
      <c r="G38" s="881"/>
      <c r="H38" s="882"/>
      <c r="I38" s="327"/>
      <c r="J38" s="329"/>
      <c r="K38" s="268"/>
      <c r="L38" s="422"/>
      <c r="M38" s="423"/>
      <c r="N38" s="271"/>
    </row>
    <row r="39" spans="1:14">
      <c r="B39" s="880"/>
      <c r="C39" s="881"/>
      <c r="D39" s="881"/>
      <c r="E39" s="881"/>
      <c r="F39" s="881"/>
      <c r="G39" s="881"/>
      <c r="H39" s="882"/>
      <c r="I39" s="36"/>
      <c r="J39" s="37"/>
      <c r="K39" s="268"/>
      <c r="L39" s="275"/>
      <c r="M39" s="335"/>
      <c r="N39" s="271"/>
    </row>
    <row r="40" spans="1:14">
      <c r="B40" s="319"/>
      <c r="C40" s="320"/>
      <c r="D40" s="320"/>
      <c r="E40" s="320"/>
      <c r="F40" s="322"/>
      <c r="G40" s="322"/>
      <c r="H40" s="125"/>
      <c r="I40" s="36"/>
      <c r="J40" s="37"/>
      <c r="K40" s="268"/>
      <c r="L40" s="275"/>
      <c r="M40" s="276"/>
      <c r="N40" s="272"/>
    </row>
    <row r="41" spans="1:14">
      <c r="B41" s="888" t="s">
        <v>952</v>
      </c>
      <c r="C41" s="889"/>
      <c r="D41" s="889"/>
      <c r="E41" s="38"/>
      <c r="F41" s="39"/>
      <c r="G41" s="39"/>
      <c r="H41" s="40"/>
      <c r="I41" s="36"/>
      <c r="J41" s="37"/>
      <c r="K41" s="278"/>
      <c r="L41" s="275"/>
      <c r="M41" s="400">
        <v>0.05</v>
      </c>
      <c r="N41" s="343">
        <f>N76*M41</f>
        <v>90218.333333333343</v>
      </c>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393">
        <f>SUM(N36:N42)</f>
        <v>90218.333333333343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A48" s="170" t="s">
        <v>913</v>
      </c>
      <c r="B48" s="43" t="str">
        <f>VLOOKUP(A48,MATERIALES!A6:D373,3,FALSE)</f>
        <v>Árbol de 0.6 m (Protector)</v>
      </c>
      <c r="C48" s="424"/>
      <c r="D48" s="424"/>
      <c r="E48" s="424"/>
      <c r="F48" s="424"/>
      <c r="G48" s="424"/>
      <c r="H48" s="424"/>
      <c r="I48" s="424"/>
      <c r="J48" s="317" t="str">
        <f>VLOOKUP(A48,MATERIALES!A4:D640,2,FALSE)</f>
        <v>u</v>
      </c>
      <c r="K48" s="485">
        <v>1100</v>
      </c>
      <c r="L48" s="420"/>
      <c r="M48" s="401">
        <f>VLOOKUP(A48,MATERIALES!A6:D397,4,FALSE)</f>
        <v>28515.105112888734</v>
      </c>
      <c r="N48" s="271">
        <f>K48*M48</f>
        <v>31366615.624177609</v>
      </c>
    </row>
    <row r="49" spans="1:14">
      <c r="A49" s="170"/>
      <c r="B49" s="43"/>
      <c r="C49" s="424"/>
      <c r="D49" s="424"/>
      <c r="E49" s="424"/>
      <c r="F49" s="424"/>
      <c r="G49" s="424"/>
      <c r="H49" s="424"/>
      <c r="I49" s="424"/>
      <c r="J49" s="317"/>
      <c r="K49" s="444"/>
      <c r="L49" s="420"/>
      <c r="M49" s="401"/>
      <c r="N49" s="271"/>
    </row>
    <row r="50" spans="1:14">
      <c r="A50" s="170"/>
      <c r="B50" s="43"/>
      <c r="C50" s="424"/>
      <c r="D50" s="424"/>
      <c r="E50" s="424"/>
      <c r="F50" s="424"/>
      <c r="G50" s="424"/>
      <c r="H50" s="424"/>
      <c r="I50" s="424"/>
      <c r="J50" s="310"/>
      <c r="K50" s="396"/>
      <c r="L50" s="420"/>
      <c r="M50" s="401"/>
      <c r="N50" s="271"/>
    </row>
    <row r="51" spans="1:14">
      <c r="B51" s="319"/>
      <c r="C51" s="47"/>
      <c r="D51" s="47"/>
      <c r="E51" s="47"/>
      <c r="F51" s="47"/>
      <c r="G51" s="47"/>
      <c r="H51" s="47"/>
      <c r="I51" s="47"/>
      <c r="J51" s="287"/>
      <c r="K51" s="169"/>
      <c r="L51" s="317"/>
      <c r="M51" s="425"/>
      <c r="N51" s="272"/>
    </row>
    <row r="52" spans="1:14">
      <c r="B52" s="168"/>
      <c r="C52" s="316"/>
      <c r="D52" s="316"/>
      <c r="E52" s="316"/>
      <c r="F52" s="316"/>
      <c r="G52" s="316"/>
      <c r="H52" s="316"/>
      <c r="I52" s="316"/>
      <c r="J52" s="310"/>
      <c r="K52" s="44"/>
      <c r="L52" s="317"/>
      <c r="M52" s="425"/>
      <c r="N52" s="272"/>
    </row>
    <row r="53" spans="1:14" ht="15.75" thickBot="1">
      <c r="B53" s="477"/>
      <c r="C53" s="47"/>
      <c r="D53" s="47"/>
      <c r="E53" s="47"/>
      <c r="F53" s="47"/>
      <c r="G53" s="47"/>
      <c r="H53" s="47"/>
      <c r="I53" s="47"/>
      <c r="J53" s="287"/>
      <c r="K53" s="169"/>
      <c r="L53" s="478"/>
      <c r="M53" s="479"/>
      <c r="N53" s="480"/>
    </row>
    <row r="54" spans="1:14" ht="15.75" thickBot="1">
      <c r="B54" s="831" t="s">
        <v>953</v>
      </c>
      <c r="C54" s="832"/>
      <c r="D54" s="832"/>
      <c r="E54" s="832"/>
      <c r="F54" s="832"/>
      <c r="G54" s="832"/>
      <c r="H54" s="832"/>
      <c r="I54" s="832"/>
      <c r="J54" s="832"/>
      <c r="K54" s="832"/>
      <c r="L54" s="832"/>
      <c r="M54" s="833"/>
      <c r="N54" s="393">
        <f>SUM(N48:N53)</f>
        <v>31366615.624177609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7" t="s">
        <v>961</v>
      </c>
      <c r="M58" s="896"/>
      <c r="N58" s="76" t="s">
        <v>951</v>
      </c>
    </row>
    <row r="59" spans="1:14">
      <c r="B59" s="46"/>
      <c r="C59" s="316"/>
      <c r="D59" s="316"/>
      <c r="E59" s="316"/>
      <c r="F59" s="316"/>
      <c r="G59" s="316"/>
      <c r="H59" s="310"/>
      <c r="I59" s="278"/>
      <c r="J59" s="285"/>
      <c r="K59" s="278"/>
      <c r="L59" s="918"/>
      <c r="M59" s="919"/>
      <c r="N59" s="286"/>
    </row>
    <row r="60" spans="1:14">
      <c r="B60" s="46"/>
      <c r="C60" s="47"/>
      <c r="D60" s="47"/>
      <c r="E60" s="47"/>
      <c r="F60" s="47"/>
      <c r="G60" s="47"/>
      <c r="H60" s="310"/>
      <c r="I60" s="278"/>
      <c r="J60" s="285"/>
      <c r="K60" s="278"/>
      <c r="L60" s="918"/>
      <c r="M60" s="919"/>
      <c r="N60" s="286"/>
    </row>
    <row r="61" spans="1:14">
      <c r="B61" s="46"/>
      <c r="C61" s="47"/>
      <c r="D61" s="47"/>
      <c r="E61" s="47"/>
      <c r="F61" s="47"/>
      <c r="G61" s="47"/>
      <c r="H61" s="310"/>
      <c r="I61" s="278"/>
      <c r="J61" s="285"/>
      <c r="K61" s="278"/>
      <c r="L61" s="918"/>
      <c r="M61" s="919"/>
      <c r="N61" s="286"/>
    </row>
    <row r="62" spans="1:14">
      <c r="B62" s="46"/>
      <c r="C62" s="47"/>
      <c r="D62" s="47"/>
      <c r="E62" s="47"/>
      <c r="F62" s="47"/>
      <c r="G62" s="47"/>
      <c r="H62" s="310"/>
      <c r="I62" s="278"/>
      <c r="J62" s="285"/>
      <c r="K62" s="278"/>
      <c r="L62" s="918"/>
      <c r="M62" s="919"/>
      <c r="N62" s="286"/>
    </row>
    <row r="63" spans="1:14">
      <c r="B63" s="46"/>
      <c r="C63" s="47"/>
      <c r="D63" s="47"/>
      <c r="E63" s="47"/>
      <c r="F63" s="47"/>
      <c r="G63" s="47"/>
      <c r="H63" s="287"/>
      <c r="I63" s="278"/>
      <c r="J63" s="278"/>
      <c r="K63" s="278"/>
      <c r="L63" s="288"/>
      <c r="M63" s="289"/>
      <c r="N63" s="290"/>
    </row>
    <row r="64" spans="1:14" ht="15.75" thickBot="1">
      <c r="B64" s="49"/>
      <c r="C64" s="47"/>
      <c r="D64" s="47"/>
      <c r="E64" s="47"/>
      <c r="F64" s="47"/>
      <c r="G64" s="47"/>
      <c r="H64" s="483"/>
      <c r="I64" s="169"/>
      <c r="J64" s="169"/>
      <c r="K64" s="169"/>
      <c r="L64" s="1001"/>
      <c r="M64" s="1002"/>
      <c r="N64" s="484"/>
    </row>
    <row r="65" spans="1:15" ht="15.75" thickBot="1">
      <c r="B65" s="831" t="s">
        <v>953</v>
      </c>
      <c r="C65" s="832"/>
      <c r="D65" s="832"/>
      <c r="E65" s="832"/>
      <c r="F65" s="832"/>
      <c r="G65" s="832"/>
      <c r="H65" s="832"/>
      <c r="I65" s="832"/>
      <c r="J65" s="832"/>
      <c r="K65" s="832"/>
      <c r="L65" s="832"/>
      <c r="M65" s="833"/>
      <c r="N65" s="393"/>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70" t="s">
        <v>963</v>
      </c>
      <c r="C69" s="871"/>
      <c r="D69" s="871"/>
      <c r="E69" s="871"/>
      <c r="F69" s="871"/>
      <c r="G69" s="871"/>
      <c r="H69" s="871"/>
      <c r="I69" s="73" t="s">
        <v>964</v>
      </c>
      <c r="J69" s="75" t="s">
        <v>1410</v>
      </c>
      <c r="K69" s="74" t="s">
        <v>966</v>
      </c>
      <c r="L69" s="872" t="s">
        <v>950</v>
      </c>
      <c r="M69" s="985"/>
      <c r="N69" s="98" t="s">
        <v>951</v>
      </c>
    </row>
    <row r="70" spans="1:15">
      <c r="A70" s="171" t="s">
        <v>13</v>
      </c>
      <c r="B70" s="49" t="str">
        <f>VLOOKUP(A70,'MANO DE OBRA'!A8:D68,3,FALSE)</f>
        <v>Obrero (5)</v>
      </c>
      <c r="C70" s="47"/>
      <c r="D70" s="47"/>
      <c r="E70" s="47"/>
      <c r="F70" s="47"/>
      <c r="G70" s="47"/>
      <c r="H70" s="47"/>
      <c r="I70" s="291">
        <f>K70/J70*100</f>
        <v>146300</v>
      </c>
      <c r="J70" s="292">
        <v>185</v>
      </c>
      <c r="K70" s="293">
        <f>VLOOKUP(A70,'MANO DE OBRA'!A8:D99,4,FALSE)</f>
        <v>270655</v>
      </c>
      <c r="L70" s="50"/>
      <c r="M70" s="486">
        <v>0.15</v>
      </c>
      <c r="N70" s="394">
        <f>K70/M70</f>
        <v>1804366.6666666667</v>
      </c>
      <c r="O70" s="106"/>
    </row>
    <row r="71" spans="1:15">
      <c r="A71" s="171"/>
      <c r="B71" s="49"/>
      <c r="C71" s="47"/>
      <c r="D71" s="47"/>
      <c r="E71" s="47"/>
      <c r="F71" s="47"/>
      <c r="G71" s="47"/>
      <c r="H71" s="47"/>
      <c r="I71" s="291"/>
      <c r="J71" s="292"/>
      <c r="K71" s="293"/>
      <c r="L71" s="50"/>
      <c r="M71" s="433"/>
      <c r="N71" s="394"/>
    </row>
    <row r="72" spans="1:15">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1003"/>
      <c r="C75" s="1004"/>
      <c r="D75" s="1004"/>
      <c r="E75" s="1004"/>
      <c r="F75" s="1004"/>
      <c r="G75" s="1004"/>
      <c r="H75" s="1004"/>
      <c r="I75" s="169"/>
      <c r="J75" s="169"/>
      <c r="K75" s="169"/>
      <c r="L75" s="1005"/>
      <c r="M75" s="1006"/>
      <c r="N75" s="45"/>
    </row>
    <row r="76" spans="1:15" ht="15.75" thickBot="1">
      <c r="B76" s="831" t="s">
        <v>953</v>
      </c>
      <c r="C76" s="832"/>
      <c r="D76" s="832"/>
      <c r="E76" s="832"/>
      <c r="F76" s="832"/>
      <c r="G76" s="832"/>
      <c r="H76" s="832"/>
      <c r="I76" s="832"/>
      <c r="J76" s="832"/>
      <c r="K76" s="832"/>
      <c r="L76" s="832"/>
      <c r="M76" s="833"/>
      <c r="N76" s="300">
        <f>SUM(N70:N75)</f>
        <v>1804366.6666666667</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33261200.624177609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6652240.1248355219</v>
      </c>
      <c r="M83" s="867"/>
      <c r="N83" s="51"/>
    </row>
    <row r="84" spans="1:14">
      <c r="B84" s="89" t="s">
        <v>973</v>
      </c>
      <c r="C84" s="90"/>
      <c r="D84" s="90"/>
      <c r="E84" s="90"/>
      <c r="F84" s="90"/>
      <c r="G84" s="90"/>
      <c r="H84" s="90"/>
      <c r="I84" s="87"/>
      <c r="J84" s="88"/>
      <c r="K84" s="303">
        <v>0.05</v>
      </c>
      <c r="L84" s="866">
        <f>N78*K84</f>
        <v>1663060.0312088805</v>
      </c>
      <c r="M84" s="867"/>
      <c r="N84" s="51"/>
    </row>
    <row r="85" spans="1:14" ht="15.75" thickBot="1">
      <c r="B85" s="91" t="s">
        <v>974</v>
      </c>
      <c r="C85" s="92"/>
      <c r="D85" s="92"/>
      <c r="E85" s="92"/>
      <c r="F85" s="92"/>
      <c r="G85" s="92"/>
      <c r="H85" s="92"/>
      <c r="I85" s="93"/>
      <c r="J85" s="94"/>
      <c r="K85" s="304">
        <v>0.05</v>
      </c>
      <c r="L85" s="868">
        <f>N78*K85</f>
        <v>1663060.0312088805</v>
      </c>
      <c r="M85" s="869"/>
      <c r="N85" s="51"/>
    </row>
    <row r="86" spans="1:14" ht="15.75" thickBot="1">
      <c r="B86" s="831" t="s">
        <v>953</v>
      </c>
      <c r="C86" s="832"/>
      <c r="D86" s="832"/>
      <c r="E86" s="832"/>
      <c r="F86" s="832"/>
      <c r="G86" s="832"/>
      <c r="H86" s="832"/>
      <c r="I86" s="832"/>
      <c r="J86" s="832"/>
      <c r="K86" s="832"/>
      <c r="L86" s="832"/>
      <c r="M86" s="833"/>
      <c r="N86" s="52">
        <f>L83+L84+L85</f>
        <v>9978360.1872532833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43239560.811430894</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29.25"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28.5" customHeight="1" thickBot="1">
      <c r="A31" t="s">
        <v>1845</v>
      </c>
      <c r="B31" s="107" t="s">
        <v>1166</v>
      </c>
      <c r="C31" s="1007" t="s">
        <v>2193</v>
      </c>
      <c r="D31" s="1008"/>
      <c r="E31" s="1008"/>
      <c r="F31" s="1008"/>
      <c r="G31" s="1008"/>
      <c r="H31" s="1008"/>
      <c r="I31" s="1008"/>
      <c r="J31" s="1008"/>
      <c r="K31" s="487"/>
      <c r="L31" s="457" t="s">
        <v>1730</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s="171" t="s">
        <v>373</v>
      </c>
      <c r="B36" s="880" t="str">
        <f>VLOOKUP(A36,EQUIPOS!A6:D154,3,FALSE)</f>
        <v>Volqueta 6 m3</v>
      </c>
      <c r="C36" s="881"/>
      <c r="D36" s="881"/>
      <c r="E36" s="881"/>
      <c r="F36" s="881"/>
      <c r="G36" s="881"/>
      <c r="H36" s="882"/>
      <c r="I36" s="266"/>
      <c r="J36" s="267"/>
      <c r="K36" s="268">
        <f>VLOOKUP(A36,EQUIPOS!A6:D161,4,FALSE)</f>
        <v>89464.760030041551</v>
      </c>
      <c r="L36" s="269"/>
      <c r="M36" s="454">
        <v>81</v>
      </c>
      <c r="N36" s="271">
        <f>K36/M36</f>
        <v>1104.5032102474265</v>
      </c>
    </row>
    <row r="37" spans="1:14">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2"/>
    </row>
    <row r="39" spans="1:14">
      <c r="B39" s="880"/>
      <c r="C39" s="881"/>
      <c r="D39" s="881"/>
      <c r="E39" s="881"/>
      <c r="F39" s="881"/>
      <c r="G39" s="881"/>
      <c r="H39" s="882"/>
      <c r="I39" s="883"/>
      <c r="J39" s="884"/>
      <c r="K39" s="273"/>
      <c r="L39" s="885"/>
      <c r="M39" s="886"/>
      <c r="N39" s="274"/>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99">
        <f>SUM(N36:N42)</f>
        <v>1104.5032102474265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13"/>
      <c r="C53" s="914"/>
      <c r="D53" s="914"/>
      <c r="E53" s="914"/>
      <c r="F53" s="914"/>
      <c r="G53" s="914"/>
      <c r="H53" s="914"/>
      <c r="I53" s="884"/>
      <c r="J53" s="42"/>
      <c r="K53" s="44"/>
      <c r="L53" s="915"/>
      <c r="M53" s="916"/>
      <c r="N53" s="45"/>
    </row>
    <row r="54" spans="2:14" ht="15.75" thickBot="1">
      <c r="B54" s="831" t="s">
        <v>953</v>
      </c>
      <c r="C54" s="832"/>
      <c r="D54" s="832"/>
      <c r="E54" s="832"/>
      <c r="F54" s="832"/>
      <c r="G54" s="832"/>
      <c r="H54" s="832"/>
      <c r="I54" s="832"/>
      <c r="J54" s="832"/>
      <c r="K54" s="832"/>
      <c r="L54" s="832"/>
      <c r="M54" s="83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17" t="s">
        <v>961</v>
      </c>
      <c r="M58" s="896"/>
      <c r="N58" s="76" t="s">
        <v>951</v>
      </c>
    </row>
    <row r="59" spans="2:14">
      <c r="B59" s="46"/>
      <c r="C59" s="316"/>
      <c r="D59" s="316"/>
      <c r="E59" s="316"/>
      <c r="F59" s="316"/>
      <c r="G59" s="316"/>
      <c r="H59" s="310"/>
      <c r="I59" s="278"/>
      <c r="J59" s="285"/>
      <c r="K59" s="278"/>
      <c r="L59" s="918"/>
      <c r="M59" s="919"/>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1001"/>
      <c r="M64" s="1002"/>
      <c r="N64" s="484"/>
    </row>
    <row r="65" spans="2:15" ht="15.75" thickBot="1">
      <c r="B65" s="831" t="s">
        <v>953</v>
      </c>
      <c r="C65" s="832"/>
      <c r="D65" s="832"/>
      <c r="E65" s="832"/>
      <c r="F65" s="832"/>
      <c r="G65" s="832"/>
      <c r="H65" s="832"/>
      <c r="I65" s="832"/>
      <c r="J65" s="832"/>
      <c r="K65" s="832"/>
      <c r="L65" s="832"/>
      <c r="M65" s="833"/>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1003"/>
      <c r="C75" s="1004"/>
      <c r="D75" s="1004"/>
      <c r="E75" s="1004"/>
      <c r="F75" s="1004"/>
      <c r="G75" s="1004"/>
      <c r="H75" s="1004"/>
      <c r="I75" s="169"/>
      <c r="J75" s="169"/>
      <c r="K75" s="169"/>
      <c r="L75" s="1005"/>
      <c r="M75" s="1006"/>
      <c r="N75" s="45"/>
    </row>
    <row r="76" spans="2:15" ht="15.75" thickBot="1">
      <c r="B76" s="831" t="s">
        <v>953</v>
      </c>
      <c r="C76" s="832"/>
      <c r="D76" s="832"/>
      <c r="E76" s="832"/>
      <c r="F76" s="832"/>
      <c r="G76" s="832"/>
      <c r="H76" s="832"/>
      <c r="I76" s="832"/>
      <c r="J76" s="832"/>
      <c r="K76" s="832"/>
      <c r="L76" s="832"/>
      <c r="M76" s="833"/>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1104.5032102474265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220.90064204948533</v>
      </c>
      <c r="M83" s="867"/>
      <c r="N83" s="51"/>
    </row>
    <row r="84" spans="1:14">
      <c r="B84" s="89" t="s">
        <v>973</v>
      </c>
      <c r="C84" s="90"/>
      <c r="D84" s="90"/>
      <c r="E84" s="90"/>
      <c r="F84" s="90"/>
      <c r="G84" s="90"/>
      <c r="H84" s="90"/>
      <c r="I84" s="87"/>
      <c r="J84" s="88"/>
      <c r="K84" s="303">
        <v>0.05</v>
      </c>
      <c r="L84" s="866">
        <f>N78*K84</f>
        <v>55.225160512371332</v>
      </c>
      <c r="M84" s="867"/>
      <c r="N84" s="51"/>
    </row>
    <row r="85" spans="1:14" ht="15.75" thickBot="1">
      <c r="B85" s="91" t="s">
        <v>974</v>
      </c>
      <c r="C85" s="92"/>
      <c r="D85" s="92"/>
      <c r="E85" s="92"/>
      <c r="F85" s="92"/>
      <c r="G85" s="92"/>
      <c r="H85" s="92"/>
      <c r="I85" s="93"/>
      <c r="J85" s="94"/>
      <c r="K85" s="304">
        <v>0.05</v>
      </c>
      <c r="L85" s="868">
        <f>N78*K85</f>
        <v>55.225160512371332</v>
      </c>
      <c r="M85" s="869"/>
      <c r="N85" s="51"/>
    </row>
    <row r="86" spans="1:14" ht="15.75" thickBot="1">
      <c r="B86" s="831" t="s">
        <v>953</v>
      </c>
      <c r="C86" s="832"/>
      <c r="D86" s="832"/>
      <c r="E86" s="832"/>
      <c r="F86" s="832"/>
      <c r="G86" s="832"/>
      <c r="H86" s="832"/>
      <c r="I86" s="832"/>
      <c r="J86" s="832"/>
      <c r="K86" s="832"/>
      <c r="L86" s="832"/>
      <c r="M86" s="833"/>
      <c r="N86" s="52">
        <f>L83+L84+L85</f>
        <v>331.35096307422793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1435.8541733216543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52" zoomScale="75" zoomScaleNormal="75" workbookViewId="0">
      <selection activeCell="N78" sqref="N78"/>
    </sheetView>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5"/>
      <c r="H25" s="82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8" t="s">
        <v>942</v>
      </c>
      <c r="C27" s="829"/>
      <c r="D27" s="829"/>
      <c r="E27" s="829"/>
      <c r="F27" s="829"/>
      <c r="G27" s="829"/>
      <c r="H27" s="829"/>
      <c r="I27" s="829"/>
      <c r="J27" s="829"/>
      <c r="K27" s="829"/>
      <c r="L27" s="829"/>
      <c r="M27" s="829"/>
      <c r="N27" s="830"/>
    </row>
    <row r="28" spans="1:14" ht="15.75" thickBot="1">
      <c r="B28" s="33"/>
      <c r="C28" s="34"/>
      <c r="D28" s="34"/>
      <c r="E28" s="34"/>
      <c r="F28" s="34"/>
      <c r="G28" s="34"/>
      <c r="H28" s="34"/>
      <c r="I28" s="34"/>
      <c r="J28" s="34"/>
      <c r="K28" s="34"/>
      <c r="L28" s="34"/>
      <c r="M28" s="34"/>
      <c r="N28" s="35"/>
    </row>
    <row r="29" spans="1:14" ht="26.25" thickBot="1">
      <c r="B29" s="71" t="s">
        <v>943</v>
      </c>
      <c r="C29" s="810" t="s">
        <v>944</v>
      </c>
      <c r="D29" s="811"/>
      <c r="E29" s="811"/>
      <c r="F29" s="811"/>
      <c r="G29" s="811"/>
      <c r="H29" s="811"/>
      <c r="I29" s="811"/>
      <c r="J29" s="72"/>
      <c r="K29" s="341" t="s">
        <v>2215</v>
      </c>
      <c r="L29" s="807" t="s">
        <v>945</v>
      </c>
      <c r="M29" s="808"/>
      <c r="N29" s="71" t="s">
        <v>946</v>
      </c>
    </row>
    <row r="30" spans="1:14" hidden="1">
      <c r="B30" s="71" t="s">
        <v>943</v>
      </c>
      <c r="C30" s="810" t="s">
        <v>944</v>
      </c>
      <c r="D30" s="811"/>
      <c r="E30" s="811"/>
      <c r="F30" s="811"/>
      <c r="G30" s="811"/>
      <c r="H30" s="811"/>
      <c r="I30" s="811"/>
      <c r="J30" s="72"/>
      <c r="K30" s="306"/>
      <c r="L30" s="807" t="s">
        <v>945</v>
      </c>
      <c r="M30" s="808"/>
      <c r="N30" s="71" t="s">
        <v>946</v>
      </c>
    </row>
    <row r="31" spans="1:14" ht="41.25" customHeight="1" thickBot="1">
      <c r="A31" t="s">
        <v>1845</v>
      </c>
      <c r="B31" s="107" t="s">
        <v>1167</v>
      </c>
      <c r="C31" s="1007" t="s">
        <v>2196</v>
      </c>
      <c r="D31" s="1008"/>
      <c r="E31" s="1008"/>
      <c r="F31" s="1008"/>
      <c r="G31" s="1008"/>
      <c r="H31" s="1008"/>
      <c r="I31" s="1008"/>
      <c r="J31" s="1008"/>
      <c r="K31" s="487"/>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373</v>
      </c>
      <c r="B36" s="880" t="str">
        <f>VLOOKUP(A36,EQUIPOS!A6:D154,3,FALSE)</f>
        <v>Volqueta 6 m3</v>
      </c>
      <c r="C36" s="881"/>
      <c r="D36" s="881"/>
      <c r="E36" s="881"/>
      <c r="F36" s="881"/>
      <c r="G36" s="881"/>
      <c r="H36" s="882"/>
      <c r="I36" s="266"/>
      <c r="J36" s="267"/>
      <c r="K36" s="268">
        <f>VLOOKUP(A36,EQUIPOS!A6:D161,4,FALSE)</f>
        <v>89464.760030041551</v>
      </c>
      <c r="L36" s="269"/>
      <c r="M36" s="282">
        <v>66</v>
      </c>
      <c r="N36" s="271">
        <f>K36/M36</f>
        <v>1355.5266671218417</v>
      </c>
    </row>
    <row r="37" spans="1:14">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2"/>
    </row>
    <row r="39" spans="1:14">
      <c r="B39" s="880"/>
      <c r="C39" s="881"/>
      <c r="D39" s="881"/>
      <c r="E39" s="881"/>
      <c r="F39" s="881"/>
      <c r="G39" s="881"/>
      <c r="H39" s="882"/>
      <c r="I39" s="883"/>
      <c r="J39" s="884"/>
      <c r="K39" s="273"/>
      <c r="L39" s="885"/>
      <c r="M39" s="886"/>
      <c r="N39" s="274"/>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99">
        <f>SUM(N36:N42)</f>
        <v>1355.5266671218417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13"/>
      <c r="C53" s="914"/>
      <c r="D53" s="914"/>
      <c r="E53" s="914"/>
      <c r="F53" s="914"/>
      <c r="G53" s="914"/>
      <c r="H53" s="914"/>
      <c r="I53" s="884"/>
      <c r="J53" s="42"/>
      <c r="K53" s="44"/>
      <c r="L53" s="915"/>
      <c r="M53" s="916"/>
      <c r="N53" s="45"/>
    </row>
    <row r="54" spans="2:14" ht="15.75" thickBot="1">
      <c r="B54" s="831" t="s">
        <v>953</v>
      </c>
      <c r="C54" s="832"/>
      <c r="D54" s="832"/>
      <c r="E54" s="832"/>
      <c r="F54" s="832"/>
      <c r="G54" s="832"/>
      <c r="H54" s="832"/>
      <c r="I54" s="832"/>
      <c r="J54" s="832"/>
      <c r="K54" s="832"/>
      <c r="L54" s="832"/>
      <c r="M54" s="83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17" t="s">
        <v>961</v>
      </c>
      <c r="M58" s="896"/>
      <c r="N58" s="76" t="s">
        <v>951</v>
      </c>
    </row>
    <row r="59" spans="2:14">
      <c r="B59" s="46"/>
      <c r="C59" s="316"/>
      <c r="D59" s="316"/>
      <c r="E59" s="316"/>
      <c r="F59" s="316"/>
      <c r="G59" s="316"/>
      <c r="H59" s="310"/>
      <c r="I59" s="278"/>
      <c r="J59" s="285"/>
      <c r="K59" s="278"/>
      <c r="L59" s="918"/>
      <c r="M59" s="919"/>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1001"/>
      <c r="M64" s="1002"/>
      <c r="N64" s="484"/>
    </row>
    <row r="65" spans="2:15" ht="15.75" thickBot="1">
      <c r="B65" s="831" t="s">
        <v>953</v>
      </c>
      <c r="C65" s="832"/>
      <c r="D65" s="832"/>
      <c r="E65" s="832"/>
      <c r="F65" s="832"/>
      <c r="G65" s="832"/>
      <c r="H65" s="832"/>
      <c r="I65" s="832"/>
      <c r="J65" s="832"/>
      <c r="K65" s="832"/>
      <c r="L65" s="832"/>
      <c r="M65" s="833"/>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1003"/>
      <c r="C75" s="1004"/>
      <c r="D75" s="1004"/>
      <c r="E75" s="1004"/>
      <c r="F75" s="1004"/>
      <c r="G75" s="1004"/>
      <c r="H75" s="1004"/>
      <c r="I75" s="169"/>
      <c r="J75" s="169"/>
      <c r="K75" s="169"/>
      <c r="L75" s="1005"/>
      <c r="M75" s="1006"/>
      <c r="N75" s="45"/>
    </row>
    <row r="76" spans="2:15" ht="15.75" thickBot="1">
      <c r="B76" s="831" t="s">
        <v>953</v>
      </c>
      <c r="C76" s="832"/>
      <c r="D76" s="832"/>
      <c r="E76" s="832"/>
      <c r="F76" s="832"/>
      <c r="G76" s="832"/>
      <c r="H76" s="832"/>
      <c r="I76" s="832"/>
      <c r="J76" s="832"/>
      <c r="K76" s="832"/>
      <c r="L76" s="832"/>
      <c r="M76" s="833"/>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1355.5266671218417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271.10533342436833</v>
      </c>
      <c r="M83" s="867"/>
      <c r="N83" s="51"/>
    </row>
    <row r="84" spans="1:14">
      <c r="B84" s="89" t="s">
        <v>973</v>
      </c>
      <c r="C84" s="90"/>
      <c r="D84" s="90"/>
      <c r="E84" s="90"/>
      <c r="F84" s="90"/>
      <c r="G84" s="90"/>
      <c r="H84" s="90"/>
      <c r="I84" s="87"/>
      <c r="J84" s="88"/>
      <c r="K84" s="303">
        <v>0.05</v>
      </c>
      <c r="L84" s="866">
        <f>N78*K84</f>
        <v>67.776333356092081</v>
      </c>
      <c r="M84" s="867"/>
      <c r="N84" s="51"/>
    </row>
    <row r="85" spans="1:14" ht="15.75" thickBot="1">
      <c r="B85" s="91" t="s">
        <v>974</v>
      </c>
      <c r="C85" s="92"/>
      <c r="D85" s="92"/>
      <c r="E85" s="92"/>
      <c r="F85" s="92"/>
      <c r="G85" s="92"/>
      <c r="H85" s="92"/>
      <c r="I85" s="93"/>
      <c r="J85" s="94"/>
      <c r="K85" s="304">
        <v>0.05</v>
      </c>
      <c r="L85" s="868">
        <f>N78*K85</f>
        <v>67.776333356092081</v>
      </c>
      <c r="M85" s="869"/>
      <c r="N85" s="51"/>
    </row>
    <row r="86" spans="1:14" ht="15.75" thickBot="1">
      <c r="B86" s="831" t="s">
        <v>953</v>
      </c>
      <c r="C86" s="832"/>
      <c r="D86" s="832"/>
      <c r="E86" s="832"/>
      <c r="F86" s="832"/>
      <c r="G86" s="832"/>
      <c r="H86" s="832"/>
      <c r="I86" s="832"/>
      <c r="J86" s="832"/>
      <c r="K86" s="832"/>
      <c r="L86" s="832"/>
      <c r="M86" s="833"/>
      <c r="N86" s="52">
        <f>L83+L84+L85</f>
        <v>406.65800013655252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1762.1846672583943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5"/>
      <c r="C1" s="937"/>
      <c r="D1" s="938"/>
      <c r="E1" s="938"/>
      <c r="F1" s="938"/>
      <c r="G1" s="938"/>
      <c r="H1" s="938"/>
      <c r="I1" s="938"/>
      <c r="J1" s="939"/>
      <c r="K1" s="940" t="s">
        <v>933</v>
      </c>
      <c r="L1" s="942" t="s">
        <v>2198</v>
      </c>
      <c r="M1" s="943"/>
      <c r="N1" s="944"/>
    </row>
    <row r="2" spans="2:14">
      <c r="B2" s="926"/>
      <c r="C2" s="948" t="s">
        <v>934</v>
      </c>
      <c r="D2" s="949"/>
      <c r="E2" s="949"/>
      <c r="F2" s="949"/>
      <c r="G2" s="949"/>
      <c r="H2" s="949"/>
      <c r="I2" s="949"/>
      <c r="J2" s="950"/>
      <c r="K2" s="941"/>
      <c r="L2" s="945"/>
      <c r="M2" s="946"/>
      <c r="N2" s="947"/>
    </row>
    <row r="3" spans="2:14">
      <c r="B3" s="926"/>
      <c r="C3" s="948" t="s">
        <v>2199</v>
      </c>
      <c r="D3" s="949"/>
      <c r="E3" s="949"/>
      <c r="F3" s="949"/>
      <c r="G3" s="949"/>
      <c r="H3" s="949"/>
      <c r="I3" s="949"/>
      <c r="J3" s="950"/>
      <c r="K3" s="928" t="s">
        <v>935</v>
      </c>
      <c r="L3" s="952">
        <v>1</v>
      </c>
      <c r="M3" s="953"/>
      <c r="N3" s="954"/>
    </row>
    <row r="4" spans="2:14">
      <c r="B4" s="926"/>
      <c r="C4" s="948" t="s">
        <v>2200</v>
      </c>
      <c r="D4" s="949"/>
      <c r="E4" s="949"/>
      <c r="F4" s="949"/>
      <c r="G4" s="949"/>
      <c r="H4" s="949"/>
      <c r="I4" s="949"/>
      <c r="J4" s="950"/>
      <c r="K4" s="951"/>
      <c r="L4" s="955"/>
      <c r="M4" s="956"/>
      <c r="N4" s="957"/>
    </row>
    <row r="5" spans="2:14">
      <c r="B5" s="926"/>
      <c r="C5" s="948" t="s">
        <v>2201</v>
      </c>
      <c r="D5" s="949"/>
      <c r="E5" s="949"/>
      <c r="F5" s="949"/>
      <c r="G5" s="949"/>
      <c r="H5" s="949"/>
      <c r="I5" s="949"/>
      <c r="J5" s="950"/>
      <c r="K5" s="928" t="s">
        <v>936</v>
      </c>
      <c r="L5" s="930"/>
      <c r="M5" s="930" t="s">
        <v>937</v>
      </c>
      <c r="N5" s="932"/>
    </row>
    <row r="6" spans="2:14" ht="15.75" thickBot="1">
      <c r="B6" s="927"/>
      <c r="C6" s="934"/>
      <c r="D6" s="935"/>
      <c r="E6" s="935"/>
      <c r="F6" s="935"/>
      <c r="G6" s="935"/>
      <c r="H6" s="935"/>
      <c r="I6" s="935"/>
      <c r="J6" s="936"/>
      <c r="K6" s="929"/>
      <c r="L6" s="931"/>
      <c r="M6" s="931"/>
      <c r="N6" s="93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2" t="s">
        <v>2205</v>
      </c>
      <c r="C10" s="923"/>
      <c r="D10" s="923"/>
      <c r="E10" s="923"/>
      <c r="F10" s="387" t="s">
        <v>2206</v>
      </c>
      <c r="G10" s="382"/>
      <c r="H10" s="388"/>
      <c r="I10" s="924" t="s">
        <v>2207</v>
      </c>
      <c r="J10" s="924"/>
      <c r="K10" s="389" t="s">
        <v>2206</v>
      </c>
      <c r="L10" s="385"/>
      <c r="M10" s="385"/>
      <c r="N10" s="386"/>
    </row>
    <row r="11" spans="2:14">
      <c r="B11" s="360" t="s">
        <v>939</v>
      </c>
      <c r="C11" s="361"/>
      <c r="D11" s="809"/>
      <c r="E11" s="80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6"/>
      <c r="M12" s="826"/>
      <c r="N12" s="82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4" t="s">
        <v>2222</v>
      </c>
      <c r="G25" s="824"/>
      <c r="H25" s="824"/>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1009" t="s">
        <v>942</v>
      </c>
      <c r="C27" s="1010"/>
      <c r="D27" s="1010"/>
      <c r="E27" s="1010"/>
      <c r="F27" s="1010"/>
      <c r="G27" s="1010"/>
      <c r="H27" s="1010"/>
      <c r="I27" s="1010"/>
      <c r="J27" s="1010"/>
      <c r="K27" s="1010"/>
      <c r="L27" s="1010"/>
      <c r="M27" s="1010"/>
      <c r="N27" s="1011"/>
    </row>
    <row r="28" spans="1:14" ht="15.75" thickBot="1">
      <c r="B28" s="33"/>
      <c r="C28" s="34"/>
      <c r="D28" s="34"/>
      <c r="E28" s="34"/>
      <c r="F28" s="34"/>
      <c r="G28" s="34"/>
      <c r="H28" s="34"/>
      <c r="I28" s="34"/>
      <c r="J28" s="34"/>
      <c r="K28" s="34"/>
      <c r="L28" s="34"/>
      <c r="M28" s="34"/>
      <c r="N28" s="35"/>
    </row>
    <row r="29" spans="1:14" ht="26.25" thickBot="1">
      <c r="B29" s="71" t="s">
        <v>943</v>
      </c>
      <c r="C29" s="1014" t="s">
        <v>944</v>
      </c>
      <c r="D29" s="1015"/>
      <c r="E29" s="1015"/>
      <c r="F29" s="1015"/>
      <c r="G29" s="1015"/>
      <c r="H29" s="1015"/>
      <c r="I29" s="1015"/>
      <c r="J29" s="72"/>
      <c r="K29" s="341" t="s">
        <v>2215</v>
      </c>
      <c r="L29" s="1012" t="s">
        <v>945</v>
      </c>
      <c r="M29" s="1013"/>
      <c r="N29" s="71" t="s">
        <v>946</v>
      </c>
    </row>
    <row r="30" spans="1:14" hidden="1">
      <c r="B30" s="71" t="s">
        <v>943</v>
      </c>
      <c r="C30" s="810" t="s">
        <v>944</v>
      </c>
      <c r="D30" s="811"/>
      <c r="E30" s="811"/>
      <c r="F30" s="811"/>
      <c r="G30" s="811"/>
      <c r="H30" s="811"/>
      <c r="I30" s="811"/>
      <c r="J30" s="72"/>
      <c r="K30" s="306"/>
      <c r="L30" s="807" t="s">
        <v>945</v>
      </c>
      <c r="M30" s="808"/>
      <c r="N30" s="71" t="s">
        <v>946</v>
      </c>
    </row>
    <row r="31" spans="1:14" ht="15.75" thickBot="1">
      <c r="A31" t="s">
        <v>1845</v>
      </c>
      <c r="B31" s="107" t="s">
        <v>1168</v>
      </c>
      <c r="C31" s="455" t="s">
        <v>2194</v>
      </c>
      <c r="D31" s="456"/>
      <c r="E31" s="456"/>
      <c r="F31" s="456"/>
      <c r="G31" s="456"/>
      <c r="H31" s="456"/>
      <c r="I31" s="456"/>
      <c r="J31" s="456"/>
      <c r="K31" s="458"/>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901" t="s">
        <v>944</v>
      </c>
      <c r="C35" s="902"/>
      <c r="D35" s="902"/>
      <c r="E35" s="902"/>
      <c r="F35" s="902"/>
      <c r="G35" s="902"/>
      <c r="H35" s="903"/>
      <c r="I35" s="904" t="s">
        <v>948</v>
      </c>
      <c r="J35" s="905"/>
      <c r="K35" s="69" t="s">
        <v>949</v>
      </c>
      <c r="L35" s="906" t="s">
        <v>950</v>
      </c>
      <c r="M35" s="903"/>
      <c r="N35" s="70" t="s">
        <v>951</v>
      </c>
    </row>
    <row r="36" spans="1:14">
      <c r="A36" t="s">
        <v>373</v>
      </c>
      <c r="B36" s="880" t="str">
        <f>VLOOKUP(A36,EQUIPOS!A6:D154,3,FALSE)</f>
        <v>Volqueta 6 m3</v>
      </c>
      <c r="C36" s="881"/>
      <c r="D36" s="881"/>
      <c r="E36" s="881"/>
      <c r="F36" s="881"/>
      <c r="G36" s="881"/>
      <c r="H36" s="882"/>
      <c r="I36" s="266"/>
      <c r="J36" s="267"/>
      <c r="K36" s="268">
        <f>VLOOKUP(A36,EQUIPOS!A6:D161,4,FALSE)</f>
        <v>89464.760030041551</v>
      </c>
      <c r="L36" s="269"/>
      <c r="M36" s="282">
        <v>66</v>
      </c>
      <c r="N36" s="271">
        <f>K36/M36</f>
        <v>1355.5266671218417</v>
      </c>
    </row>
    <row r="37" spans="1:14">
      <c r="B37" s="880"/>
      <c r="C37" s="881"/>
      <c r="D37" s="881"/>
      <c r="E37" s="881"/>
      <c r="F37" s="881"/>
      <c r="G37" s="881"/>
      <c r="H37" s="882"/>
      <c r="I37" s="266"/>
      <c r="J37" s="267"/>
      <c r="K37" s="268"/>
      <c r="L37" s="269"/>
      <c r="M37" s="270"/>
      <c r="N37" s="271"/>
    </row>
    <row r="38" spans="1:14">
      <c r="B38" s="880"/>
      <c r="C38" s="881"/>
      <c r="D38" s="881"/>
      <c r="E38" s="881"/>
      <c r="F38" s="881"/>
      <c r="G38" s="881"/>
      <c r="H38" s="882"/>
      <c r="I38" s="266"/>
      <c r="J38" s="267"/>
      <c r="K38" s="268"/>
      <c r="L38" s="269"/>
      <c r="M38" s="270"/>
      <c r="N38" s="272"/>
    </row>
    <row r="39" spans="1:14">
      <c r="B39" s="880"/>
      <c r="C39" s="881"/>
      <c r="D39" s="881"/>
      <c r="E39" s="881"/>
      <c r="F39" s="881"/>
      <c r="G39" s="881"/>
      <c r="H39" s="882"/>
      <c r="I39" s="883"/>
      <c r="J39" s="884"/>
      <c r="K39" s="273"/>
      <c r="L39" s="885"/>
      <c r="M39" s="886"/>
      <c r="N39" s="274"/>
    </row>
    <row r="40" spans="1:14">
      <c r="B40" s="880"/>
      <c r="C40" s="881"/>
      <c r="D40" s="881"/>
      <c r="E40" s="887"/>
      <c r="F40" s="881"/>
      <c r="G40" s="881"/>
      <c r="H40" s="882"/>
      <c r="I40" s="36"/>
      <c r="J40" s="37"/>
      <c r="K40" s="273"/>
      <c r="L40" s="275"/>
      <c r="M40" s="276"/>
      <c r="N40" s="277"/>
    </row>
    <row r="41" spans="1:14">
      <c r="B41" s="888"/>
      <c r="C41" s="889"/>
      <c r="D41" s="889"/>
      <c r="E41" s="38"/>
      <c r="F41" s="39"/>
      <c r="G41" s="39"/>
      <c r="H41" s="40"/>
      <c r="I41" s="36"/>
      <c r="J41" s="37"/>
      <c r="K41" s="278"/>
      <c r="L41" s="275"/>
      <c r="M41" s="276"/>
      <c r="N41" s="343"/>
    </row>
    <row r="42" spans="1:14" ht="15.75" thickBot="1">
      <c r="B42" s="880"/>
      <c r="C42" s="881"/>
      <c r="D42" s="881"/>
      <c r="E42" s="881"/>
      <c r="F42" s="881"/>
      <c r="G42" s="881"/>
      <c r="H42" s="882"/>
      <c r="I42" s="890"/>
      <c r="J42" s="891"/>
      <c r="K42" s="41"/>
      <c r="L42" s="892"/>
      <c r="M42" s="893"/>
      <c r="N42" s="105"/>
    </row>
    <row r="43" spans="1:14" ht="15.75" thickBot="1">
      <c r="B43" s="831" t="s">
        <v>953</v>
      </c>
      <c r="C43" s="832"/>
      <c r="D43" s="832"/>
      <c r="E43" s="832"/>
      <c r="F43" s="832"/>
      <c r="G43" s="832"/>
      <c r="H43" s="832"/>
      <c r="I43" s="832"/>
      <c r="J43" s="832"/>
      <c r="K43" s="832"/>
      <c r="L43" s="832"/>
      <c r="M43" s="833"/>
      <c r="N43" s="99">
        <f>SUM(N36:N42)</f>
        <v>1355.5266671218417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6" t="s">
        <v>944</v>
      </c>
      <c r="C47" s="877"/>
      <c r="D47" s="877"/>
      <c r="E47" s="877"/>
      <c r="F47" s="877"/>
      <c r="G47" s="877"/>
      <c r="H47" s="877"/>
      <c r="I47" s="911"/>
      <c r="J47" s="314" t="s">
        <v>945</v>
      </c>
      <c r="K47" s="85" t="s">
        <v>946</v>
      </c>
      <c r="L47" s="912" t="s">
        <v>955</v>
      </c>
      <c r="M47" s="911"/>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13"/>
      <c r="C53" s="914"/>
      <c r="D53" s="914"/>
      <c r="E53" s="914"/>
      <c r="F53" s="914"/>
      <c r="G53" s="914"/>
      <c r="H53" s="914"/>
      <c r="I53" s="884"/>
      <c r="J53" s="42"/>
      <c r="K53" s="44"/>
      <c r="L53" s="915"/>
      <c r="M53" s="916"/>
      <c r="N53" s="45"/>
    </row>
    <row r="54" spans="2:14" ht="15.75" thickBot="1">
      <c r="B54" s="831" t="s">
        <v>953</v>
      </c>
      <c r="C54" s="832"/>
      <c r="D54" s="832"/>
      <c r="E54" s="832"/>
      <c r="F54" s="832"/>
      <c r="G54" s="832"/>
      <c r="H54" s="832"/>
      <c r="I54" s="832"/>
      <c r="J54" s="832"/>
      <c r="K54" s="832"/>
      <c r="L54" s="832"/>
      <c r="M54" s="83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17" t="s">
        <v>961</v>
      </c>
      <c r="M58" s="896"/>
      <c r="N58" s="76" t="s">
        <v>951</v>
      </c>
    </row>
    <row r="59" spans="2:14">
      <c r="B59" s="46"/>
      <c r="C59" s="316"/>
      <c r="D59" s="316"/>
      <c r="E59" s="316"/>
      <c r="F59" s="316"/>
      <c r="G59" s="316"/>
      <c r="H59" s="310"/>
      <c r="I59" s="278"/>
      <c r="J59" s="285"/>
      <c r="K59" s="278"/>
      <c r="L59" s="918"/>
      <c r="M59" s="919"/>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1001"/>
      <c r="M64" s="1002"/>
      <c r="N64" s="484"/>
    </row>
    <row r="65" spans="2:15" ht="15.75" thickBot="1">
      <c r="B65" s="831" t="s">
        <v>953</v>
      </c>
      <c r="C65" s="832"/>
      <c r="D65" s="832"/>
      <c r="E65" s="832"/>
      <c r="F65" s="832"/>
      <c r="G65" s="832"/>
      <c r="H65" s="832"/>
      <c r="I65" s="832"/>
      <c r="J65" s="832"/>
      <c r="K65" s="832"/>
      <c r="L65" s="832"/>
      <c r="M65" s="833"/>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70" t="s">
        <v>963</v>
      </c>
      <c r="C69" s="871"/>
      <c r="D69" s="871"/>
      <c r="E69" s="871"/>
      <c r="F69" s="871"/>
      <c r="G69" s="871"/>
      <c r="H69" s="871"/>
      <c r="I69" s="73" t="s">
        <v>964</v>
      </c>
      <c r="J69" s="75" t="s">
        <v>1410</v>
      </c>
      <c r="K69" s="74" t="s">
        <v>966</v>
      </c>
      <c r="L69" s="872" t="s">
        <v>950</v>
      </c>
      <c r="M69" s="873"/>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1003"/>
      <c r="C75" s="1004"/>
      <c r="D75" s="1004"/>
      <c r="E75" s="1004"/>
      <c r="F75" s="1004"/>
      <c r="G75" s="1004"/>
      <c r="H75" s="1004"/>
      <c r="I75" s="169"/>
      <c r="J75" s="169"/>
      <c r="K75" s="169"/>
      <c r="L75" s="1005"/>
      <c r="M75" s="1006"/>
      <c r="N75" s="45"/>
    </row>
    <row r="76" spans="2:15" ht="15.75" thickBot="1">
      <c r="B76" s="831" t="s">
        <v>953</v>
      </c>
      <c r="C76" s="832"/>
      <c r="D76" s="832"/>
      <c r="E76" s="832"/>
      <c r="F76" s="832"/>
      <c r="G76" s="832"/>
      <c r="H76" s="832"/>
      <c r="I76" s="832"/>
      <c r="J76" s="832"/>
      <c r="K76" s="832"/>
      <c r="L76" s="832"/>
      <c r="M76" s="833"/>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1355.5266671218417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6" t="s">
        <v>969</v>
      </c>
      <c r="C82" s="877"/>
      <c r="D82" s="877"/>
      <c r="E82" s="877"/>
      <c r="F82" s="877"/>
      <c r="G82" s="877"/>
      <c r="H82" s="877"/>
      <c r="I82" s="313"/>
      <c r="J82" s="333"/>
      <c r="K82" s="301" t="s">
        <v>970</v>
      </c>
      <c r="L82" s="878" t="s">
        <v>971</v>
      </c>
      <c r="M82" s="879"/>
      <c r="N82" s="302"/>
    </row>
    <row r="83" spans="1:14">
      <c r="B83" s="864" t="s">
        <v>972</v>
      </c>
      <c r="C83" s="865"/>
      <c r="D83" s="865"/>
      <c r="E83" s="865"/>
      <c r="F83" s="865"/>
      <c r="G83" s="865"/>
      <c r="H83" s="865"/>
      <c r="I83" s="87"/>
      <c r="J83" s="88"/>
      <c r="K83" s="303">
        <v>0.2</v>
      </c>
      <c r="L83" s="866">
        <f>N78*K83</f>
        <v>271.10533342436833</v>
      </c>
      <c r="M83" s="867"/>
      <c r="N83" s="51"/>
    </row>
    <row r="84" spans="1:14">
      <c r="B84" s="89" t="s">
        <v>973</v>
      </c>
      <c r="C84" s="90"/>
      <c r="D84" s="90"/>
      <c r="E84" s="90"/>
      <c r="F84" s="90"/>
      <c r="G84" s="90"/>
      <c r="H84" s="90"/>
      <c r="I84" s="87"/>
      <c r="J84" s="88"/>
      <c r="K84" s="303">
        <v>0.05</v>
      </c>
      <c r="L84" s="866">
        <f>N78*K84</f>
        <v>67.776333356092081</v>
      </c>
      <c r="M84" s="867"/>
      <c r="N84" s="51"/>
    </row>
    <row r="85" spans="1:14" ht="15.75" thickBot="1">
      <c r="B85" s="91" t="s">
        <v>974</v>
      </c>
      <c r="C85" s="92"/>
      <c r="D85" s="92"/>
      <c r="E85" s="92"/>
      <c r="F85" s="92"/>
      <c r="G85" s="92"/>
      <c r="H85" s="92"/>
      <c r="I85" s="93"/>
      <c r="J85" s="94"/>
      <c r="K85" s="304">
        <v>0.05</v>
      </c>
      <c r="L85" s="868">
        <f>N78*K85</f>
        <v>67.776333356092081</v>
      </c>
      <c r="M85" s="869"/>
      <c r="N85" s="51"/>
    </row>
    <row r="86" spans="1:14" ht="15.75" thickBot="1">
      <c r="B86" s="831" t="s">
        <v>953</v>
      </c>
      <c r="C86" s="832"/>
      <c r="D86" s="832"/>
      <c r="E86" s="832"/>
      <c r="F86" s="832"/>
      <c r="G86" s="832"/>
      <c r="H86" s="832"/>
      <c r="I86" s="832"/>
      <c r="J86" s="832"/>
      <c r="K86" s="832"/>
      <c r="L86" s="832"/>
      <c r="M86" s="833"/>
      <c r="N86" s="52">
        <f>L83+L84+L85</f>
        <v>406.65800013655252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8">
        <f>N78+N86</f>
        <v>1762.1846672583943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2021-04-20T17:33:06Z</dcterms:modified>
</cp:coreProperties>
</file>