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1.xml" ContentType="application/vnd.openxmlformats-officedocument.spreadsheetml.externalLink+xml"/>
  <Override PartName="/xl/worksheets/sheet1.xml" ContentType="application/vnd.openxmlformats-officedocument.spreadsheetml.worksheet+xml"/>
  <Override PartName="/xl/drawings/vmlDrawing1.vml" ContentType="application/vnd.openxmlformats-officedocument.vmlDrawing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vmlDrawing4.vml" ContentType="application/vnd.openxmlformats-officedocument.vmlDrawing"/>
  <Override PartName="/xl/comments4.xml" ContentType="application/vnd.openxmlformats-officedocument.spreadsheetml.comments+xml"/>
  <Override PartName="/xl/worksheets/sheet5.xml" ContentType="application/vnd.openxmlformats-officedocument.spreadsheetml.worksheet+xml"/>
  <Override PartName="/xl/drawings/vmlDrawing5.vml" ContentType="application/vnd.openxmlformats-officedocument.vmlDrawing"/>
  <Override PartName="/xl/comments5.xml" ContentType="application/vnd.openxmlformats-officedocument.spreadsheetml.comment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vmlDrawing9.vml" ContentType="application/vnd.openxmlformats-officedocument.vmlDrawing"/>
  <Override PartName="/xl/comments9.xml" ContentType="application/vnd.openxmlformats-officedocument.spreadsheetml.comments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6" rupBuild="24326"/>
  <workbookPr defaultThemeVersion="153222"/>
  <bookViews>
    <workbookView xWindow="-120" yWindow="-120" windowWidth="20730" windowHeight="11160" firstSheet="8" activeTab="8" tabRatio="307"/>
  </bookViews>
  <sheets>
    <sheet name="Territoriales" sheetId="1" r:id="rId2"/>
    <sheet name="Hoja1" sheetId="2" r:id="rId3" state="hidden"/>
    <sheet name="Estado Resumen XXXX" sheetId="3" r:id="rId4" state="hidden"/>
    <sheet name="Plantilla Territoriales" sheetId="4" r:id="rId5" state="hidden"/>
    <sheet name="Plantilla Territoriales (2)" sheetId="5" r:id="rId6" state="hidden"/>
    <sheet name="Terreno" sheetId="6" r:id="rId7" state="hidden"/>
    <sheet name="fx SUMAR.SI RANGOS" sheetId="7" r:id="rId8" state="hidden"/>
    <sheet name="fx SUMAR.SI.CONJUNTO" sheetId="8" r:id="rId9" state="hidden"/>
    <sheet name="Resumen" sheetId="9" r:id="rId10"/>
  </sheets>
  <externalReferences>
    <externalReference r:id="rId1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Territoriales!$Z$1:$Z$431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8">Resumen!$B$2:$Q$39</definedName>
    <definedName name="_xlnm.Print_Area">#REF!</definedName>
    <definedName name="_xlnm.Print_Area" localSheetId="0">Territoriales!$A$1:$Y$442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91029"/>
</workbook>
</file>

<file path=xl/comments1.xml><?xml version="1.0" encoding="utf-8"?>
<comments xmlns="http://schemas.openxmlformats.org/spreadsheetml/2006/main">
  <authors>
    <author>PROYECTOS</author>
  </authors>
  <commentList>
    <comment ref="U423" authorId="0">
      <text>
        <r>
          <rPr>
            <b/>
            <sz val="9"/>
            <color indexed="81"/>
            <rFont val="Tahoma"/>
            <family val="2"/>
          </rPr>
          <t xml:space="preserve"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4.xml><?xml version="1.0" encoding="utf-8"?>
<comments xmlns="http://schemas.openxmlformats.org/spreadsheetml/2006/main">
  <authors>
    <author>Raul Fernando Casallas Malaver</author>
  </authors>
  <commentList>
    <comment ref="F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 xml:space="preserve"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No correspodencia en nombre de sector
Reporte: La Mansa-Primavera</t>
        </r>
      </text>
    </comment>
    <comment ref="E1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>
      <text>
        <r>
          <rPr>
            <b/>
            <sz val="9"/>
            <color indexed="81"/>
            <rFont val="Tahoma"/>
            <family val="2"/>
          </rPr>
          <t xml:space="preserve"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 xml:space="preserve"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>
      <text>
        <r>
          <rPr>
            <b/>
            <sz val="9"/>
            <color indexed="81"/>
            <rFont val="Tahoma"/>
            <family val="2"/>
          </rPr>
          <t xml:space="preserve"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>
      <text>
        <r>
          <rPr>
            <b/>
            <sz val="9"/>
            <color indexed="81"/>
            <rFont val="Tahoma"/>
            <family val="2"/>
          </rPr>
          <t xml:space="preserve"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>
      <text>
        <r>
          <rPr>
            <b/>
            <sz val="9"/>
            <color indexed="81"/>
            <rFont val="Tahoma"/>
            <family val="2"/>
          </rPr>
          <t xml:space="preserve"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>
      <text>
        <r>
          <rPr>
            <b/>
            <sz val="9"/>
            <color indexed="81"/>
            <rFont val="Tahoma"/>
            <family val="2"/>
          </rPr>
          <t xml:space="preserve"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No coincide PR Final reportado 109+0000</t>
        </r>
      </text>
    </comment>
    <comment ref="B12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Cuadro resumen de tabla Estado resumen no coinciden según estado de via</t>
        </r>
      </text>
    </comment>
    <comment ref="B14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 xml:space="preserve">NO coincide nobre de Sección
NO coinciden datos de calificación entre Estado resumen y VP</t>
        </r>
      </text>
    </comment>
    <comment ref="B186" author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 xml:space="preserve">Dos datos de calificación de sección NO coinciden con tabla resumen Estado y VP</t>
        </r>
      </text>
    </comment>
    <comment ref="E18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NO coincide nombre de Tramo:
Via Alterna al Puerto</t>
        </r>
      </text>
    </comment>
    <comment ref="B23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NO coincide PR Final de ER vs VP, 108+0000 vs 107+0600</t>
        </r>
      </text>
    </comment>
    <comment ref="F2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5.xml><?xml version="1.0" encoding="utf-8"?>
<comments xmlns="http://schemas.openxmlformats.org/spreadsheetml/2006/main">
  <authors>
    <author>Raul Fernando Casallas Malaver</author>
  </authors>
  <commentList>
    <comment ref="F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>
      <text>
        <r>
          <rPr>
            <b/>
            <sz val="9"/>
            <color indexed="81"/>
            <rFont val="Tahoma"/>
            <family val="2"/>
          </rPr>
          <t xml:space="preserve"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No correspodencia en nombre de sector
Reporte: La Mansa-Primavera</t>
        </r>
      </text>
    </comment>
    <comment ref="E1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>
      <text>
        <r>
          <rPr>
            <b/>
            <sz val="9"/>
            <color indexed="81"/>
            <rFont val="Tahoma"/>
            <family val="2"/>
          </rPr>
          <t xml:space="preserve"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>
      <text>
        <r>
          <rPr>
            <b/>
            <sz val="9"/>
            <color indexed="81"/>
            <rFont val="Tahoma"/>
            <family val="2"/>
          </rPr>
          <t xml:space="preserve"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>
      <text>
        <r>
          <rPr>
            <b/>
            <sz val="9"/>
            <color indexed="81"/>
            <rFont val="Tahoma"/>
            <family val="2"/>
          </rPr>
          <t xml:space="preserve"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>
      <text>
        <r>
          <rPr>
            <b/>
            <sz val="9"/>
            <color indexed="81"/>
            <rFont val="Tahoma"/>
            <family val="2"/>
          </rPr>
          <t xml:space="preserve"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>
      <text>
        <r>
          <rPr>
            <b/>
            <sz val="9"/>
            <color indexed="81"/>
            <rFont val="Tahoma"/>
            <family val="2"/>
          </rPr>
          <t xml:space="preserve"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>
      <text>
        <r>
          <rPr>
            <b/>
            <sz val="9"/>
            <color indexed="81"/>
            <rFont val="Tahoma"/>
            <family val="2"/>
          </rPr>
          <t xml:space="preserve"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No coincide PR Final reportado 109+0000</t>
        </r>
      </text>
    </comment>
    <comment ref="B12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Cuadro resumen de tabla Estado resumen no coinciden según estado de via</t>
        </r>
      </text>
    </comment>
    <comment ref="B14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 xml:space="preserve">NO coincide nobre de Sección
NO coinciden datos de calificación entre Estado resumen y VP</t>
        </r>
      </text>
    </comment>
    <comment ref="B186" author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 xml:space="preserve">Dos datos de calificación de sección NO coinciden con tabla resumen Estado y VP</t>
        </r>
      </text>
    </comment>
    <comment ref="E18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NO coincide nombre de Tramo:
Via Alterna al Puerto</t>
        </r>
      </text>
    </comment>
    <comment ref="B23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NO coincide PR Final de ER vs VP, 108+0000 vs 107+0600</t>
        </r>
      </text>
    </comment>
    <comment ref="F2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>
      <text>
        <r>
          <rPr>
            <b/>
            <sz val="9"/>
            <color indexed="81"/>
            <rFont val="Tahoma"/>
            <family val="2"/>
          </rPr>
          <t xml:space="preserve"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9.xml><?xml version="1.0" encoding="utf-8"?>
<comments xmlns="http://schemas.openxmlformats.org/spreadsheetml/2006/main">
  <authors>
    <author>jmaya</author>
  </authors>
  <commentList>
    <comment ref="O85" authorId="0">
      <text>
        <r>
          <rPr>
            <b/>
            <sz val="8"/>
            <color indexed="81"/>
            <rFont val="Tahoma"/>
            <family val="2"/>
          </rPr>
          <t xml:space="preserve"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>
      <text>
        <r>
          <rPr>
            <b/>
            <sz val="8"/>
            <color indexed="81"/>
            <rFont val="Tahoma"/>
            <family val="2"/>
          </rPr>
          <t xml:space="preserve"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<sst xmlns="http://schemas.openxmlformats.org/spreadsheetml/2006/main" uniqueCount="1649" count="1649">
  <si>
    <t>INSTITUTO NACIONAL DE VÍAS - INVIAS -</t>
  </si>
  <si>
    <t>ESTADO DE LA RED  VIAL CON CRITERIO TÉCNICO PRIMER   SEMESTRE 2022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</si>
  <si>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</si>
  <si>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</si>
  <si>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</si>
  <si>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</si>
  <si>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</si>
  <si>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</si>
  <si>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</si>
  <si>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</si>
  <si>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</si>
  <si>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</si>
  <si>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</si>
  <si>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</si>
  <si>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</si>
  <si>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</si>
  <si>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</si>
  <si>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</si>
  <si>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</si>
  <si>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 xml:space="preserve">CATEGORIA 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</si>
  <si>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</si>
  <si>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</si>
  <si>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</si>
  <si>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</si>
  <si>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</si>
  <si>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</si>
  <si>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</si>
  <si>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</si>
  <si>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</si>
  <si>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</rPr>
      <t>(*)</t>
    </r>
  </si>
  <si>
    <t>primer orden</t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</si>
  <si>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</si>
  <si>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</si>
  <si>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</si>
  <si>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</si>
  <si>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</si>
  <si>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</si>
  <si>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</si>
  <si>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</si>
  <si>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</si>
  <si>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</si>
  <si>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</si>
  <si>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</si>
  <si>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</si>
  <si>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</si>
  <si>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</si>
  <si>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</si>
  <si>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</si>
  <si>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</si>
  <si>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</si>
  <si>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</si>
  <si>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</si>
  <si>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</si>
  <si>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</si>
  <si>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>Peaje Cocorna - Cruce Ruta 45 (Caño Alegre)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</si>
  <si>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</si>
  <si>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</si>
  <si>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</si>
  <si>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</si>
  <si>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</si>
  <si>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</si>
  <si>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</si>
  <si>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</si>
  <si>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</si>
  <si>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</si>
  <si>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</si>
  <si>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</si>
  <si>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</si>
  <si>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color rgb="FFFF0000"/>
        <rFont val="Arial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</si>
  <si>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</si>
  <si>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</si>
  <si>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</si>
  <si>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</si>
  <si>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</si>
  <si>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</si>
  <si>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 xml:space="preserve">Necoclí - Arboletes  </t>
  </si>
  <si>
    <t>90ANA</t>
  </si>
  <si>
    <t>Varinte de Arboletes</t>
  </si>
  <si>
    <t>3+0884</t>
  </si>
  <si>
    <t xml:space="preserve">Variante de Arboletes </t>
  </si>
  <si>
    <t>90ANB</t>
  </si>
  <si>
    <t>Varinte de Mellitos</t>
  </si>
  <si>
    <t>7+0790</t>
  </si>
  <si>
    <t xml:space="preserve">Variante de Mellitos </t>
  </si>
  <si>
    <t>TOTAL ANTIOQUIA</t>
  </si>
  <si>
    <t>Longitud</t>
  </si>
  <si>
    <t>Porcentaje</t>
  </si>
  <si>
    <t>ATLÁNTICO</t>
  </si>
  <si>
    <t>Salamina - Palermo</t>
  </si>
  <si>
    <t>63+1505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</si>
  <si>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</si>
  <si>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</si>
  <si>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</si>
  <si>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</si>
  <si>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</si>
  <si>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</si>
  <si>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t>Accesos y Puente Laureano Gómez</t>
  </si>
  <si>
    <t xml:space="preserve">3+0125	
</t>
  </si>
  <si>
    <t>Puente Pumarejo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</si>
  <si>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</si>
  <si>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</si>
  <si>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</si>
  <si>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</si>
  <si>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</si>
  <si>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</si>
  <si>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</si>
  <si>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</si>
  <si>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</si>
  <si>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68+0350</t>
  </si>
  <si>
    <r>
      <t xml:space="preserve">Puerta de Hierro - Magangué - Yatí </t>
    </r>
    <r>
      <rPr>
        <b/>
        <sz val="12"/>
        <color rgb="FFFF0000"/>
        <rFont val="Arial"/>
      </rPr>
      <t>(*)</t>
    </r>
  </si>
  <si>
    <t>78</t>
  </si>
  <si>
    <t>78BL02</t>
  </si>
  <si>
    <t>Talaiga Nuevo - Santa Ana</t>
  </si>
  <si>
    <t>4+0450</t>
  </si>
  <si>
    <t>segundo orden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</si>
  <si>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</si>
  <si>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</si>
  <si>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</si>
  <si>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</si>
  <si>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</si>
  <si>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</si>
  <si>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</si>
  <si>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</si>
  <si>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</si>
  <si>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</si>
  <si>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</si>
  <si>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</si>
  <si>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</si>
  <si>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</si>
  <si>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</si>
  <si>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</si>
  <si>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</si>
  <si>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r>
      <t xml:space="preserve">Variante de Ubate </t>
    </r>
    <r>
      <rPr>
        <b/>
        <sz val="12"/>
        <color rgb="FFFF0000"/>
        <rFont val="Arial"/>
      </rPr>
      <t>(*)</t>
    </r>
  </si>
  <si>
    <t>45A05</t>
  </si>
  <si>
    <t>Ubaté - Puente Nacional</t>
  </si>
  <si>
    <t>89+0340</t>
  </si>
  <si>
    <r>
      <t xml:space="preserve">Ubaté - Puente Nacional </t>
    </r>
    <r>
      <rPr>
        <b/>
        <sz val="12"/>
        <color rgb="FFFF0000"/>
        <rFont val="Arial"/>
      </rPr>
      <t>(*)</t>
    </r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</si>
  <si>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</si>
  <si>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</si>
  <si>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</rPr>
      <t>(*)</t>
    </r>
  </si>
  <si>
    <t>55BY11</t>
  </si>
  <si>
    <t>Santa Rosita - Onzaga</t>
  </si>
  <si>
    <t>6+0953</t>
  </si>
  <si>
    <t>Santa Rosita - Límites Departamento de Boyacá</t>
  </si>
  <si>
    <t>tercer orden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</si>
  <si>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</si>
  <si>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</si>
  <si>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</si>
  <si>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</si>
  <si>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</si>
  <si>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</si>
  <si>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</si>
  <si>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</si>
  <si>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</si>
  <si>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</si>
  <si>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</si>
  <si>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</si>
  <si>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</si>
  <si>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</si>
  <si>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</si>
  <si>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</si>
  <si>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</si>
  <si>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</si>
  <si>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</si>
  <si>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</si>
  <si>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</si>
  <si>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</si>
  <si>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</rPr>
      <t>(*)</t>
    </r>
  </si>
  <si>
    <t>Belén - Sácama</t>
  </si>
  <si>
    <t>128+0500</t>
  </si>
  <si>
    <t>TOTAL BOYACÁ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</si>
  <si>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</si>
  <si>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</si>
  <si>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</si>
  <si>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</si>
  <si>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</si>
  <si>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</si>
  <si>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</si>
  <si>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</si>
  <si>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</si>
  <si>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</si>
  <si>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</si>
  <si>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</si>
  <si>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</si>
  <si>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</si>
  <si>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</si>
  <si>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</si>
  <si>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</si>
  <si>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</si>
  <si>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</si>
  <si>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</si>
  <si>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</si>
  <si>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</si>
  <si>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</si>
  <si>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</si>
  <si>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</si>
  <si>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</si>
  <si>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</si>
  <si>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</si>
  <si>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</si>
  <si>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</si>
  <si>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</si>
  <si>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</si>
  <si>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</si>
  <si>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</si>
  <si>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</si>
  <si>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</si>
  <si>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</si>
  <si>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</si>
  <si>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</si>
  <si>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</si>
  <si>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</si>
  <si>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</si>
  <si>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</si>
  <si>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</si>
  <si>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</si>
  <si>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</si>
  <si>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</si>
  <si>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</si>
  <si>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</si>
  <si>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</si>
  <si>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</si>
  <si>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</si>
  <si>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</si>
  <si>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</si>
  <si>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</si>
  <si>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</si>
  <si>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</si>
  <si>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</si>
  <si>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</si>
  <si>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</si>
  <si>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</si>
  <si>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</rPr>
      <t>(*)</t>
    </r>
  </si>
  <si>
    <t>65</t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</si>
  <si>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</si>
  <si>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</si>
  <si>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</si>
  <si>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</si>
  <si>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</si>
  <si>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</si>
  <si>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</si>
  <si>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</si>
  <si>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</si>
  <si>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</si>
  <si>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</si>
  <si>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</si>
  <si>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</si>
  <si>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</si>
  <si>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</rPr>
      <t>(*)</t>
    </r>
  </si>
  <si>
    <t>6605</t>
  </si>
  <si>
    <t>Tame - Corocoro</t>
  </si>
  <si>
    <t>131+0970</t>
  </si>
  <si>
    <t>Corocoro - Arauca</t>
  </si>
  <si>
    <t>44+0280</t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</si>
  <si>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</si>
  <si>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</si>
  <si>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</si>
  <si>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</si>
  <si>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</si>
  <si>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</si>
  <si>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</si>
  <si>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</si>
  <si>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</si>
  <si>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</si>
  <si>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</si>
  <si>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</si>
  <si>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</si>
  <si>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</si>
  <si>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</si>
  <si>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</si>
  <si>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</si>
  <si>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</si>
  <si>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</si>
  <si>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</si>
  <si>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</si>
  <si>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</si>
  <si>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</si>
  <si>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</si>
  <si>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</si>
  <si>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</si>
  <si>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</si>
  <si>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</si>
  <si>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</si>
  <si>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</si>
  <si>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</si>
  <si>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</si>
  <si>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</si>
  <si>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</si>
  <si>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</si>
  <si>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</si>
  <si>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</si>
  <si>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</si>
  <si>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</si>
  <si>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</si>
  <si>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</si>
  <si>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</si>
  <si>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</si>
  <si>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</si>
  <si>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</si>
  <si>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</si>
  <si>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</si>
  <si>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</si>
  <si>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</si>
  <si>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</si>
  <si>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</si>
  <si>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</si>
  <si>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</si>
  <si>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</si>
  <si>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</si>
  <si>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</si>
  <si>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</si>
  <si>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</si>
  <si>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</si>
  <si>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</si>
  <si>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</si>
  <si>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</si>
  <si>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</si>
  <si>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</si>
  <si>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</si>
  <si>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</si>
  <si>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</si>
  <si>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</si>
  <si>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</si>
  <si>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</si>
  <si>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</si>
  <si>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</si>
  <si>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</si>
  <si>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</si>
  <si>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>Guadualejo - Irlanda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</si>
  <si>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</si>
  <si>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</si>
  <si>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</si>
  <si>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</si>
  <si>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</si>
  <si>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</si>
  <si>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</si>
  <si>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</si>
  <si>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t>TOTAL CAUCA</t>
  </si>
  <si>
    <t>CESAR</t>
  </si>
  <si>
    <t>El Banco - Arjona - Pueblo Nuevo</t>
  </si>
  <si>
    <t>21+0000</t>
  </si>
  <si>
    <t>73+0754</t>
  </si>
  <si>
    <r>
      <t xml:space="preserve">San José - Ye de Arjona </t>
    </r>
    <r>
      <rPr>
        <b/>
        <sz val="12"/>
        <color rgb="FFFF0000"/>
        <rFont val="Arial"/>
      </rPr>
      <t>(*)</t>
    </r>
  </si>
  <si>
    <t>43CS02</t>
  </si>
  <si>
    <t>Arjona - El Paso - Cuatro Vientos</t>
  </si>
  <si>
    <t>31+0860</t>
  </si>
  <si>
    <t>Ye de Arjona - Cuatrovientos</t>
  </si>
  <si>
    <t>La Mata - San Roque</t>
  </si>
  <si>
    <t>86+1702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</si>
  <si>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</si>
  <si>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</si>
  <si>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</si>
  <si>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</si>
  <si>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</si>
  <si>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</si>
  <si>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</si>
  <si>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</si>
  <si>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</si>
  <si>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</si>
  <si>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</si>
  <si>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</si>
  <si>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</si>
  <si>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</si>
  <si>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</si>
  <si>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</si>
  <si>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t>Valledupar - La Paz</t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</si>
  <si>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</si>
  <si>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</si>
  <si>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</si>
  <si>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</si>
  <si>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</si>
  <si>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</si>
  <si>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</si>
  <si>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</si>
  <si>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</si>
  <si>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</si>
  <si>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</si>
  <si>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</si>
  <si>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</si>
  <si>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</si>
  <si>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</si>
  <si>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</si>
  <si>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</si>
  <si>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</si>
  <si>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</si>
  <si>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</si>
  <si>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</si>
  <si>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</si>
  <si>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</si>
  <si>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</si>
  <si>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</si>
  <si>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</si>
  <si>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</si>
  <si>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</si>
  <si>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</si>
  <si>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t>Paso Nacional por Cereté</t>
  </si>
  <si>
    <t>48+0222</t>
  </si>
  <si>
    <t>49+1360</t>
  </si>
  <si>
    <t>Paso Nacional por Lorica</t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</si>
  <si>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</si>
  <si>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</si>
  <si>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</si>
  <si>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</si>
  <si>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</si>
  <si>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</si>
  <si>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</si>
  <si>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</si>
  <si>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</si>
  <si>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</si>
  <si>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</si>
  <si>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</si>
  <si>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</si>
  <si>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</si>
  <si>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</si>
  <si>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</si>
  <si>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</si>
  <si>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</si>
  <si>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</si>
  <si>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</si>
  <si>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</si>
  <si>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</si>
  <si>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</si>
  <si>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</si>
  <si>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</si>
  <si>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</si>
  <si>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</si>
  <si>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</si>
  <si>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</si>
  <si>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</si>
  <si>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</si>
  <si>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</si>
  <si>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</si>
  <si>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</si>
  <si>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</si>
  <si>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</si>
  <si>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</si>
  <si>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</si>
  <si>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</si>
  <si>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</si>
  <si>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</si>
  <si>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</si>
  <si>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</si>
  <si>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</si>
  <si>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</si>
  <si>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</si>
  <si>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</si>
  <si>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</si>
  <si>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</si>
  <si>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</si>
  <si>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</si>
  <si>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 xml:space="preserve">Puente Real - Cáqueza - El Tablón </t>
  </si>
  <si>
    <t>40</t>
  </si>
  <si>
    <t>40CN07</t>
  </si>
  <si>
    <t>Perimetral de la Sabana</t>
  </si>
  <si>
    <t>13+0500</t>
  </si>
  <si>
    <t>Chusacá - Canoas - Río Bogotá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</si>
  <si>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</si>
  <si>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</si>
  <si>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</si>
  <si>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</si>
  <si>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</si>
  <si>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</si>
  <si>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</si>
  <si>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 xml:space="preserve">Paso Nacional por Zipaquirá </t>
  </si>
  <si>
    <t>67+1134</t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</si>
  <si>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</si>
  <si>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</si>
  <si>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</si>
  <si>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</si>
  <si>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</si>
  <si>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</si>
  <si>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</si>
  <si>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</si>
  <si>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</si>
  <si>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>Río Seco - Villeta</t>
  </si>
  <si>
    <t>50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</si>
  <si>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</si>
  <si>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</si>
  <si>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</si>
  <si>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</si>
  <si>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</si>
  <si>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</si>
  <si>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</si>
  <si>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</si>
  <si>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r>
      <t xml:space="preserve">Paso Nacional por Madrid </t>
    </r>
    <r>
      <rPr>
        <b/>
        <sz val="12"/>
        <color rgb="FFFF0000"/>
        <rFont val="Arial"/>
      </rPr>
      <t>(*)</t>
    </r>
  </si>
  <si>
    <t>5008B1</t>
  </si>
  <si>
    <t>Puerto Salgar - Tobiagrande</t>
  </si>
  <si>
    <t>2+0600</t>
  </si>
  <si>
    <t>5+0100</t>
  </si>
  <si>
    <t>Cruce Quebrada Negra - Salida Túnel de la Abuela</t>
  </si>
  <si>
    <t>El Curapo - Cruce Quebrada Negra</t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</si>
  <si>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</si>
  <si>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</si>
  <si>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</si>
  <si>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</si>
  <si>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</si>
  <si>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</si>
  <si>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</si>
  <si>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</si>
  <si>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</si>
  <si>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</si>
  <si>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</si>
  <si>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</si>
  <si>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</si>
  <si>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</si>
  <si>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</si>
  <si>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</si>
  <si>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</si>
  <si>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</si>
  <si>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</si>
  <si>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</si>
  <si>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</si>
  <si>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</si>
  <si>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</si>
  <si>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</si>
  <si>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</si>
  <si>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</si>
  <si>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</si>
  <si>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</si>
  <si>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</si>
  <si>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r>
      <t xml:space="preserve">Paso por San Juan del Cesar </t>
    </r>
    <r>
      <rPr>
        <b/>
        <sz val="12"/>
        <color rgb="FFFF0000"/>
        <rFont val="Arial"/>
      </rPr>
      <t>(*)</t>
    </r>
  </si>
  <si>
    <t xml:space="preserve">La Paz - Tamarrazón </t>
  </si>
  <si>
    <t>75+0237</t>
  </si>
  <si>
    <t>Rio Pereira - Buenavista</t>
  </si>
  <si>
    <t>Valledupar - San Juan del Cesar</t>
  </si>
  <si>
    <t>52+0530</t>
  </si>
  <si>
    <t>Badillo - San Juan del Cesar</t>
  </si>
  <si>
    <t>Buenavista - Maicao</t>
  </si>
  <si>
    <t>55+0215</t>
  </si>
  <si>
    <t>Buenavista - Cuestecitas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</si>
  <si>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</si>
  <si>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</si>
  <si>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</si>
  <si>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</si>
  <si>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</si>
  <si>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</si>
  <si>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</si>
  <si>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>Río Mazamorras - Sombrerillos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</si>
  <si>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</si>
  <si>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</si>
  <si>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</si>
  <si>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</si>
  <si>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</si>
  <si>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</si>
  <si>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</si>
  <si>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</si>
  <si>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</si>
  <si>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</si>
  <si>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</si>
  <si>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5+0000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</si>
  <si>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</si>
  <si>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</si>
  <si>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</si>
  <si>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</si>
  <si>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</si>
  <si>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</si>
  <si>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</si>
  <si>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</si>
  <si>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</si>
  <si>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</si>
  <si>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</si>
  <si>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</si>
  <si>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</si>
  <si>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</si>
  <si>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</si>
  <si>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</si>
  <si>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</si>
  <si>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</si>
  <si>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</rPr>
      <t>(*)</t>
    </r>
  </si>
  <si>
    <t>4504</t>
  </si>
  <si>
    <t>Pitalito - Garzón</t>
  </si>
  <si>
    <t>2+0180</t>
  </si>
  <si>
    <t>Paso Nacional por Pitalito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</si>
  <si>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</si>
  <si>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</si>
  <si>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</rPr>
      <t>(*)</t>
    </r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</si>
  <si>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</si>
  <si>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</si>
  <si>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</si>
  <si>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</si>
  <si>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</si>
  <si>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</si>
  <si>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</si>
  <si>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</si>
  <si>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</si>
  <si>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</si>
  <si>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</si>
  <si>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</si>
  <si>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</si>
  <si>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</si>
  <si>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</si>
  <si>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</si>
  <si>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</si>
  <si>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</si>
  <si>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</si>
  <si>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</si>
  <si>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</si>
  <si>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</si>
  <si>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</si>
  <si>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</si>
  <si>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</si>
  <si>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</si>
  <si>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</si>
  <si>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</si>
  <si>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</si>
  <si>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</si>
  <si>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</si>
  <si>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</si>
  <si>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</si>
  <si>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</si>
  <si>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</si>
  <si>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</si>
  <si>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</si>
  <si>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</si>
  <si>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</si>
  <si>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</si>
  <si>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</si>
  <si>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</si>
  <si>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 xml:space="preserve">primer orden 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</si>
  <si>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</si>
  <si>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</si>
  <si>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</si>
  <si>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</si>
  <si>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</si>
  <si>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</si>
  <si>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</si>
  <si>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</si>
  <si>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</si>
  <si>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</si>
  <si>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</si>
  <si>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</si>
  <si>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</si>
  <si>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</si>
  <si>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</si>
  <si>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</si>
  <si>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</si>
  <si>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</si>
  <si>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</si>
  <si>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</si>
  <si>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</si>
  <si>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</si>
  <si>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</si>
  <si>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</si>
  <si>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</si>
  <si>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</si>
  <si>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</si>
  <si>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</si>
  <si>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</si>
  <si>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</si>
  <si>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</si>
  <si>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</si>
  <si>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</si>
  <si>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</si>
  <si>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</si>
  <si>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</si>
  <si>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</si>
  <si>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</si>
  <si>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</si>
  <si>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</si>
  <si>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</si>
  <si>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</si>
  <si>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</si>
  <si>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</si>
  <si>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</si>
  <si>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</si>
  <si>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</si>
  <si>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</si>
  <si>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</si>
  <si>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</si>
  <si>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</si>
  <si>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</si>
  <si>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</si>
  <si>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</si>
  <si>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</si>
  <si>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</si>
  <si>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</si>
  <si>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</si>
  <si>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</si>
  <si>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</si>
  <si>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</si>
  <si>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</si>
  <si>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</si>
  <si>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</si>
  <si>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</si>
  <si>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</si>
  <si>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</si>
  <si>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</si>
  <si>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</si>
  <si>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</si>
  <si>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</si>
  <si>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</si>
  <si>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</si>
  <si>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</si>
  <si>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</si>
  <si>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</si>
  <si>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</si>
  <si>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</si>
  <si>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</si>
  <si>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</si>
  <si>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</si>
  <si>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</si>
  <si>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</si>
  <si>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</si>
  <si>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</si>
  <si>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</si>
  <si>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</si>
  <si>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</si>
  <si>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</si>
  <si>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</si>
  <si>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</si>
  <si>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</si>
  <si>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</si>
  <si>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</si>
  <si>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</si>
  <si>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</si>
  <si>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</si>
  <si>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</si>
  <si>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</si>
  <si>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</si>
  <si>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</si>
  <si>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</si>
  <si>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</si>
  <si>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</si>
  <si>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</si>
  <si>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</si>
  <si>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</si>
  <si>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</si>
  <si>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</si>
  <si>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</si>
  <si>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</rPr>
      <t>(*)</t>
    </r>
  </si>
  <si>
    <t>131+0500</t>
  </si>
  <si>
    <t>Cúcuta  - Puerto Santander - Puente Internacional Pedro de Hevia (La Unión)</t>
  </si>
  <si>
    <t>2+0900</t>
  </si>
  <si>
    <t>53+0758</t>
  </si>
  <si>
    <t>Anillo Vial Occidental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</si>
  <si>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</si>
  <si>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</si>
  <si>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</si>
  <si>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</si>
  <si>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</si>
  <si>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</si>
  <si>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</si>
  <si>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</si>
  <si>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</si>
  <si>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</rPr>
      <t>(*)</t>
    </r>
  </si>
  <si>
    <t>La Lejía - Saravena</t>
  </si>
  <si>
    <t>150+0000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</si>
  <si>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</si>
  <si>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</si>
  <si>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</si>
  <si>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</si>
  <si>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</si>
  <si>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</si>
  <si>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</si>
  <si>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</si>
  <si>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</si>
  <si>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</si>
  <si>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</si>
  <si>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</si>
  <si>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</si>
  <si>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</si>
  <si>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</si>
  <si>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t>70NSA</t>
  </si>
  <si>
    <t>Variante de Sardinata</t>
  </si>
  <si>
    <t>70NSB</t>
  </si>
  <si>
    <t>Paso Nacional por Zulia</t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</si>
  <si>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</si>
  <si>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</si>
  <si>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</si>
  <si>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</si>
  <si>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</si>
  <si>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</si>
  <si>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</si>
  <si>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</si>
  <si>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</si>
  <si>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</si>
  <si>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</si>
  <si>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r>
      <t xml:space="preserve">Puente Internacional San Miguel - Santa Ana </t>
    </r>
    <r>
      <rPr>
        <b/>
        <sz val="12"/>
        <color rgb="FFFF0000"/>
        <rFont val="Arial"/>
      </rPr>
      <t>(*)</t>
    </r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</si>
  <si>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</si>
  <si>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</si>
  <si>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</si>
  <si>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</si>
  <si>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</si>
  <si>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</rPr>
      <t>(*)</t>
    </r>
  </si>
  <si>
    <t>Villagarzón - Puerto Bello</t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</si>
  <si>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</si>
  <si>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</si>
  <si>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</si>
  <si>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</si>
  <si>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</si>
  <si>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</si>
  <si>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</si>
  <si>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</si>
  <si>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r>
      <t xml:space="preserve">Armenia - Montenegro - Alcalá </t>
    </r>
    <r>
      <rPr>
        <b/>
        <sz val="12"/>
        <color rgb="FFFF0000"/>
        <rFont val="Arial"/>
      </rPr>
      <t>(*)</t>
    </r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</si>
  <si>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</si>
  <si>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</si>
  <si>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</si>
  <si>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</si>
  <si>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</si>
  <si>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</si>
  <si>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</si>
  <si>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t>4003</t>
  </si>
  <si>
    <t>Armenia - Ibagué</t>
  </si>
  <si>
    <t>49+0800</t>
  </si>
  <si>
    <t xml:space="preserve">Armenia - La Línea </t>
  </si>
  <si>
    <t>4003A</t>
  </si>
  <si>
    <t>4+0460</t>
  </si>
  <si>
    <t>36+092</t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</si>
  <si>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</si>
  <si>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</si>
  <si>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</si>
  <si>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</si>
  <si>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</si>
  <si>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</si>
  <si>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</si>
  <si>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</si>
  <si>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</si>
  <si>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</si>
  <si>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</si>
  <si>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</si>
  <si>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</si>
  <si>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>Ansermanuevo - La Virginia</t>
  </si>
  <si>
    <t>La Victoria - Cerritos</t>
  </si>
  <si>
    <t>79+0578</t>
  </si>
  <si>
    <t>87+0725</t>
  </si>
  <si>
    <r>
      <t xml:space="preserve">Cartago - Cerritos </t>
    </r>
    <r>
      <rPr>
        <b/>
        <sz val="12"/>
        <color rgb="FFFF0000"/>
        <rFont val="Arial"/>
      </rPr>
      <t>(*)</t>
    </r>
  </si>
  <si>
    <t>2507</t>
  </si>
  <si>
    <t>Cerritos - Cauyá</t>
  </si>
  <si>
    <t>0+0300</t>
  </si>
  <si>
    <t>Cerritos</t>
  </si>
  <si>
    <t>10+0545</t>
  </si>
  <si>
    <r>
      <t>Cerritos - La Virginia</t>
    </r>
    <r>
      <rPr>
        <b/>
        <sz val="12"/>
        <color rgb="FFFF0000"/>
        <rFont val="Arial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</si>
  <si>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</si>
  <si>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</si>
  <si>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</si>
  <si>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</si>
  <si>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</si>
  <si>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</si>
  <si>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 xml:space="preserve">Paso Nacional por La Virginia </t>
  </si>
  <si>
    <t>5+0800</t>
  </si>
  <si>
    <r>
      <t xml:space="preserve">Puente Mosquera - Cruce Avenida del Ferrocarril </t>
    </r>
    <r>
      <rPr>
        <b/>
        <sz val="12"/>
        <color rgb="FFFF0000"/>
        <rFont val="Arial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</si>
  <si>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</si>
  <si>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</si>
  <si>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</si>
  <si>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</si>
  <si>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</si>
  <si>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</si>
  <si>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</si>
  <si>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</si>
  <si>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</si>
  <si>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</si>
  <si>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>Intersección El Pollo - Intersección El Mandarino</t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</si>
  <si>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</si>
  <si>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</si>
  <si>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</si>
  <si>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</si>
  <si>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</rPr>
      <t>(*)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</si>
  <si>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</si>
  <si>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</si>
  <si>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</si>
  <si>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</si>
  <si>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</si>
  <si>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</rPr>
      <t>(*)</t>
    </r>
  </si>
  <si>
    <t>78+0550</t>
  </si>
  <si>
    <t>50RS01</t>
  </si>
  <si>
    <t>Apía - La Virginia</t>
  </si>
  <si>
    <t>32+0443</t>
  </si>
  <si>
    <t>TOTAL RISARALDA</t>
  </si>
  <si>
    <t>SANTANDER</t>
  </si>
  <si>
    <t>45</t>
  </si>
  <si>
    <t>Rio Ermitaño - La Lizama</t>
  </si>
  <si>
    <t>149+0484</t>
  </si>
  <si>
    <t>La Lizama - San Alberto</t>
  </si>
  <si>
    <t>90+0748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</si>
  <si>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</si>
  <si>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</si>
  <si>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</si>
  <si>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</si>
  <si>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</si>
  <si>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</si>
  <si>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</rPr>
      <t>(*)</t>
    </r>
  </si>
  <si>
    <t>45AST08</t>
  </si>
  <si>
    <t>Floridablanca - Palenque - La Cemento</t>
  </si>
  <si>
    <t>10+0100</t>
  </si>
  <si>
    <r>
      <t xml:space="preserve">Floridablanca - Palenque </t>
    </r>
    <r>
      <rPr>
        <b/>
        <sz val="12"/>
        <color rgb="FFFF0000"/>
        <rFont val="Arial"/>
      </rPr>
      <t>(*)</t>
    </r>
  </si>
  <si>
    <t>45A08</t>
  </si>
  <si>
    <t>Bucaramanga - San Alberto</t>
  </si>
  <si>
    <t>93+0654</t>
  </si>
  <si>
    <r>
      <t xml:space="preserve">Río Negro - San Alberto </t>
    </r>
    <r>
      <rPr>
        <b/>
        <sz val="12"/>
        <color rgb="FFFF0000"/>
        <rFont val="Arial"/>
      </rPr>
      <t>(*)</t>
    </r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</si>
  <si>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</si>
  <si>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</si>
  <si>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</si>
  <si>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</si>
  <si>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</si>
  <si>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</si>
  <si>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</si>
  <si>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</si>
  <si>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</si>
  <si>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</si>
  <si>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</si>
  <si>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</si>
  <si>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</si>
  <si>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</si>
  <si>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</si>
  <si>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</si>
  <si>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</si>
  <si>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</si>
  <si>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</rPr>
      <t>(*)</t>
    </r>
  </si>
  <si>
    <t>6208</t>
  </si>
  <si>
    <t>Landázuri - Barbosa</t>
  </si>
  <si>
    <t>70+0674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</si>
  <si>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</si>
  <si>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</si>
  <si>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</si>
  <si>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</si>
  <si>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</si>
  <si>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</si>
  <si>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</si>
  <si>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</si>
  <si>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</si>
  <si>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</si>
  <si>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</si>
  <si>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</si>
  <si>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</si>
  <si>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</si>
  <si>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</si>
  <si>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</si>
  <si>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</si>
  <si>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</si>
  <si>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</si>
  <si>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</si>
  <si>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</si>
  <si>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</si>
  <si>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</si>
  <si>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</si>
  <si>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</si>
  <si>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t>Paso Nacional por Tolú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</si>
  <si>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</si>
  <si>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</si>
  <si>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</si>
  <si>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</si>
  <si>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</si>
  <si>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</si>
  <si>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</si>
  <si>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</si>
  <si>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</si>
  <si>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</si>
  <si>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</si>
  <si>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</si>
  <si>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</si>
  <si>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40TL05</t>
  </si>
  <si>
    <t>Cruce Ruta 40 - La Tambora (Espinal)</t>
  </si>
  <si>
    <t>3+0224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</si>
  <si>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</si>
  <si>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</si>
  <si>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</si>
  <si>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</si>
  <si>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</si>
  <si>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</si>
  <si>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</si>
  <si>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</si>
  <si>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</si>
  <si>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</si>
  <si>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</si>
  <si>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</si>
  <si>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Limon</t>
  </si>
  <si>
    <t>1+0375</t>
  </si>
  <si>
    <t>134+0456</t>
  </si>
  <si>
    <r>
      <t>Puerto Salgar - Rio Ermitaño</t>
    </r>
    <r>
      <rPr>
        <b/>
        <sz val="12"/>
        <color rgb="FFFF0000"/>
        <rFont val="Arial"/>
      </rPr>
      <t>(*)</t>
    </r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</si>
  <si>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</si>
  <si>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</si>
  <si>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</si>
  <si>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</si>
  <si>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</si>
  <si>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</si>
  <si>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</si>
  <si>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</si>
  <si>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</si>
  <si>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</si>
  <si>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</si>
  <si>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</si>
  <si>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</si>
  <si>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</si>
  <si>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>Mediacanoa - Ansermanuevo</t>
  </si>
  <si>
    <t>25VLC</t>
  </si>
  <si>
    <t>Variante Ginebra</t>
  </si>
  <si>
    <t>42+0550</t>
  </si>
  <si>
    <t>31</t>
  </si>
  <si>
    <t>83+0000</t>
  </si>
  <si>
    <r>
      <t xml:space="preserve">Río Desbaratado - Palmira </t>
    </r>
    <r>
      <rPr>
        <b/>
        <sz val="12"/>
        <color rgb="FFFF0000"/>
        <rFont val="Arial"/>
      </rPr>
      <t>(*)</t>
    </r>
  </si>
  <si>
    <t>85+0000</t>
  </si>
  <si>
    <t>87+0610</t>
  </si>
  <si>
    <t>Buenaventura - Cruce Ruta 25 (Buga)</t>
  </si>
  <si>
    <t>15+0000</t>
  </si>
  <si>
    <r>
      <t xml:space="preserve">Buenaventura - Citronela </t>
    </r>
    <r>
      <rPr>
        <b/>
        <sz val="12"/>
        <color rgb="FFFF0000"/>
        <rFont val="Arial"/>
      </rPr>
      <t>(*)</t>
    </r>
  </si>
  <si>
    <t>19+0800</t>
  </si>
  <si>
    <t>Citronela - Córdoba</t>
  </si>
  <si>
    <t>62+0408</t>
  </si>
  <si>
    <r>
      <t xml:space="preserve">Cordoba - Loboguerrero </t>
    </r>
    <r>
      <rPr>
        <b/>
        <sz val="12"/>
        <color rgb="FFFF0000"/>
        <rFont val="Arial"/>
      </rPr>
      <t>(*)</t>
    </r>
  </si>
  <si>
    <t>118+0412</t>
  </si>
  <si>
    <r>
      <t xml:space="preserve">Loboguerrero - Cruce Ruta 25 (Buga) </t>
    </r>
    <r>
      <rPr>
        <b/>
        <sz val="12"/>
        <color rgb="FFFF0000"/>
        <rFont val="Arial"/>
      </rPr>
      <t>(*)</t>
    </r>
  </si>
  <si>
    <t>40VLA</t>
  </si>
  <si>
    <t>Interseccion Sena - Intersección Citronela</t>
  </si>
  <si>
    <t>10+0000</t>
  </si>
  <si>
    <t>48</t>
  </si>
  <si>
    <t>Ansermanuevo - Cartago</t>
  </si>
  <si>
    <t xml:space="preserve">segundo orden </t>
  </si>
  <si>
    <t>TOTAL VALLE DEL CAUCA</t>
  </si>
  <si>
    <t>OCAÑA</t>
  </si>
  <si>
    <t>San Alberto - La Mata</t>
  </si>
  <si>
    <t>99+0923</t>
  </si>
  <si>
    <t>45CSD</t>
  </si>
  <si>
    <t>Variante al Poblado El Libano</t>
  </si>
  <si>
    <t>1+0139</t>
  </si>
  <si>
    <t>45CSE</t>
  </si>
  <si>
    <t>Variante al Poblado de Minas</t>
  </si>
  <si>
    <t>1+0812</t>
  </si>
  <si>
    <t>45CSF</t>
  </si>
  <si>
    <t>Variante al Poblado de San Martin</t>
  </si>
  <si>
    <t>3+0092</t>
  </si>
  <si>
    <t>45CSG</t>
  </si>
  <si>
    <t>Variante al Poblado de Morrison</t>
  </si>
  <si>
    <t>1+0138</t>
  </si>
  <si>
    <t>45CSH</t>
  </si>
  <si>
    <t>Variante al Poblado del Juncal</t>
  </si>
  <si>
    <t>1+0238</t>
  </si>
  <si>
    <t>45CSI</t>
  </si>
  <si>
    <t>Variante al Poblado de Aguachica</t>
  </si>
  <si>
    <t>4+0905</t>
  </si>
  <si>
    <t>45CSJ</t>
  </si>
  <si>
    <t>Variante al Poblado de Besotes</t>
  </si>
  <si>
    <t>1+0140</t>
  </si>
  <si>
    <t>Aguaclara - Ocaña</t>
  </si>
  <si>
    <t>Aguaclara - Río de Oro</t>
  </si>
  <si>
    <t>54+0787</t>
  </si>
  <si>
    <r>
      <t xml:space="preserve">Ocaña - Alto del Pozo </t>
    </r>
    <r>
      <rPr>
        <b/>
        <sz val="12"/>
        <color rgb="FFFF0000"/>
        <rFont val="Arial"/>
      </rPr>
      <t>(*)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</si>
  <si>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</si>
  <si>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</si>
  <si>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</si>
  <si>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</si>
  <si>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</si>
  <si>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</si>
  <si>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</si>
  <si>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</si>
  <si>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 xml:space="preserve">Circunvalación de la Isla de San Andrés </t>
  </si>
  <si>
    <t>0301</t>
  </si>
  <si>
    <t>Circunvalación de la Isla de Providencia</t>
  </si>
  <si>
    <t>17+0500</t>
  </si>
  <si>
    <r>
      <t xml:space="preserve">Circunvalación de la Isla de Providencia </t>
    </r>
    <r>
      <rPr>
        <b/>
        <sz val="12"/>
        <color rgb="FFFF0000"/>
        <rFont val="Arial"/>
      </rPr>
      <t>(4)</t>
    </r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</si>
  <si>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</si>
  <si>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</si>
  <si>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</si>
  <si>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</si>
  <si>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</si>
  <si>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</si>
  <si>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</si>
  <si>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</si>
  <si>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</si>
  <si>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</si>
  <si>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</si>
  <si>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</si>
  <si>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</si>
  <si>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 xml:space="preserve">(*) </t>
  </si>
  <si>
    <t xml:space="preserve">Incluye doble calzada y/o par vial </t>
  </si>
  <si>
    <t>(5)</t>
  </si>
  <si>
    <t xml:space="preserve">pavimentado </t>
  </si>
  <si>
    <t xml:space="preserve">no pavimentado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</si>
  <si>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</si>
  <si>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</si>
  <si>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</si>
  <si>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</si>
  <si>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</si>
  <si>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</si>
  <si>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</si>
  <si>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</si>
  <si>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</si>
  <si>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</si>
  <si>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</si>
  <si>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</si>
  <si>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</si>
  <si>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</si>
  <si>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</si>
  <si>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</si>
  <si>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</si>
  <si>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</si>
  <si>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</si>
  <si>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</si>
  <si>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</si>
  <si>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</si>
  <si>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</si>
  <si>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</si>
  <si>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</si>
  <si>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</si>
  <si>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 xml:space="preserve"> 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</si>
  <si>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</si>
  <si>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</si>
  <si>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</si>
  <si>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</si>
  <si>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</si>
  <si>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</si>
  <si>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</si>
  <si>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</si>
  <si>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</si>
  <si>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</si>
  <si>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</si>
  <si>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</si>
  <si>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</si>
  <si>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</si>
  <si>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</si>
  <si>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</si>
  <si>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</si>
  <si>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</si>
  <si>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</si>
  <si>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</si>
  <si>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</si>
  <si>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</si>
  <si>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</si>
  <si>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</si>
  <si>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</si>
  <si>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</si>
  <si>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</si>
  <si>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</si>
  <si>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</si>
  <si>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</si>
  <si>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</si>
  <si>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</si>
  <si>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</si>
  <si>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</si>
  <si>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</si>
  <si>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</si>
  <si>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</si>
  <si>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</si>
  <si>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</si>
  <si>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</si>
  <si>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</si>
  <si>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</si>
  <si>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</si>
  <si>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</si>
  <si>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</si>
  <si>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</si>
  <si>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</si>
  <si>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</si>
  <si>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</si>
  <si>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</si>
  <si>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</si>
  <si>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</si>
  <si>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</si>
  <si>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</rPr>
      <t>(1)</t>
    </r>
  </si>
  <si>
    <t>Puerta de Hierro - Carreto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</si>
  <si>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</si>
  <si>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</si>
  <si>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</si>
  <si>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</si>
  <si>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</si>
  <si>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</si>
  <si>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</si>
  <si>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</rPr>
      <t>(1)</t>
    </r>
  </si>
  <si>
    <t>Reporte Administración vial incompleto</t>
  </si>
  <si>
    <t>Otanche - Río Minero</t>
  </si>
  <si>
    <t>Paso Nacional por Sogamoso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</si>
  <si>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</si>
  <si>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</si>
  <si>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</si>
  <si>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</si>
  <si>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</si>
  <si>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</si>
  <si>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</si>
  <si>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</si>
  <si>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</si>
  <si>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</si>
  <si>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</si>
  <si>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</si>
  <si>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</si>
  <si>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48+0700</t>
  </si>
  <si>
    <t>51+0000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</si>
  <si>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</si>
  <si>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</si>
  <si>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</si>
  <si>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</si>
  <si>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</si>
  <si>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</si>
  <si>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</si>
  <si>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</si>
  <si>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</si>
  <si>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</si>
  <si>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</si>
  <si>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</si>
  <si>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</si>
  <si>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</si>
  <si>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</si>
  <si>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</si>
  <si>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</si>
  <si>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</si>
  <si>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</si>
  <si>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</si>
  <si>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</si>
  <si>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</si>
  <si>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</si>
  <si>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</si>
  <si>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</si>
  <si>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</si>
  <si>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</si>
  <si>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</si>
  <si>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</si>
  <si>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</si>
  <si>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</si>
  <si>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</si>
  <si>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</si>
  <si>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</si>
  <si>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</si>
  <si>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</si>
  <si>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</si>
  <si>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</si>
  <si>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 xml:space="preserve">Río Seco - Villeta </t>
  </si>
  <si>
    <t>Bogotá - Guasca - Guachetá</t>
  </si>
  <si>
    <t>Los Alpes - Bogotá</t>
  </si>
  <si>
    <t xml:space="preserve">Paso Nacional por Madrid </t>
  </si>
  <si>
    <t>5008B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</si>
  <si>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</si>
  <si>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</si>
  <si>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</si>
  <si>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</si>
  <si>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</si>
  <si>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</si>
  <si>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</si>
  <si>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</si>
  <si>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</si>
  <si>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</si>
  <si>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</si>
  <si>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</si>
  <si>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</si>
  <si>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</si>
  <si>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</si>
  <si>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</si>
  <si>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</si>
  <si>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</si>
  <si>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</si>
  <si>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</si>
  <si>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</si>
  <si>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</si>
  <si>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</si>
  <si>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</si>
  <si>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</si>
  <si>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</si>
  <si>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</si>
  <si>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</si>
  <si>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</si>
  <si>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</si>
  <si>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</si>
  <si>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</si>
  <si>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</si>
  <si>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</si>
  <si>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</si>
  <si>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</si>
  <si>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</si>
  <si>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</si>
  <si>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</si>
  <si>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</si>
  <si>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</si>
  <si>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</si>
  <si>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</si>
  <si>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</si>
  <si>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111+0970</t>
  </si>
  <si>
    <t>Puerto Gaitán - Puente Arimena</t>
  </si>
  <si>
    <t>68+1000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</si>
  <si>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</si>
  <si>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</si>
  <si>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</si>
  <si>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</si>
  <si>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</si>
  <si>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</si>
  <si>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</si>
  <si>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</si>
  <si>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</si>
  <si>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</si>
  <si>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</si>
  <si>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</si>
  <si>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</si>
  <si>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</si>
  <si>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</si>
  <si>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</si>
  <si>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</si>
  <si>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</si>
  <si>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</si>
  <si>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</si>
  <si>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</si>
  <si>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</si>
  <si>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</si>
  <si>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</si>
  <si>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</si>
  <si>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</si>
  <si>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</si>
  <si>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</si>
  <si>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</si>
  <si>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</si>
  <si>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</si>
  <si>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</si>
  <si>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</si>
  <si>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</si>
  <si>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</si>
  <si>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</rPr>
      <t>(2)</t>
    </r>
  </si>
  <si>
    <r>
      <t xml:space="preserve">Variante Oriental de Pasto </t>
    </r>
    <r>
      <rPr>
        <b/>
        <sz val="12"/>
        <color rgb="FFFF0000"/>
        <rFont val="Arial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</si>
  <si>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</si>
  <si>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</si>
  <si>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</si>
  <si>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</rPr>
      <t>(2)</t>
    </r>
  </si>
  <si>
    <r>
      <t xml:space="preserve">Par Vial Alto de Daza </t>
    </r>
    <r>
      <rPr>
        <b/>
        <sz val="12"/>
        <color rgb="FFFF0000"/>
        <rFont val="Arial"/>
      </rPr>
      <t>(2)</t>
    </r>
  </si>
  <si>
    <t xml:space="preserve">Presidente - Pamplona </t>
  </si>
  <si>
    <t>PR 2+0900 (Nueva Terminal de Cúcuta) - Puente Internacional Pedro de Hevia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</si>
  <si>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</si>
  <si>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</si>
  <si>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</si>
  <si>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</si>
  <si>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</si>
  <si>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</si>
  <si>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</si>
  <si>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</rPr>
      <t>(1)</t>
    </r>
  </si>
  <si>
    <t>Puente La Raya - Canangucho</t>
  </si>
  <si>
    <t>Canangucho - Mocoa</t>
  </si>
  <si>
    <t>Mocoa - San Juan de Villalobos</t>
  </si>
  <si>
    <t>Armenia - Montenegro - Alcalá</t>
  </si>
  <si>
    <t>Club Campestre - Armenia</t>
  </si>
  <si>
    <t>Armenia - La Línea - Ibagué</t>
  </si>
  <si>
    <t>3+0828</t>
  </si>
  <si>
    <t>Armenia - Calarcá</t>
  </si>
  <si>
    <t>27+0000</t>
  </si>
  <si>
    <t>7+0200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</si>
  <si>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</si>
  <si>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</si>
  <si>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</si>
  <si>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</si>
  <si>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</si>
  <si>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</si>
  <si>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</si>
  <si>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</si>
  <si>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</si>
  <si>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</si>
  <si>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</si>
  <si>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</si>
  <si>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</si>
  <si>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</si>
  <si>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</si>
  <si>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</si>
  <si>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</si>
  <si>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</si>
  <si>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</si>
  <si>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</si>
  <si>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</si>
  <si>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</si>
  <si>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</si>
  <si>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</si>
  <si>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La Línea  - Cajamarca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</si>
  <si>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</si>
  <si>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</si>
  <si>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</si>
  <si>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</si>
  <si>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</si>
  <si>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</si>
  <si>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</si>
  <si>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</si>
  <si>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</si>
  <si>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</si>
  <si>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</si>
  <si>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</si>
  <si>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</si>
  <si>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</si>
  <si>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</si>
  <si>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</si>
  <si>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</si>
  <si>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Popayán - Cali</t>
  </si>
  <si>
    <t>106+0549</t>
  </si>
  <si>
    <t>116+0776</t>
  </si>
  <si>
    <t xml:space="preserve">Jamundí - Cali </t>
  </si>
  <si>
    <t xml:space="preserve">Cali - Palmira - Andalucía </t>
  </si>
  <si>
    <t>Paso Nacional por Palmira</t>
  </si>
  <si>
    <t>88+0000</t>
  </si>
  <si>
    <t xml:space="preserve">Río Desbaratado - Palmira </t>
  </si>
  <si>
    <t xml:space="preserve">Buenaventura - Cruce Ruta 40 (Loboguerrero) </t>
  </si>
  <si>
    <t xml:space="preserve">Vía Alterna Interna al Puerto de Buenaventura  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</si>
  <si>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</si>
  <si>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</si>
  <si>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</si>
  <si>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</si>
  <si>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</si>
  <si>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</si>
  <si>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</si>
  <si>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</si>
  <si>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</si>
  <si>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</si>
  <si>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</si>
  <si>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</si>
  <si>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</si>
  <si>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</si>
  <si>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</si>
  <si>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</si>
  <si>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</si>
  <si>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</si>
  <si>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</si>
  <si>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</si>
  <si>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</si>
  <si>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</si>
  <si>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</si>
  <si>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</si>
  <si>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</si>
  <si>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</si>
  <si>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</si>
  <si>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</si>
  <si>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</si>
  <si>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</si>
  <si>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</si>
  <si>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</si>
  <si>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</si>
  <si>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</si>
  <si>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</si>
  <si>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</si>
  <si>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</si>
  <si>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</si>
  <si>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</si>
  <si>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</si>
  <si>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</si>
  <si>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</si>
  <si>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</si>
  <si>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</si>
  <si>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</si>
  <si>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</si>
  <si>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</si>
  <si>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</si>
  <si>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</si>
  <si>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</si>
  <si>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</si>
  <si>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</si>
  <si>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</si>
  <si>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</si>
  <si>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</si>
  <si>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</si>
  <si>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</si>
  <si>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</si>
  <si>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</si>
  <si>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</si>
  <si>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</si>
  <si>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</si>
  <si>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</si>
  <si>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</si>
  <si>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</si>
  <si>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</si>
  <si>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</si>
  <si>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</si>
  <si>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</si>
  <si>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</si>
  <si>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</si>
  <si>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</si>
  <si>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</si>
  <si>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</si>
  <si>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</si>
  <si>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</si>
  <si>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</si>
  <si>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</si>
  <si>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</si>
  <si>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</si>
  <si>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</si>
  <si>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</si>
  <si>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</si>
  <si>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</si>
  <si>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</si>
  <si>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</si>
  <si>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</si>
  <si>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</si>
  <si>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</si>
  <si>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</si>
  <si>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</si>
  <si>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</si>
  <si>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</si>
  <si>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</si>
  <si>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</si>
  <si>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</si>
  <si>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</si>
  <si>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</si>
  <si>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</si>
  <si>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</si>
  <si>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</si>
  <si>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</si>
  <si>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</si>
  <si>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</si>
  <si>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</si>
  <si>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</si>
  <si>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</si>
  <si>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</si>
  <si>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</si>
  <si>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</si>
  <si>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</si>
  <si>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</si>
  <si>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</si>
  <si>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</si>
  <si>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</si>
  <si>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</si>
  <si>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</si>
  <si>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</si>
  <si>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</si>
  <si>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</si>
  <si>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</si>
  <si>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</si>
  <si>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</si>
  <si>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</si>
  <si>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</si>
  <si>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</si>
  <si>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</si>
  <si>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</si>
  <si>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</si>
  <si>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</si>
  <si>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</si>
  <si>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</si>
  <si>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</si>
  <si>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</si>
  <si>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</si>
  <si>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</si>
  <si>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</si>
  <si>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</si>
  <si>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</si>
  <si>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</si>
  <si>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</si>
  <si>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</si>
  <si>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</si>
  <si>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</si>
  <si>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</si>
  <si>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</si>
  <si>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</si>
  <si>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</si>
  <si>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</si>
  <si>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</si>
  <si>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</si>
  <si>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</si>
  <si>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</si>
  <si>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</si>
  <si>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</si>
  <si>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</si>
  <si>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</si>
  <si>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</si>
  <si>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</si>
  <si>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</si>
  <si>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</si>
  <si>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</si>
  <si>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</si>
  <si>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</si>
  <si>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</si>
  <si>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</si>
  <si>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</si>
  <si>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</si>
  <si>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</si>
  <si>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</si>
  <si>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</si>
  <si>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</si>
  <si>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</si>
  <si>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</si>
  <si>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</si>
  <si>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</si>
  <si>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</si>
  <si>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</si>
  <si>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</si>
  <si>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</si>
  <si>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</si>
  <si>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</si>
  <si>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</si>
  <si>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</si>
  <si>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</si>
  <si>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</si>
  <si>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</si>
  <si>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</si>
  <si>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</si>
  <si>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</si>
  <si>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</si>
  <si>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</si>
  <si>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</si>
  <si>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</si>
  <si>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</si>
  <si>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</si>
  <si>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</si>
  <si>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</si>
  <si>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VÍAS</t>
  </si>
  <si>
    <t>INSTITUTO NACIONAL DE  VIAS</t>
  </si>
  <si>
    <t>SUBDIRECCIÓN PLANIFICACIÒN DE INFRAESTRUCTURA</t>
  </si>
  <si>
    <t>SUBDIRECCION DE ESTUDIOS E INNOVACIÓN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</si>
  <si>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</si>
  <si>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</si>
  <si>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</si>
  <si>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</si>
  <si>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</si>
  <si>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</si>
  <si>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</si>
  <si>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Con Cargo A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</si>
  <si>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</si>
  <si>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</si>
  <si>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</si>
  <si>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</si>
  <si>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</si>
  <si>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</si>
  <si>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</si>
  <si>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</si>
  <si>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</si>
  <si>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</si>
  <si>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</si>
  <si>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</si>
  <si>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</si>
  <si>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</si>
  <si>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</si>
  <si>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</si>
  <si>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</si>
  <si>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</si>
  <si>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</si>
  <si>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</si>
  <si>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</si>
  <si>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</si>
  <si>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</si>
  <si>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</si>
  <si>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</si>
  <si>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</si>
  <si>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</si>
  <si>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</si>
  <si>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</si>
  <si>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</si>
  <si>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</si>
  <si>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</si>
  <si>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</si>
  <si>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</si>
  <si>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</si>
  <si>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</si>
  <si>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</si>
  <si>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</si>
  <si>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</si>
  <si>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t>Contrato reciente nuevo AMV</t>
  </si>
  <si>
    <r>
      <t xml:space="preserve">Variante al Poblado de Besotes </t>
    </r>
    <r>
      <rPr>
        <b/>
        <sz val="12"/>
        <color rgb="FFFF0000"/>
        <rFont val="Arial"/>
      </rPr>
      <t xml:space="preserve">(*) </t>
    </r>
  </si>
  <si>
    <r>
      <t xml:space="preserve">Variante al Poblado de Aguachica </t>
    </r>
    <r>
      <rPr>
        <b/>
        <sz val="12"/>
        <color rgb="FFFF0000"/>
        <rFont val="Arial"/>
      </rPr>
      <t>(*)</t>
    </r>
  </si>
  <si>
    <r>
      <t xml:space="preserve">Variante al Poblado del Juncal </t>
    </r>
    <r>
      <rPr>
        <b/>
        <sz val="12"/>
        <color rgb="FFFF0000"/>
        <rFont val="Arial"/>
      </rPr>
      <t>(*)</t>
    </r>
  </si>
  <si>
    <r>
      <t xml:space="preserve">Variante al Poblado de Morrison </t>
    </r>
    <r>
      <rPr>
        <b/>
        <sz val="12"/>
        <color rgb="FFFF0000"/>
        <rFont val="Arial"/>
      </rPr>
      <t>(*)</t>
    </r>
  </si>
  <si>
    <r>
      <t xml:space="preserve">Variante al Poblado de San Martin </t>
    </r>
    <r>
      <rPr>
        <b/>
        <sz val="12"/>
        <color rgb="FFFF0000"/>
        <rFont val="Arial"/>
      </rPr>
      <t>(*)</t>
    </r>
  </si>
  <si>
    <r>
      <t xml:space="preserve">Variante al Poblado de Minas </t>
    </r>
    <r>
      <rPr>
        <b/>
        <sz val="12"/>
        <color rgb="FFFF0000"/>
        <rFont val="Arial"/>
      </rPr>
      <t>(*)</t>
    </r>
  </si>
  <si>
    <r>
      <t xml:space="preserve">Variante al Poblado El Libano </t>
    </r>
    <r>
      <rPr>
        <b/>
        <sz val="12"/>
        <color rgb="FFFF0000"/>
        <rFont val="Arial"/>
      </rPr>
      <t>(*)</t>
    </r>
  </si>
  <si>
    <r>
      <t xml:space="preserve">La Victoria - Cartago </t>
    </r>
    <r>
      <rPr>
        <b/>
        <sz val="12"/>
        <color rgb="FFFF0000"/>
        <rFont val="Arial"/>
      </rPr>
      <t>(*)</t>
    </r>
  </si>
  <si>
    <r>
      <t xml:space="preserve"> CLUB CAMPESTRE - ARMENIA </t>
    </r>
    <r>
      <rPr>
        <b/>
        <sz val="12"/>
        <color rgb="FFFF0000"/>
        <rFont val="Arial"/>
      </rPr>
      <t>(*)</t>
    </r>
  </si>
  <si>
    <r>
      <t>Cúcuta - Puente Internacional Simón Bolívar</t>
    </r>
    <r>
      <rPr>
        <b/>
        <sz val="12"/>
        <color rgb="FFFF0000"/>
        <rFont val="Arial"/>
      </rPr>
      <t>(5)</t>
    </r>
  </si>
  <si>
    <r>
      <t xml:space="preserve">Paso Nacional por Zulia </t>
    </r>
    <r>
      <rPr>
        <b/>
        <sz val="12"/>
        <color rgb="FFFF0000"/>
        <rFont val="Arial"/>
      </rPr>
      <t>(5)</t>
    </r>
  </si>
  <si>
    <t xml:space="preserve">PR 2+0900 (Nueva Terminal de Cúcuta) - Puente Internacional Pedro de Hevia </t>
  </si>
  <si>
    <t>5505B</t>
  </si>
  <si>
    <r>
      <t>Río de Oro - Ocaña</t>
    </r>
    <r>
      <rPr>
        <b/>
        <sz val="12"/>
        <color rgb="FFFF0000"/>
        <rFont val="Arial"/>
      </rPr>
      <t xml:space="preserve"> (*)</t>
    </r>
  </si>
  <si>
    <r>
      <t xml:space="preserve">San Alberto - La Mata </t>
    </r>
    <r>
      <rPr>
        <b/>
        <sz val="12"/>
        <color rgb="FFFF0000"/>
        <rFont val="Arial"/>
      </rPr>
      <t>(*)</t>
    </r>
  </si>
  <si>
    <r>
      <rPr>
        <sz val="12"/>
        <color rgb="FF000000"/>
        <rFont val="Arial"/>
      </rPr>
      <t xml:space="preserve">Cruce la Paz - Ubate </t>
    </r>
    <r>
      <rPr>
        <b/>
        <sz val="12"/>
        <color rgb="FFFF0000"/>
        <rFont val="Arial"/>
      </rPr>
      <t>(*)</t>
    </r>
  </si>
  <si>
    <t>El Zulia - Cúcuta</t>
  </si>
  <si>
    <t>Cúcuta - (Nueva Terminal de Cúcuta)</t>
  </si>
  <si>
    <r>
      <t xml:space="preserve">Betania - Cúcuta </t>
    </r>
    <r>
      <rPr>
        <b/>
        <sz val="12"/>
        <color rgb="FFFF0000"/>
        <rFont val="Arial"/>
      </rPr>
      <t>(*)</t>
    </r>
  </si>
  <si>
    <t>% pav regular</t>
  </si>
</sst>
</file>

<file path=xl/styles.xml><?xml version="1.0" encoding="utf-8"?>
<styleSheet xmlns="http://schemas.openxmlformats.org/spreadsheetml/2006/main">
  <numFmts count="21">
    <numFmt numFmtId="0" formatCode="General"/>
    <numFmt numFmtId="49" formatCode="@"/>
    <numFmt numFmtId="2" formatCode="0.00"/>
    <numFmt numFmtId="167" formatCode="_ * #,##0.00_ ;_ * \-#,##0.00_ ;_ * &quot;-&quot;??_ ;_ @_ "/>
    <numFmt numFmtId="1" formatCode="0"/>
    <numFmt numFmtId="4" formatCode="#,##0.00"/>
    <numFmt numFmtId="176" formatCode="0.000"/>
    <numFmt numFmtId="180" formatCode="#,##0.0000"/>
    <numFmt numFmtId="181" formatCode="#,##0.000"/>
    <numFmt numFmtId="10" formatCode="0.00%"/>
    <numFmt numFmtId="179" formatCode="0.0000"/>
    <numFmt numFmtId="9" formatCode="0%"/>
    <numFmt numFmtId="3" formatCode="#,##0"/>
    <numFmt numFmtId="168" formatCode="0.0"/>
    <numFmt numFmtId="182" formatCode="0.000%"/>
    <numFmt numFmtId="169" formatCode="0.0%"/>
    <numFmt numFmtId="177" formatCode="#,##0&quot; + 0000&quot;"/>
    <numFmt numFmtId="178" formatCode="##\+####"/>
    <numFmt numFmtId="17" formatCode="[$-40a]mmm\-yy"/>
    <numFmt numFmtId="14" formatCode="dd/mm/yyyy"/>
    <numFmt numFmtId="170" formatCode="#,##0.0"/>
  </numFmts>
  <fonts count="54">
    <font>
      <name val="Arial"/>
      <sz val="10"/>
    </font>
    <font>
      <name val="Arial"/>
      <sz val="10"/>
    </font>
    <font>
      <name val="Arial"/>
      <b/>
      <sz val="12"/>
    </font>
    <font>
      <name val="Arial"/>
      <sz val="12"/>
    </font>
    <font>
      <name val="Arial"/>
      <sz val="12"/>
      <color rgb="FF000000"/>
    </font>
    <font>
      <name val="Arial"/>
      <b/>
      <sz val="12"/>
      <color rgb="FF000000"/>
    </font>
    <font>
      <name val="Arial"/>
      <sz val="12"/>
      <color rgb="FF000000"/>
    </font>
    <font>
      <name val="Arial"/>
      <sz val="10"/>
      <color rgb="FF000000"/>
    </font>
    <font>
      <name val="Arial"/>
      <sz val="10"/>
      <color rgb="FF000000"/>
    </font>
    <font>
      <name val="Arial"/>
      <b/>
      <sz val="12"/>
      <color rgb="FF000000"/>
    </font>
    <font>
      <name val="Arial"/>
      <b/>
      <sz val="10"/>
    </font>
    <font>
      <name val="Arial"/>
      <b/>
      <sz val="12"/>
      <color rgb="FFFF0000"/>
    </font>
    <font>
      <name val="Arial"/>
      <sz val="10"/>
    </font>
    <font>
      <name val="Arial"/>
      <b/>
      <sz val="12"/>
      <color indexed="47"/>
    </font>
    <font>
      <name val="Arial"/>
      <b/>
      <sz val="9"/>
      <color indexed="62"/>
    </font>
    <font>
      <name val="Arial"/>
      <sz val="10"/>
      <color indexed="62"/>
    </font>
    <font>
      <name val="Arial"/>
      <b/>
      <sz val="8"/>
    </font>
    <font>
      <name val="Arial"/>
      <sz val="9"/>
      <color indexed="62"/>
    </font>
    <font>
      <name val="Arial"/>
      <sz val="8"/>
      <color indexed="62"/>
    </font>
    <font>
      <name val="Arial"/>
      <b/>
      <sz val="8"/>
      <color indexed="18"/>
    </font>
    <font>
      <name val="Arial"/>
      <sz val="7"/>
    </font>
    <font>
      <name val="Arial"/>
      <sz val="8"/>
    </font>
    <font>
      <name val="Arial"/>
      <b/>
      <sz val="8"/>
      <color indexed="62"/>
    </font>
    <font>
      <name val="Arial"/>
      <sz val="12"/>
      <color indexed="62"/>
    </font>
    <font>
      <name val="Arial"/>
      <sz val="12"/>
      <color indexed="8"/>
    </font>
    <font>
      <name val="MS Sans Serif"/>
      <sz val="10"/>
    </font>
    <font>
      <name val="MS Sans Serif"/>
      <b/>
      <sz val="10"/>
    </font>
    <font>
      <name val="Arial"/>
      <b/>
      <sz val="9"/>
    </font>
    <font>
      <name val="Arial"/>
      <sz val="9"/>
    </font>
    <font>
      <name val="Arial"/>
      <sz val="8"/>
      <color rgb="FF333399"/>
    </font>
    <font>
      <name val="Arial"/>
      <sz val="10"/>
      <color rgb="FF333399"/>
    </font>
    <font>
      <name val="Arial"/>
      <sz val="6"/>
      <color indexed="50"/>
    </font>
    <font>
      <name val="Arial Black"/>
      <b/>
      <sz val="18"/>
    </font>
    <font>
      <name val="Arial Black"/>
      <b/>
      <sz val="12"/>
    </font>
    <font>
      <name val="BankGothic Md BT"/>
      <b/>
      <sz val="22"/>
    </font>
    <font>
      <name val="BankGothic Md BT"/>
      <b/>
      <sz val="18"/>
    </font>
    <font>
      <name val="Arial Black"/>
      <b/>
      <sz val="16"/>
    </font>
    <font>
      <name val="Arial Black"/>
      <i/>
      <sz val="12"/>
    </font>
    <font>
      <name val="Arial Black"/>
      <b/>
      <i/>
      <sz val="10"/>
    </font>
    <font>
      <name val="Arial"/>
      <i/>
      <sz val="11"/>
    </font>
    <font>
      <name val="BankGothic Lt BT"/>
      <b/>
      <sz val="12"/>
    </font>
    <font>
      <name val="BankGothic Lt BT"/>
      <b/>
      <i/>
      <sz val="12"/>
    </font>
    <font>
      <name val="BankGothic Lt BT"/>
      <sz val="10"/>
    </font>
    <font>
      <name val="BankGothic Lt BT"/>
      <b/>
      <i/>
      <sz val="11"/>
    </font>
    <font>
      <name val="BankGothic Lt BT"/>
      <b/>
      <i/>
      <sz val="14"/>
    </font>
    <font>
      <name val="BankGothic Lt BT"/>
      <b/>
      <sz val="9"/>
      <color indexed="62"/>
    </font>
    <font>
      <name val="BankGothic Lt BT"/>
      <b/>
      <sz val="9"/>
      <color indexed="18"/>
    </font>
    <font>
      <name val="Arial"/>
      <b/>
      <i/>
      <sz val="12"/>
    </font>
    <font>
      <name val="Arial"/>
      <i/>
      <sz val="12"/>
    </font>
    <font>
      <name val="Arial"/>
      <sz val="11"/>
    </font>
    <font>
      <name val="Arial"/>
      <sz val="10"/>
      <color indexed="9"/>
    </font>
    <font>
      <name val="Arial"/>
      <b/>
      <i/>
      <sz val="11"/>
    </font>
    <font>
      <name val="Arial"/>
      <b/>
      <sz val="11"/>
    </font>
    <font>
      <name val="Arial"/>
      <i/>
      <sz val="8"/>
    </font>
  </fonts>
  <fills count="32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8EB4E2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D99694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indexed="22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B7DDE8"/>
        <bgColor indexed="64"/>
      </patternFill>
    </fill>
  </fills>
  <borders count="10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rgb="FF000000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hair">
        <color rgb="FF000000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rgb="FF000000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rgb="FF000000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FABF8F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bottom"/>
      <protection locked="0" hidden="0"/>
    </xf>
    <xf numFmtId="167" fontId="1" fillId="0" borderId="0">
      <alignment vertical="top"/>
      <protection locked="0" hidden="0"/>
    </xf>
    <xf numFmtId="9" fontId="1" fillId="0" borderId="0">
      <alignment vertical="top"/>
      <protection locked="0" hidden="0"/>
    </xf>
    <xf numFmtId="0" fontId="1" fillId="0" borderId="0">
      <alignment vertical="bottom"/>
      <protection locked="0" hidden="0"/>
    </xf>
    <xf numFmtId="9" fontId="1" fillId="0" borderId="0">
      <alignment vertical="top"/>
      <protection locked="0" hidden="0"/>
    </xf>
    <xf numFmtId="0" fontId="25" fillId="0" borderId="0">
      <alignment vertical="bottom"/>
      <protection locked="0" hidden="0"/>
    </xf>
    <xf numFmtId="0" fontId="1" fillId="0" borderId="0">
      <alignment vertical="bottom"/>
      <protection locked="0" hidden="0"/>
    </xf>
  </cellStyleXfs>
  <cellXfs count="981">
    <xf numFmtId="0" fontId="0" fillId="0" borderId="0" xfId="0">
      <alignment vertical="center"/>
    </xf>
    <xf numFmtId="49" fontId="1" fillId="2" borderId="0" xfId="1" applyNumberFormat="1" applyFill="1" applyAlignment="1">
      <alignment horizontal="right" vertical="center"/>
    </xf>
    <xf numFmtId="0" fontId="1" fillId="0" borderId="0" xfId="1" applyFill="1">
      <alignment vertical="center"/>
    </xf>
    <xf numFmtId="0" fontId="1" fillId="0" borderId="0" xfId="1">
      <alignment vertical="center"/>
    </xf>
    <xf numFmtId="0" fontId="1" fillId="2" borderId="0" xfId="1" applyFill="1">
      <alignment vertical="center"/>
    </xf>
    <xf numFmtId="2" fontId="1" fillId="0" borderId="0" xfId="1" applyNumberFormat="1">
      <alignment vertical="center"/>
    </xf>
    <xf numFmtId="0" fontId="2" fillId="0" borderId="0" xfId="1" applyFont="1" applyAlignment="1">
      <alignment horizontal="center" vertical="center"/>
    </xf>
    <xf numFmtId="167" fontId="2" fillId="0" borderId="0" xfId="2" applyFont="1" applyFill="1" applyBorder="1" applyAlignment="1">
      <alignment horizontal="center" vertical="center"/>
    </xf>
    <xf numFmtId="49" fontId="3" fillId="2" borderId="0" xfId="2" applyNumberFormat="1" applyFont="1" applyFill="1" applyBorder="1" applyAlignment="1">
      <alignment horizontal="right" vertical="center"/>
    </xf>
    <xf numFmtId="0" fontId="3" fillId="0" borderId="0" xfId="1" applyFont="1" applyFill="1">
      <alignment vertical="center"/>
    </xf>
    <xf numFmtId="0" fontId="3" fillId="0" borderId="0" xfId="1" applyFont="1">
      <alignment vertical="center"/>
    </xf>
    <xf numFmtId="167" fontId="3" fillId="0" borderId="0" xfId="2" applyFont="1" applyFill="1" applyBorder="1" applyAlignment="1">
      <alignment horizontal="center" vertical="center"/>
    </xf>
    <xf numFmtId="167" fontId="3" fillId="2" borderId="0" xfId="2" applyFont="1" applyFill="1" applyBorder="1" applyAlignment="1">
      <alignment horizontal="center" vertical="center"/>
    </xf>
    <xf numFmtId="2" fontId="3" fillId="0" borderId="0" xfId="2" applyNumberFormat="1" applyFont="1" applyFill="1" applyBorder="1" applyAlignment="1">
      <alignment horizontal="center" vertical="center"/>
    </xf>
    <xf numFmtId="49" fontId="2" fillId="2" borderId="1" xfId="1" applyNumberFormat="1" applyFont="1" applyFill="1" applyBorder="1" applyAlignment="1">
      <alignment horizontal="center" vertical="center"/>
    </xf>
    <xf numFmtId="0" fontId="2" fillId="0" borderId="2" xfId="1" applyFont="1" applyFill="1" applyBorder="1" applyAlignment="1">
      <alignment horizontal="center" vertical="center" wrapText="1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167" fontId="2" fillId="2" borderId="2" xfId="2" applyFont="1" applyFill="1" applyBorder="1" applyAlignment="1">
      <alignment horizontal="center" vertical="center" wrapText="1"/>
    </xf>
    <xf numFmtId="167" fontId="2" fillId="0" borderId="2" xfId="2" applyFont="1" applyFill="1" applyBorder="1" applyAlignment="1">
      <alignment horizontal="center" vertical="center" wrapText="1"/>
    </xf>
    <xf numFmtId="2" fontId="2" fillId="0" borderId="2" xfId="1" applyNumberFormat="1" applyFont="1" applyBorder="1" applyAlignment="1">
      <alignment horizontal="center" vertical="center" wrapText="1"/>
    </xf>
    <xf numFmtId="2" fontId="2" fillId="2" borderId="2" xfId="1" applyNumberFormat="1" applyFont="1" applyFill="1" applyBorder="1" applyAlignment="1">
      <alignment horizontal="center" vertical="center" wrapText="1"/>
    </xf>
    <xf numFmtId="49" fontId="2" fillId="2" borderId="9" xfId="1" applyNumberFormat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horizontal="center" vertical="center" wrapText="1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 wrapText="1"/>
    </xf>
    <xf numFmtId="0" fontId="2" fillId="0" borderId="9" xfId="1" applyFont="1" applyBorder="1" applyAlignment="1">
      <alignment horizontal="center" vertical="center" wrapText="1"/>
    </xf>
    <xf numFmtId="0" fontId="2" fillId="2" borderId="12" xfId="1" applyFont="1" applyFill="1" applyBorder="1" applyAlignment="1">
      <alignment horizontal="center" vertical="center" wrapText="1"/>
    </xf>
    <xf numFmtId="0" fontId="2" fillId="2" borderId="12" xfId="1" applyFont="1" applyFill="1" applyBorder="1" applyAlignment="1">
      <alignment horizontal="center" vertical="center"/>
    </xf>
    <xf numFmtId="2" fontId="2" fillId="2" borderId="12" xfId="1" applyNumberFormat="1" applyFont="1" applyFill="1" applyBorder="1" applyAlignment="1">
      <alignment horizontal="center" vertical="center"/>
    </xf>
    <xf numFmtId="167" fontId="2" fillId="2" borderId="10" xfId="2" applyFont="1" applyFill="1" applyBorder="1" applyAlignment="1">
      <alignment horizontal="center" vertical="center" wrapText="1"/>
    </xf>
    <xf numFmtId="167" fontId="2" fillId="0" borderId="10" xfId="2" applyFont="1" applyFill="1" applyBorder="1" applyAlignment="1">
      <alignment horizontal="center" vertical="center" wrapText="1"/>
    </xf>
    <xf numFmtId="2" fontId="2" fillId="0" borderId="10" xfId="1" applyNumberFormat="1" applyFont="1" applyBorder="1" applyAlignment="1">
      <alignment horizontal="center" vertical="center" wrapText="1"/>
    </xf>
    <xf numFmtId="2" fontId="2" fillId="2" borderId="10" xfId="1" applyNumberFormat="1" applyFont="1" applyFill="1" applyBorder="1" applyAlignment="1">
      <alignment horizontal="center" vertical="center" wrapText="1"/>
    </xf>
    <xf numFmtId="49" fontId="2" fillId="2" borderId="0" xfId="1" applyNumberFormat="1" applyFont="1" applyFill="1" applyAlignment="1">
      <alignment horizontal="right" vertical="center"/>
    </xf>
    <xf numFmtId="0" fontId="2" fillId="0" borderId="0" xfId="1" applyFont="1" applyFill="1">
      <alignment vertical="center"/>
    </xf>
    <xf numFmtId="0" fontId="2" fillId="0" borderId="0" xfId="1" applyFont="1">
      <alignment vertical="center"/>
    </xf>
    <xf numFmtId="2" fontId="2" fillId="0" borderId="0" xfId="1" applyNumberFormat="1" applyFont="1">
      <alignment vertical="center"/>
    </xf>
    <xf numFmtId="167" fontId="2" fillId="2" borderId="0" xfId="2" applyFont="1" applyFill="1" applyBorder="1">
      <alignment vertical="center"/>
    </xf>
    <xf numFmtId="167" fontId="2" fillId="0" borderId="0" xfId="2" applyFont="1" applyFill="1" applyBorder="1">
      <alignment vertical="center"/>
    </xf>
    <xf numFmtId="2" fontId="2" fillId="0" borderId="0" xfId="2" applyNumberFormat="1" applyFont="1" applyFill="1" applyBorder="1">
      <alignment vertical="center"/>
    </xf>
    <xf numFmtId="2" fontId="3" fillId="0" borderId="0" xfId="1" applyNumberFormat="1" applyFont="1">
      <alignment vertical="center"/>
    </xf>
    <xf numFmtId="0" fontId="2" fillId="0" borderId="0" xfId="1" applyFont="1" applyAlignment="1">
      <alignment horizontal="left" vertical="center"/>
    </xf>
    <xf numFmtId="49" fontId="3" fillId="2" borderId="13" xfId="1" applyNumberFormat="1" applyFont="1" applyFill="1" applyBorder="1" applyAlignment="1">
      <alignment horizontal="right" vertical="center"/>
    </xf>
    <xf numFmtId="1" fontId="3" fillId="0" borderId="14" xfId="1" applyNumberFormat="1" applyFont="1" applyFill="1" applyBorder="1" applyAlignment="1" quotePrefix="1">
      <alignment horizontal="right" vertical="center"/>
    </xf>
    <xf numFmtId="0" fontId="3" fillId="0" borderId="14" xfId="1" applyFont="1" applyBorder="1">
      <alignment vertical="center"/>
    </xf>
    <xf numFmtId="0" fontId="3" fillId="0" borderId="14" xfId="1" applyFont="1" applyBorder="1" applyAlignment="1">
      <alignment horizontal="right" vertical="center"/>
    </xf>
    <xf numFmtId="0" fontId="3" fillId="0" borderId="14" xfId="1" applyFont="1" applyBorder="1" applyAlignment="1">
      <alignment vertical="center" wrapText="1"/>
    </xf>
    <xf numFmtId="2" fontId="3" fillId="0" borderId="14" xfId="1" applyNumberFormat="1" applyFont="1" applyBorder="1" applyAlignment="1">
      <alignment horizontal="right" vertical="center"/>
    </xf>
    <xf numFmtId="4" fontId="3" fillId="0" borderId="14" xfId="2" applyNumberFormat="1" applyFont="1" applyFill="1" applyBorder="1" applyAlignment="1">
      <alignment horizontal="right" vertical="center"/>
    </xf>
    <xf numFmtId="4" fontId="3" fillId="0" borderId="14" xfId="1" applyNumberFormat="1" applyFont="1" applyBorder="1" applyAlignment="1">
      <alignment horizontal="right" vertical="center"/>
    </xf>
    <xf numFmtId="4" fontId="2" fillId="2" borderId="14" xfId="2" applyNumberFormat="1" applyFont="1" applyFill="1" applyBorder="1">
      <alignment vertical="center"/>
    </xf>
    <xf numFmtId="4" fontId="2" fillId="0" borderId="14" xfId="2" applyNumberFormat="1" applyFont="1" applyFill="1" applyBorder="1">
      <alignment vertical="center"/>
    </xf>
    <xf numFmtId="2" fontId="2" fillId="0" borderId="15" xfId="2" applyNumberFormat="1" applyFont="1" applyFill="1" applyBorder="1">
      <alignment vertical="center"/>
    </xf>
    <xf numFmtId="176" fontId="2" fillId="0" borderId="15" xfId="1" applyNumberFormat="1" applyFont="1" applyBorder="1">
      <alignment vertical="center"/>
    </xf>
    <xf numFmtId="4" fontId="3" fillId="0" borderId="13" xfId="2" applyNumberFormat="1" applyFont="1" applyFill="1" applyBorder="1">
      <alignment vertical="center"/>
    </xf>
    <xf numFmtId="4" fontId="3" fillId="0" borderId="14" xfId="2" applyNumberFormat="1" applyFont="1" applyFill="1" applyBorder="1">
      <alignment vertical="center"/>
    </xf>
    <xf numFmtId="4" fontId="2" fillId="0" borderId="15" xfId="2" applyNumberFormat="1" applyFont="1" applyFill="1" applyBorder="1">
      <alignment vertical="center"/>
    </xf>
    <xf numFmtId="4" fontId="3" fillId="0" borderId="16" xfId="2" applyNumberFormat="1" applyFont="1" applyFill="1" applyBorder="1">
      <alignment vertical="center"/>
    </xf>
    <xf numFmtId="4" fontId="1" fillId="0" borderId="0" xfId="1" applyNumberFormat="1">
      <alignment vertical="center"/>
    </xf>
    <xf numFmtId="49" fontId="3" fillId="2" borderId="17" xfId="1" applyNumberFormat="1" applyFont="1" applyFill="1" applyBorder="1" applyAlignment="1">
      <alignment horizontal="right" vertical="center"/>
    </xf>
    <xf numFmtId="1" fontId="3" fillId="0" borderId="18" xfId="1" applyNumberFormat="1" applyFont="1" applyFill="1" applyBorder="1" applyAlignment="1">
      <alignment horizontal="right" vertical="center"/>
    </xf>
    <xf numFmtId="0" fontId="3" fillId="0" borderId="18" xfId="1" applyFont="1" applyBorder="1">
      <alignment vertical="center"/>
    </xf>
    <xf numFmtId="0" fontId="3" fillId="0" borderId="18" xfId="1" applyFont="1" applyBorder="1" applyAlignment="1">
      <alignment horizontal="right" vertical="center"/>
    </xf>
    <xf numFmtId="0" fontId="3" fillId="0" borderId="18" xfId="1" applyFont="1" applyBorder="1" applyAlignment="1">
      <alignment vertical="center" wrapText="1"/>
    </xf>
    <xf numFmtId="2" fontId="3" fillId="0" borderId="18" xfId="1" applyNumberFormat="1" applyFont="1" applyFill="1" applyBorder="1" applyAlignment="1">
      <alignment horizontal="right" vertical="center" wrapText="1"/>
    </xf>
    <xf numFmtId="2" fontId="3" fillId="0" borderId="18" xfId="2" applyNumberFormat="1" applyFont="1" applyFill="1" applyBorder="1" applyAlignment="1">
      <alignment horizontal="right" vertical="center"/>
    </xf>
    <xf numFmtId="2" fontId="3" fillId="0" borderId="18" xfId="2" applyNumberFormat="1" applyFont="1" applyFill="1" applyBorder="1" applyAlignment="1">
      <alignment horizontal="right" vertical="center" wrapText="1"/>
    </xf>
    <xf numFmtId="4" fontId="3" fillId="0" borderId="18" xfId="2" applyNumberFormat="1" applyFont="1" applyFill="1" applyBorder="1" applyAlignment="1">
      <alignment horizontal="right" vertical="center"/>
    </xf>
    <xf numFmtId="4" fontId="3" fillId="0" borderId="18" xfId="2" applyNumberFormat="1" applyFont="1" applyFill="1" applyBorder="1" applyAlignment="1">
      <alignment horizontal="right" vertical="center"/>
    </xf>
    <xf numFmtId="4" fontId="3" fillId="0" borderId="18" xfId="1" applyNumberFormat="1" applyFont="1" applyBorder="1" applyAlignment="1">
      <alignment horizontal="right" vertical="center"/>
    </xf>
    <xf numFmtId="4" fontId="2" fillId="2" borderId="18" xfId="2" applyNumberFormat="1" applyFont="1" applyFill="1" applyBorder="1">
      <alignment vertical="center"/>
    </xf>
    <xf numFmtId="4" fontId="2" fillId="0" borderId="18" xfId="2" applyNumberFormat="1" applyFont="1" applyFill="1" applyBorder="1">
      <alignment vertical="center"/>
    </xf>
    <xf numFmtId="2" fontId="2" fillId="0" borderId="19" xfId="2" applyNumberFormat="1" applyFont="1" applyFill="1" applyBorder="1">
      <alignment vertical="center"/>
    </xf>
    <xf numFmtId="176" fontId="2" fillId="0" borderId="19" xfId="1" applyNumberFormat="1" applyFont="1" applyBorder="1">
      <alignment vertical="center"/>
    </xf>
    <xf numFmtId="4" fontId="3" fillId="0" borderId="17" xfId="2" applyNumberFormat="1" applyFont="1" applyFill="1" applyBorder="1">
      <alignment vertical="center"/>
    </xf>
    <xf numFmtId="4" fontId="3" fillId="0" borderId="18" xfId="2" applyNumberFormat="1" applyFont="1" applyFill="1" applyBorder="1">
      <alignment vertical="center"/>
    </xf>
    <xf numFmtId="4" fontId="2" fillId="0" borderId="19" xfId="2" applyNumberFormat="1" applyFont="1" applyFill="1" applyBorder="1">
      <alignment vertical="center"/>
    </xf>
    <xf numFmtId="4" fontId="3" fillId="0" borderId="20" xfId="2" applyNumberFormat="1" applyFont="1" applyFill="1" applyBorder="1">
      <alignment vertical="center"/>
    </xf>
    <xf numFmtId="2" fontId="3" fillId="0" borderId="18" xfId="1" applyNumberFormat="1" applyFont="1" applyFill="1" applyBorder="1" applyAlignment="1">
      <alignment horizontal="right" vertical="center"/>
    </xf>
    <xf numFmtId="0" fontId="3" fillId="0" borderId="18" xfId="1" applyFont="1" applyFill="1" applyBorder="1" applyAlignment="1" quotePrefix="1">
      <alignment horizontal="right" vertical="center"/>
    </xf>
    <xf numFmtId="2" fontId="3" fillId="0" borderId="18" xfId="1" applyNumberFormat="1" applyFont="1" applyFill="1" applyBorder="1" applyAlignment="1">
      <alignment horizontal="right" vertical="center"/>
    </xf>
    <xf numFmtId="180" fontId="3" fillId="0" borderId="20" xfId="2" applyNumberFormat="1" applyFont="1" applyFill="1" applyBorder="1">
      <alignment vertical="center"/>
    </xf>
    <xf numFmtId="0" fontId="3" fillId="0" borderId="18" xfId="1" applyFont="1" applyFill="1" applyBorder="1" applyAlignment="1">
      <alignment horizontal="right" vertical="center"/>
    </xf>
    <xf numFmtId="4" fontId="3" fillId="2" borderId="18" xfId="2" applyNumberFormat="1" applyFont="1" applyFill="1" applyBorder="1" applyAlignment="1">
      <alignment horizontal="right" vertical="center"/>
    </xf>
    <xf numFmtId="4" fontId="3" fillId="2" borderId="18" xfId="1" applyNumberFormat="1" applyFont="1" applyFill="1" applyBorder="1" applyAlignment="1">
      <alignment horizontal="right" vertical="center"/>
    </xf>
    <xf numFmtId="181" fontId="3" fillId="0" borderId="18" xfId="1" applyNumberFormat="1" applyFont="1" applyBorder="1" applyAlignment="1">
      <alignment horizontal="right" vertical="center"/>
    </xf>
    <xf numFmtId="4" fontId="2" fillId="0" borderId="18" xfId="2" applyNumberFormat="1" applyFont="1" applyFill="1" applyBorder="1" applyAlignment="1">
      <alignment horizontal="right" vertical="center"/>
    </xf>
    <xf numFmtId="2" fontId="3" fillId="0" borderId="18" xfId="1" applyNumberFormat="1" applyFont="1" applyBorder="1" applyAlignment="1">
      <alignment horizontal="right" vertical="center"/>
    </xf>
    <xf numFmtId="2" fontId="4" fillId="0" borderId="18" xfId="1" applyNumberFormat="1" applyFont="1" applyFill="1" applyBorder="1" applyAlignment="1">
      <alignment horizontal="right" vertical="center"/>
    </xf>
    <xf numFmtId="4" fontId="4" fillId="0" borderId="18" xfId="2" applyNumberFormat="1" applyFont="1" applyFill="1" applyBorder="1" applyAlignment="1">
      <alignment horizontal="right" vertical="center"/>
    </xf>
    <xf numFmtId="2" fontId="4" fillId="0" borderId="18" xfId="1" applyNumberFormat="1" applyFont="1" applyFill="1" applyBorder="1" applyAlignment="1">
      <alignment horizontal="right" vertical="center"/>
    </xf>
    <xf numFmtId="4" fontId="4" fillId="0" borderId="18" xfId="2" applyNumberFormat="1" applyFont="1" applyFill="1" applyBorder="1" applyAlignment="1">
      <alignment horizontal="right" vertical="center"/>
    </xf>
    <xf numFmtId="4" fontId="3" fillId="0" borderId="21" xfId="2" applyNumberFormat="1" applyFont="1" applyFill="1" applyBorder="1">
      <alignment vertical="center"/>
    </xf>
    <xf numFmtId="0" fontId="2" fillId="0" borderId="17" xfId="1" applyFont="1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0" fontId="2" fillId="0" borderId="18" xfId="1" applyFont="1" applyBorder="1" applyAlignment="1">
      <alignment horizontal="center" vertical="center"/>
    </xf>
    <xf numFmtId="4" fontId="5" fillId="0" borderId="18" xfId="1" applyNumberFormat="1" applyFont="1" applyFill="1" applyBorder="1" applyAlignment="1">
      <alignment horizontal="right" vertical="center"/>
    </xf>
    <xf numFmtId="2" fontId="2" fillId="2" borderId="18" xfId="1" applyNumberFormat="1" applyFont="1" applyFill="1" applyBorder="1">
      <alignment vertical="center"/>
    </xf>
    <xf numFmtId="2" fontId="2" fillId="0" borderId="18" xfId="1" applyNumberFormat="1" applyFont="1" applyBorder="1">
      <alignment vertical="center"/>
    </xf>
    <xf numFmtId="2" fontId="2" fillId="0" borderId="19" xfId="1" applyNumberFormat="1" applyFont="1" applyBorder="1">
      <alignment vertical="center"/>
    </xf>
    <xf numFmtId="2" fontId="2" fillId="0" borderId="17" xfId="1" applyNumberFormat="1" applyFont="1" applyBorder="1">
      <alignment vertical="center"/>
    </xf>
    <xf numFmtId="2" fontId="2" fillId="0" borderId="22" xfId="2" applyNumberFormat="1" applyFont="1" applyFill="1" applyBorder="1">
      <alignment vertical="center"/>
    </xf>
    <xf numFmtId="0" fontId="2" fillId="0" borderId="23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10" fontId="5" fillId="0" borderId="24" xfId="3" applyNumberFormat="1" applyFont="1" applyFill="1" applyBorder="1" applyAlignment="1">
      <alignment horizontal="right" vertical="center"/>
    </xf>
    <xf numFmtId="10" fontId="2" fillId="2" borderId="24" xfId="3" applyNumberFormat="1" applyFont="1" applyFill="1" applyBorder="1" applyAlignment="1">
      <alignment horizontal="right" vertical="center"/>
    </xf>
    <xf numFmtId="10" fontId="2" fillId="0" borderId="24" xfId="3" applyNumberFormat="1" applyFont="1" applyFill="1" applyBorder="1" applyAlignment="1">
      <alignment horizontal="right" vertical="center"/>
    </xf>
    <xf numFmtId="2" fontId="2" fillId="0" borderId="25" xfId="1" applyNumberFormat="1" applyFont="1" applyBorder="1">
      <alignment vertical="center"/>
    </xf>
    <xf numFmtId="10" fontId="2" fillId="0" borderId="23" xfId="3" applyNumberFormat="1" applyFont="1" applyFill="1" applyBorder="1" applyAlignment="1">
      <alignment horizontal="right" vertical="center"/>
    </xf>
    <xf numFmtId="10" fontId="2" fillId="0" borderId="26" xfId="3" applyNumberFormat="1" applyFont="1" applyFill="1" applyBorder="1" applyAlignment="1">
      <alignment horizontal="right" vertical="center"/>
    </xf>
    <xf numFmtId="2" fontId="4" fillId="0" borderId="0" xfId="1" applyNumberFormat="1" applyFont="1" applyFill="1" applyAlignment="1">
      <alignment horizontal="right" vertical="center"/>
    </xf>
    <xf numFmtId="4" fontId="4" fillId="0" borderId="0" xfId="2" applyNumberFormat="1" applyFont="1" applyFill="1" applyBorder="1" applyAlignment="1">
      <alignment horizontal="right" vertical="center"/>
    </xf>
    <xf numFmtId="4" fontId="4" fillId="0" borderId="0" xfId="1" applyNumberFormat="1" applyFont="1" applyFill="1" applyAlignment="1">
      <alignment horizontal="right" vertical="center"/>
    </xf>
    <xf numFmtId="4" fontId="3" fillId="2" borderId="0" xfId="2" applyNumberFormat="1" applyFont="1" applyFill="1" applyBorder="1">
      <alignment vertical="center"/>
    </xf>
    <xf numFmtId="4" fontId="3" fillId="0" borderId="0" xfId="2" applyNumberFormat="1" applyFont="1" applyFill="1" applyBorder="1">
      <alignment vertical="center"/>
    </xf>
    <xf numFmtId="2" fontId="2" fillId="0" borderId="0" xfId="1" applyNumberFormat="1" applyFont="1" applyAlignment="1">
      <alignment horizontal="left" vertical="center"/>
    </xf>
    <xf numFmtId="1" fontId="3" fillId="0" borderId="14" xfId="1" applyNumberFormat="1" applyFont="1" applyFill="1" applyBorder="1" applyAlignment="1">
      <alignment horizontal="right" vertical="center"/>
    </xf>
    <xf numFmtId="2" fontId="4" fillId="0" borderId="14" xfId="1" applyNumberFormat="1" applyFont="1" applyFill="1" applyBorder="1" applyAlignment="1">
      <alignment horizontal="right" vertical="center"/>
    </xf>
    <xf numFmtId="2" fontId="4" fillId="0" borderId="14" xfId="2" applyNumberFormat="1" applyFont="1" applyFill="1" applyBorder="1" applyAlignment="1">
      <alignment horizontal="right" vertical="center"/>
    </xf>
    <xf numFmtId="2" fontId="4" fillId="0" borderId="14" xfId="2" applyNumberFormat="1" applyFont="1" applyFill="1" applyBorder="1" applyAlignment="1">
      <alignment horizontal="right" vertical="center" wrapText="1"/>
    </xf>
    <xf numFmtId="2" fontId="4" fillId="0" borderId="14" xfId="2" applyNumberFormat="1" applyFont="1" applyFill="1" applyBorder="1" applyAlignment="1">
      <alignment horizontal="right" vertical="center"/>
    </xf>
    <xf numFmtId="2" fontId="2" fillId="0" borderId="14" xfId="2" applyNumberFormat="1" applyFont="1" applyFill="1" applyBorder="1">
      <alignment vertical="center"/>
    </xf>
    <xf numFmtId="176" fontId="2" fillId="0" borderId="27" xfId="2" applyNumberFormat="1" applyFont="1" applyFill="1" applyBorder="1">
      <alignment vertical="center"/>
    </xf>
    <xf numFmtId="4" fontId="3" fillId="0" borderId="28" xfId="2" applyNumberFormat="1" applyFont="1" applyFill="1" applyBorder="1">
      <alignment vertical="center"/>
    </xf>
    <xf numFmtId="0" fontId="3" fillId="0" borderId="18" xfId="1" applyFont="1" applyFill="1" applyBorder="1">
      <alignment vertical="center"/>
    </xf>
    <xf numFmtId="4" fontId="4" fillId="0" borderId="18" xfId="1" applyNumberFormat="1" applyFont="1" applyFill="1" applyBorder="1" applyAlignment="1">
      <alignment horizontal="right" vertical="center"/>
    </xf>
    <xf numFmtId="4" fontId="4" fillId="0" borderId="18" xfId="1" applyNumberFormat="1" applyFont="1" applyFill="1" applyBorder="1" applyAlignment="1" quotePrefix="1">
      <alignment horizontal="right" vertical="center"/>
    </xf>
    <xf numFmtId="2" fontId="2" fillId="0" borderId="18" xfId="2" applyNumberFormat="1" applyFont="1" applyFill="1" applyBorder="1">
      <alignment vertical="center"/>
    </xf>
    <xf numFmtId="176" fontId="2" fillId="0" borderId="22" xfId="2" applyNumberFormat="1" applyFont="1" applyFill="1" applyBorder="1">
      <alignment vertical="center"/>
    </xf>
    <xf numFmtId="4" fontId="3" fillId="0" borderId="29" xfId="2" applyNumberFormat="1" applyFont="1" applyFill="1" applyBorder="1">
      <alignment vertical="center"/>
    </xf>
    <xf numFmtId="0" fontId="3" fillId="0" borderId="18" xfId="1" applyFont="1" applyBorder="1" applyAlignment="1">
      <alignment horizontal="right" vertical="top" wrapText="1"/>
    </xf>
    <xf numFmtId="4" fontId="3" fillId="0" borderId="30" xfId="2" applyNumberFormat="1" applyFont="1" applyFill="1" applyBorder="1">
      <alignment vertical="center"/>
    </xf>
    <xf numFmtId="2" fontId="5" fillId="0" borderId="18" xfId="1" applyNumberFormat="1" applyFont="1" applyFill="1" applyBorder="1">
      <alignment vertical="center"/>
    </xf>
    <xf numFmtId="49" fontId="3" fillId="2" borderId="0" xfId="1" applyNumberFormat="1" applyFont="1" applyFill="1" applyAlignment="1">
      <alignment horizontal="right" vertical="center"/>
    </xf>
    <xf numFmtId="0" fontId="3" fillId="0" borderId="14" xfId="1" applyFont="1" applyFill="1" applyBorder="1" applyAlignment="1">
      <alignment horizontal="right" vertical="center"/>
    </xf>
    <xf numFmtId="2" fontId="4" fillId="0" borderId="14" xfId="1" applyNumberFormat="1" applyFont="1" applyFill="1" applyBorder="1" applyAlignment="1">
      <alignment horizontal="right" vertical="center"/>
    </xf>
    <xf numFmtId="4" fontId="4" fillId="0" borderId="14" xfId="2" applyNumberFormat="1" applyFont="1" applyFill="1" applyBorder="1" applyAlignment="1">
      <alignment horizontal="right" vertical="center"/>
    </xf>
    <xf numFmtId="4" fontId="4" fillId="0" borderId="14" xfId="1" applyNumberFormat="1" applyFont="1" applyFill="1" applyBorder="1" applyAlignment="1">
      <alignment horizontal="right" vertical="center"/>
    </xf>
    <xf numFmtId="2" fontId="2" fillId="0" borderId="14" xfId="1" applyNumberFormat="1" applyFont="1" applyBorder="1">
      <alignment vertical="center"/>
    </xf>
    <xf numFmtId="2" fontId="2" fillId="0" borderId="15" xfId="1" applyNumberFormat="1" applyFont="1" applyBorder="1">
      <alignment vertical="center"/>
    </xf>
    <xf numFmtId="49" fontId="3" fillId="2" borderId="31" xfId="1" applyNumberFormat="1" applyFont="1" applyFill="1" applyBorder="1" applyAlignment="1">
      <alignment horizontal="right" vertical="center"/>
    </xf>
    <xf numFmtId="0" fontId="3" fillId="0" borderId="32" xfId="1" applyFont="1" applyFill="1" applyBorder="1" applyAlignment="1">
      <alignment horizontal="right" vertical="center"/>
    </xf>
    <xf numFmtId="0" fontId="3" fillId="0" borderId="32" xfId="1" applyFont="1" applyBorder="1" applyAlignment="1">
      <alignment vertical="center" wrapText="1"/>
    </xf>
    <xf numFmtId="0" fontId="3" fillId="0" borderId="32" xfId="1" applyFont="1" applyBorder="1" applyAlignment="1">
      <alignment horizontal="right" vertical="center"/>
    </xf>
    <xf numFmtId="2" fontId="4" fillId="0" borderId="32" xfId="1" applyNumberFormat="1" applyFont="1" applyFill="1" applyBorder="1" applyAlignment="1">
      <alignment horizontal="right" vertical="center"/>
    </xf>
    <xf numFmtId="4" fontId="4" fillId="0" borderId="32" xfId="2" applyNumberFormat="1" applyFont="1" applyFill="1" applyBorder="1" applyAlignment="1">
      <alignment horizontal="right" vertical="center"/>
    </xf>
    <xf numFmtId="4" fontId="4" fillId="0" borderId="32" xfId="1" applyNumberFormat="1" applyFont="1" applyFill="1" applyBorder="1" applyAlignment="1">
      <alignment horizontal="right" vertical="center"/>
    </xf>
    <xf numFmtId="4" fontId="2" fillId="2" borderId="32" xfId="2" applyNumberFormat="1" applyFont="1" applyFill="1" applyBorder="1">
      <alignment vertical="center"/>
    </xf>
    <xf numFmtId="2" fontId="2" fillId="0" borderId="32" xfId="1" applyNumberFormat="1" applyFont="1" applyBorder="1">
      <alignment vertical="center"/>
    </xf>
    <xf numFmtId="4" fontId="2" fillId="0" borderId="33" xfId="2" applyNumberFormat="1" applyFont="1" applyFill="1" applyBorder="1">
      <alignment vertical="center"/>
    </xf>
    <xf numFmtId="2" fontId="2" fillId="0" borderId="33" xfId="2" applyNumberFormat="1" applyFont="1" applyFill="1" applyBorder="1">
      <alignment vertical="center"/>
    </xf>
    <xf numFmtId="2" fontId="2" fillId="0" borderId="33" xfId="1" applyNumberFormat="1" applyFont="1" applyBorder="1">
      <alignment vertical="center"/>
    </xf>
    <xf numFmtId="4" fontId="3" fillId="0" borderId="31" xfId="2" applyNumberFormat="1" applyFont="1" applyFill="1" applyBorder="1">
      <alignment vertical="center"/>
    </xf>
    <xf numFmtId="4" fontId="3" fillId="0" borderId="32" xfId="2" applyNumberFormat="1" applyFont="1" applyFill="1" applyBorder="1">
      <alignment vertical="center"/>
    </xf>
    <xf numFmtId="176" fontId="2" fillId="0" borderId="34" xfId="2" applyNumberFormat="1" applyFont="1" applyFill="1" applyBorder="1">
      <alignment vertical="center"/>
    </xf>
    <xf numFmtId="49" fontId="4" fillId="2" borderId="13" xfId="1" applyNumberFormat="1" applyFont="1" applyFill="1" applyBorder="1" applyAlignment="1">
      <alignment horizontal="right" vertical="center"/>
    </xf>
    <xf numFmtId="1" fontId="3" fillId="0" borderId="14" xfId="1" applyNumberFormat="1" applyFont="1" applyBorder="1" applyAlignment="1">
      <alignment horizontal="right" vertical="center"/>
    </xf>
    <xf numFmtId="4" fontId="4" fillId="0" borderId="14" xfId="2" applyNumberFormat="1" applyFont="1" applyFill="1" applyBorder="1" applyAlignment="1">
      <alignment horizontal="right" vertical="center"/>
    </xf>
    <xf numFmtId="0" fontId="4" fillId="0" borderId="14" xfId="1" applyFont="1" applyFill="1" applyBorder="1" applyAlignment="1">
      <alignment horizontal="right" vertical="center"/>
    </xf>
    <xf numFmtId="0" fontId="3" fillId="0" borderId="32" xfId="1" applyFont="1" applyBorder="1">
      <alignment vertical="center"/>
    </xf>
    <xf numFmtId="1" fontId="3" fillId="0" borderId="32" xfId="1" applyNumberFormat="1" applyFont="1" applyBorder="1" applyAlignment="1">
      <alignment horizontal="right" vertical="center"/>
    </xf>
    <xf numFmtId="2" fontId="4" fillId="0" borderId="32" xfId="1" applyNumberFormat="1" applyFont="1" applyFill="1" applyBorder="1" applyAlignment="1">
      <alignment horizontal="right" vertical="center"/>
    </xf>
    <xf numFmtId="4" fontId="4" fillId="0" borderId="32" xfId="2" applyNumberFormat="1" applyFont="1" applyFill="1" applyBorder="1" applyAlignment="1">
      <alignment horizontal="right" vertical="center"/>
    </xf>
    <xf numFmtId="4" fontId="2" fillId="0" borderId="32" xfId="2" applyNumberFormat="1" applyFont="1" applyFill="1" applyBorder="1">
      <alignment vertical="center"/>
    </xf>
    <xf numFmtId="181" fontId="3" fillId="0" borderId="29" xfId="2" applyNumberFormat="1" applyFont="1" applyFill="1" applyBorder="1">
      <alignment vertical="center"/>
    </xf>
    <xf numFmtId="1" fontId="3" fillId="0" borderId="18" xfId="1" applyNumberFormat="1" applyFont="1" applyBorder="1" applyAlignment="1">
      <alignment horizontal="right" vertical="center"/>
    </xf>
    <xf numFmtId="180" fontId="3" fillId="0" borderId="29" xfId="2" applyNumberFormat="1" applyFont="1" applyFill="1" applyBorder="1">
      <alignment vertical="center"/>
    </xf>
    <xf numFmtId="2" fontId="4" fillId="0" borderId="18" xfId="2" applyNumberFormat="1" applyFont="1" applyFill="1" applyBorder="1" applyAlignment="1">
      <alignment horizontal="right" vertical="center"/>
    </xf>
    <xf numFmtId="2" fontId="4" fillId="0" borderId="18" xfId="2" applyNumberFormat="1" applyFont="1" applyFill="1" applyBorder="1" applyAlignment="1">
      <alignment horizontal="right" vertical="center"/>
    </xf>
    <xf numFmtId="4" fontId="4" fillId="0" borderId="18" xfId="2" applyNumberFormat="1" applyFont="1" applyFill="1" applyBorder="1" applyAlignment="1">
      <alignment horizontal="right" vertical="center" wrapText="1"/>
    </xf>
    <xf numFmtId="4" fontId="5" fillId="0" borderId="18" xfId="1" applyNumberFormat="1" applyFont="1" applyFill="1" applyBorder="1">
      <alignment vertical="center"/>
    </xf>
    <xf numFmtId="2" fontId="2" fillId="0" borderId="22" xfId="1" applyNumberFormat="1" applyFont="1" applyBorder="1">
      <alignment vertical="center"/>
    </xf>
    <xf numFmtId="1" fontId="3" fillId="0" borderId="0" xfId="1" applyNumberFormat="1" applyFont="1">
      <alignment vertical="center"/>
    </xf>
    <xf numFmtId="49" fontId="3" fillId="0" borderId="14" xfId="1" applyNumberFormat="1" applyFont="1" applyFill="1" applyBorder="1" applyAlignment="1">
      <alignment horizontal="right" vertical="center"/>
    </xf>
    <xf numFmtId="2" fontId="4" fillId="0" borderId="14" xfId="1" applyNumberFormat="1" applyFont="1" applyFill="1" applyBorder="1" applyAlignment="1">
      <alignment horizontal="right" vertical="center" wrapText="1"/>
    </xf>
    <xf numFmtId="180" fontId="3" fillId="0" borderId="28" xfId="2" applyNumberFormat="1" applyFont="1" applyFill="1" applyBorder="1">
      <alignment vertical="center"/>
    </xf>
    <xf numFmtId="49" fontId="4" fillId="2" borderId="17" xfId="1" applyNumberFormat="1" applyFont="1" applyFill="1" applyBorder="1" applyAlignment="1">
      <alignment horizontal="right" vertical="center"/>
    </xf>
    <xf numFmtId="2" fontId="4" fillId="0" borderId="18" xfId="1" applyNumberFormat="1" applyFont="1" applyFill="1" applyBorder="1">
      <alignment vertical="center"/>
    </xf>
    <xf numFmtId="2" fontId="5" fillId="0" borderId="18" xfId="1" applyNumberFormat="1" applyFont="1" applyFill="1" applyBorder="1" applyAlignment="1">
      <alignment horizontal="right" vertical="center"/>
    </xf>
    <xf numFmtId="2" fontId="2" fillId="2" borderId="14" xfId="2" applyNumberFormat="1" applyFont="1" applyFill="1" applyBorder="1">
      <alignment vertical="center"/>
    </xf>
    <xf numFmtId="2" fontId="2" fillId="0" borderId="27" xfId="1" applyNumberFormat="1" applyFont="1" applyBorder="1">
      <alignment vertical="center"/>
    </xf>
    <xf numFmtId="2" fontId="3" fillId="0" borderId="28" xfId="2" applyNumberFormat="1" applyFont="1" applyFill="1" applyBorder="1">
      <alignment vertical="center"/>
    </xf>
    <xf numFmtId="49" fontId="3" fillId="0" borderId="18" xfId="1" applyNumberFormat="1" applyFont="1" applyFill="1" applyBorder="1" applyAlignment="1">
      <alignment horizontal="right" vertical="center"/>
    </xf>
    <xf numFmtId="2" fontId="2" fillId="2" borderId="18" xfId="2" applyNumberFormat="1" applyFont="1" applyFill="1" applyBorder="1">
      <alignment vertical="center"/>
    </xf>
    <xf numFmtId="2" fontId="3" fillId="0" borderId="29" xfId="2" applyNumberFormat="1" applyFont="1" applyFill="1" applyBorder="1">
      <alignment vertical="center"/>
    </xf>
    <xf numFmtId="176" fontId="2" fillId="0" borderId="19" xfId="2" applyNumberFormat="1" applyFont="1" applyFill="1" applyBorder="1">
      <alignment vertical="center"/>
    </xf>
    <xf numFmtId="2" fontId="3" fillId="0" borderId="30" xfId="2" applyNumberFormat="1" applyFont="1" applyFill="1" applyBorder="1">
      <alignment vertical="center"/>
    </xf>
    <xf numFmtId="2" fontId="2" fillId="0" borderId="35" xfId="1" applyNumberFormat="1" applyFont="1" applyBorder="1">
      <alignment vertical="center"/>
    </xf>
    <xf numFmtId="2" fontId="2" fillId="0" borderId="26" xfId="1" applyNumberFormat="1" applyFont="1" applyBorder="1">
      <alignment vertical="center"/>
    </xf>
    <xf numFmtId="10" fontId="2" fillId="0" borderId="36" xfId="3" applyNumberFormat="1" applyFont="1" applyFill="1" applyBorder="1" applyAlignment="1">
      <alignment horizontal="right" vertical="center"/>
    </xf>
    <xf numFmtId="49" fontId="3" fillId="0" borderId="0" xfId="1" applyNumberFormat="1" applyFont="1" applyFill="1">
      <alignment vertical="center"/>
    </xf>
    <xf numFmtId="0" fontId="4" fillId="0" borderId="35" xfId="0" applyFont="1" applyFill="1" applyBorder="1">
      <alignment vertical="center"/>
    </xf>
    <xf numFmtId="4" fontId="3" fillId="0" borderId="18" xfId="2" applyNumberFormat="1" applyFont="1" applyFill="1" applyBorder="1" applyAlignment="1">
      <alignment vertical="center" wrapText="1"/>
    </xf>
    <xf numFmtId="2" fontId="4" fillId="0" borderId="18" xfId="1" applyNumberFormat="1" applyFont="1" applyFill="1" applyBorder="1" applyAlignment="1">
      <alignment horizontal="right" vertical="center" wrapText="1"/>
    </xf>
    <xf numFmtId="180" fontId="3" fillId="0" borderId="30" xfId="2" applyNumberFormat="1" applyFont="1" applyFill="1" applyBorder="1">
      <alignment vertical="center"/>
    </xf>
    <xf numFmtId="0" fontId="2" fillId="2" borderId="0" xfId="1" applyFont="1" applyFill="1" applyAlignment="1">
      <alignment horizontal="left" vertical="center"/>
    </xf>
    <xf numFmtId="2" fontId="4" fillId="0" borderId="14" xfId="1" applyNumberFormat="1" applyFont="1" applyFill="1" applyBorder="1">
      <alignment vertical="center"/>
    </xf>
    <xf numFmtId="49" fontId="6" fillId="0" borderId="18" xfId="1" applyNumberFormat="1" applyFont="1" applyFill="1" applyBorder="1" applyAlignment="1">
      <alignment horizontal="right" vertical="center"/>
    </xf>
    <xf numFmtId="4" fontId="4" fillId="0" borderId="18" xfId="2" applyNumberFormat="1" applyFont="1" applyFill="1" applyBorder="1" applyAlignment="1">
      <alignment horizontal="right" vertical="center" wrapText="1"/>
    </xf>
    <xf numFmtId="4" fontId="4" fillId="0" borderId="18" xfId="1" applyNumberFormat="1" applyFont="1" applyFill="1" applyBorder="1" applyAlignment="1">
      <alignment horizontal="right" vertical="center"/>
    </xf>
    <xf numFmtId="179" fontId="2" fillId="0" borderId="0" xfId="2" applyNumberFormat="1" applyFont="1" applyFill="1" applyBorder="1">
      <alignment vertical="center"/>
    </xf>
    <xf numFmtId="2" fontId="2" fillId="0" borderId="37" xfId="1" applyNumberFormat="1" applyFont="1" applyBorder="1">
      <alignment vertical="center"/>
    </xf>
    <xf numFmtId="0" fontId="4" fillId="0" borderId="18" xfId="1" applyFont="1" applyFill="1" applyBorder="1">
      <alignment vertical="center"/>
    </xf>
    <xf numFmtId="4" fontId="3" fillId="0" borderId="0" xfId="1" applyNumberFormat="1" applyFont="1">
      <alignment vertical="center"/>
    </xf>
    <xf numFmtId="9" fontId="5" fillId="0" borderId="0" xfId="3" applyFont="1" applyFill="1" applyBorder="1" applyAlignment="1">
      <alignment horizontal="right" vertical="center"/>
    </xf>
    <xf numFmtId="9" fontId="4" fillId="0" borderId="0" xfId="3" applyFont="1" applyFill="1" applyBorder="1" applyAlignment="1">
      <alignment horizontal="right" vertical="center"/>
    </xf>
    <xf numFmtId="3" fontId="3" fillId="0" borderId="0" xfId="1" applyNumberFormat="1" applyFont="1">
      <alignment vertical="center"/>
    </xf>
    <xf numFmtId="0" fontId="3" fillId="0" borderId="14" xfId="1" applyFont="1" applyBorder="1" applyAlignment="1">
      <alignment horizontal="left" vertical="center"/>
    </xf>
    <xf numFmtId="0" fontId="3" fillId="0" borderId="18" xfId="1" applyFont="1" applyBorder="1" applyAlignment="1">
      <alignment horizontal="left" vertical="center"/>
    </xf>
    <xf numFmtId="0" fontId="3" fillId="0" borderId="18" xfId="1" applyFont="1" applyFill="1" applyBorder="1" applyAlignment="1">
      <alignment vertical="center" wrapText="1"/>
    </xf>
    <xf numFmtId="176" fontId="2" fillId="3" borderId="22" xfId="2" applyNumberFormat="1" applyFont="1" applyFill="1" applyBorder="1">
      <alignment vertical="center"/>
    </xf>
    <xf numFmtId="4" fontId="3" fillId="0" borderId="18" xfId="2" applyNumberFormat="1" applyFont="1" applyFill="1" applyBorder="1" applyAlignment="1">
      <alignment horizontal="left" vertical="center"/>
    </xf>
    <xf numFmtId="0" fontId="3" fillId="0" borderId="18" xfId="1" applyFont="1" applyBorder="1" applyAlignment="1">
      <alignment horizontal="left" vertical="center" wrapText="1"/>
    </xf>
    <xf numFmtId="0" fontId="3" fillId="0" borderId="29" xfId="1" applyFont="1" applyBorder="1">
      <alignment vertical="center"/>
    </xf>
    <xf numFmtId="4" fontId="3" fillId="0" borderId="29" xfId="1" applyNumberFormat="1" applyFont="1" applyBorder="1">
      <alignment vertical="center"/>
    </xf>
    <xf numFmtId="0" fontId="3" fillId="0" borderId="30" xfId="1" applyFont="1" applyBorder="1">
      <alignment vertical="center"/>
    </xf>
    <xf numFmtId="4" fontId="3" fillId="0" borderId="18" xfId="1" applyNumberFormat="1" applyFont="1" applyFill="1" applyBorder="1" applyAlignment="1">
      <alignment horizontal="right" vertical="center"/>
    </xf>
    <xf numFmtId="181" fontId="4" fillId="0" borderId="18" xfId="2" applyNumberFormat="1" applyFont="1" applyFill="1" applyBorder="1" applyAlignment="1">
      <alignment horizontal="right" vertical="center"/>
    </xf>
    <xf numFmtId="181" fontId="4" fillId="0" borderId="18" xfId="1" applyNumberFormat="1" applyFont="1" applyFill="1" applyBorder="1" applyAlignment="1">
      <alignment horizontal="right" vertical="center"/>
    </xf>
    <xf numFmtId="4" fontId="1" fillId="0" borderId="29" xfId="1" applyNumberFormat="1" applyBorder="1" applyAlignment="1">
      <alignment vertical="bottom"/>
    </xf>
    <xf numFmtId="168" fontId="3" fillId="0" borderId="0" xfId="1" applyNumberFormat="1" applyFont="1">
      <alignment vertical="center"/>
    </xf>
    <xf numFmtId="0" fontId="1" fillId="0" borderId="28" xfId="1" applyBorder="1" applyAlignment="1">
      <alignment vertical="bottom"/>
    </xf>
    <xf numFmtId="0" fontId="1" fillId="0" borderId="29" xfId="1" applyBorder="1" applyAlignment="1">
      <alignment vertical="bottom"/>
    </xf>
    <xf numFmtId="49" fontId="3" fillId="0" borderId="18" xfId="1" applyNumberFormat="1" applyFont="1" applyBorder="1" applyAlignment="1">
      <alignment horizontal="right" vertical="center"/>
    </xf>
    <xf numFmtId="49" fontId="3" fillId="0" borderId="0" xfId="1" applyNumberFormat="1" applyFont="1">
      <alignment vertical="center"/>
    </xf>
    <xf numFmtId="2" fontId="2" fillId="2" borderId="14" xfId="1" applyNumberFormat="1" applyFont="1" applyFill="1" applyBorder="1">
      <alignment vertical="center"/>
    </xf>
    <xf numFmtId="4" fontId="2" fillId="0" borderId="14" xfId="1" applyNumberFormat="1" applyFont="1" applyBorder="1">
      <alignment vertical="center"/>
    </xf>
    <xf numFmtId="4" fontId="3" fillId="0" borderId="28" xfId="1" applyNumberFormat="1" applyFont="1" applyBorder="1">
      <alignment vertical="center"/>
    </xf>
    <xf numFmtId="0" fontId="1" fillId="0" borderId="0" xfId="1" applyAlignment="1">
      <alignment vertical="bottom"/>
    </xf>
    <xf numFmtId="49" fontId="3" fillId="0" borderId="18" xfId="1" applyNumberFormat="1" applyFont="1" applyFill="1" applyBorder="1" applyAlignment="1">
      <alignment horizontal="right" vertical="center" wrapText="1"/>
    </xf>
    <xf numFmtId="4" fontId="2" fillId="0" borderId="18" xfId="1" applyNumberFormat="1" applyFont="1" applyBorder="1">
      <alignment vertical="center"/>
    </xf>
    <xf numFmtId="0" fontId="3" fillId="2" borderId="17" xfId="1" applyFont="1" applyFill="1" applyBorder="1" applyAlignment="1">
      <alignment horizontal="right" vertical="center"/>
    </xf>
    <xf numFmtId="0" fontId="3" fillId="0" borderId="18" xfId="1" applyFont="1" applyBorder="1" applyAlignment="1">
      <alignment horizontal="center" vertical="center"/>
    </xf>
    <xf numFmtId="0" fontId="3" fillId="0" borderId="38" xfId="1" applyFont="1" applyBorder="1">
      <alignment vertical="center"/>
    </xf>
    <xf numFmtId="2" fontId="2" fillId="0" borderId="37" xfId="2" applyNumberFormat="1" applyFont="1" applyFill="1" applyBorder="1">
      <alignment vertical="center"/>
    </xf>
    <xf numFmtId="176" fontId="2" fillId="0" borderId="39" xfId="2" applyNumberFormat="1" applyFont="1" applyFill="1" applyBorder="1">
      <alignment vertical="center"/>
    </xf>
    <xf numFmtId="0" fontId="3" fillId="0" borderId="33" xfId="1" applyFont="1" applyFill="1" applyBorder="1" applyAlignment="1">
      <alignment horizontal="right" vertical="center"/>
    </xf>
    <xf numFmtId="0" fontId="3" fillId="0" borderId="40" xfId="1" applyFont="1" applyBorder="1">
      <alignment vertical="center"/>
    </xf>
    <xf numFmtId="0" fontId="3" fillId="0" borderId="41" xfId="1" applyFont="1" applyBorder="1" applyAlignment="1">
      <alignment horizontal="right" vertical="center"/>
    </xf>
    <xf numFmtId="4" fontId="4" fillId="0" borderId="32" xfId="1" applyNumberFormat="1" applyFont="1" applyFill="1" applyBorder="1" applyAlignment="1">
      <alignment horizontal="right" vertical="center"/>
    </xf>
    <xf numFmtId="2" fontId="2" fillId="0" borderId="40" xfId="2" applyNumberFormat="1" applyFont="1" applyFill="1" applyBorder="1">
      <alignment vertical="center"/>
    </xf>
    <xf numFmtId="2" fontId="2" fillId="0" borderId="42" xfId="1" applyNumberFormat="1" applyFont="1" applyBorder="1">
      <alignment vertical="center"/>
    </xf>
    <xf numFmtId="0" fontId="7" fillId="2" borderId="0" xfId="1" applyFont="1" applyFill="1">
      <alignment vertical="center"/>
    </xf>
    <xf numFmtId="0" fontId="4" fillId="0" borderId="18" xfId="1" applyFont="1" applyFill="1" applyBorder="1" applyAlignment="1">
      <alignment horizontal="right" vertical="center"/>
    </xf>
    <xf numFmtId="0" fontId="4" fillId="2" borderId="18" xfId="1" applyFont="1" applyFill="1" applyBorder="1">
      <alignment vertical="center"/>
    </xf>
    <xf numFmtId="0" fontId="4" fillId="2" borderId="18" xfId="1" applyFont="1" applyFill="1" applyBorder="1" applyAlignment="1">
      <alignment horizontal="right" vertical="center"/>
    </xf>
    <xf numFmtId="0" fontId="4" fillId="2" borderId="18" xfId="1" applyFont="1" applyFill="1" applyBorder="1" applyAlignment="1">
      <alignment vertical="center" wrapText="1"/>
    </xf>
    <xf numFmtId="4" fontId="5" fillId="2" borderId="18" xfId="2" applyNumberFormat="1" applyFont="1" applyFill="1" applyBorder="1">
      <alignment vertical="center"/>
    </xf>
    <xf numFmtId="2" fontId="5" fillId="2" borderId="19" xfId="2" applyNumberFormat="1" applyFont="1" applyFill="1" applyBorder="1">
      <alignment vertical="center"/>
    </xf>
    <xf numFmtId="2" fontId="5" fillId="2" borderId="19" xfId="1" applyNumberFormat="1" applyFont="1" applyFill="1" applyBorder="1">
      <alignment vertical="center"/>
    </xf>
    <xf numFmtId="4" fontId="4" fillId="2" borderId="17" xfId="2" applyNumberFormat="1" applyFont="1" applyFill="1" applyBorder="1">
      <alignment vertical="center"/>
    </xf>
    <xf numFmtId="4" fontId="4" fillId="2" borderId="18" xfId="2" applyNumberFormat="1" applyFont="1" applyFill="1" applyBorder="1">
      <alignment vertical="center"/>
    </xf>
    <xf numFmtId="176" fontId="5" fillId="2" borderId="22" xfId="2" applyNumberFormat="1" applyFont="1" applyFill="1" applyBorder="1">
      <alignment vertical="center"/>
    </xf>
    <xf numFmtId="4" fontId="4" fillId="2" borderId="29" xfId="2" applyNumberFormat="1" applyFont="1" applyFill="1" applyBorder="1">
      <alignment vertical="center"/>
    </xf>
    <xf numFmtId="10" fontId="3" fillId="0" borderId="23" xfId="3" applyNumberFormat="1" applyFont="1" applyFill="1" applyBorder="1" applyAlignment="1">
      <alignment horizontal="right" vertical="center"/>
    </xf>
    <xf numFmtId="10" fontId="3" fillId="0" borderId="24" xfId="3" applyNumberFormat="1" applyFont="1" applyFill="1" applyBorder="1" applyAlignment="1">
      <alignment horizontal="right" vertical="center"/>
    </xf>
    <xf numFmtId="0" fontId="6" fillId="0" borderId="18" xfId="1" applyFont="1" applyBorder="1" applyAlignment="1">
      <alignment vertical="center" wrapText="1"/>
    </xf>
    <xf numFmtId="0" fontId="6" fillId="0" borderId="14" xfId="1" applyFont="1" applyBorder="1" applyAlignment="1">
      <alignment vertical="center" wrapText="1"/>
    </xf>
    <xf numFmtId="3" fontId="4" fillId="0" borderId="0" xfId="1" applyNumberFormat="1" applyFont="1" applyFill="1">
      <alignment vertical="center"/>
    </xf>
    <xf numFmtId="3" fontId="7" fillId="0" borderId="0" xfId="1" applyNumberFormat="1" applyFont="1" applyFill="1">
      <alignment vertical="center"/>
    </xf>
    <xf numFmtId="0" fontId="7" fillId="0" borderId="0" xfId="1" applyFont="1" applyFill="1">
      <alignment vertical="center"/>
    </xf>
    <xf numFmtId="0" fontId="3" fillId="0" borderId="14" xfId="1" applyFont="1" applyFill="1" applyBorder="1" applyAlignment="1">
      <alignment horizontal="right" vertical="center"/>
      <protection locked="1" hidden="1"/>
    </xf>
    <xf numFmtId="0" fontId="3" fillId="0" borderId="14" xfId="1" applyFont="1" applyBorder="1" applyAlignment="1">
      <alignment horizontal="right" vertical="center"/>
      <protection locked="1" hidden="1"/>
    </xf>
    <xf numFmtId="2" fontId="4" fillId="0" borderId="14" xfId="1" applyNumberFormat="1" applyFont="1" applyFill="1" applyBorder="1" applyAlignment="1">
      <alignment horizontal="right" vertical="center"/>
      <protection locked="1" hidden="1"/>
    </xf>
    <xf numFmtId="4" fontId="4" fillId="0" borderId="14" xfId="1" applyNumberFormat="1" applyFont="1" applyFill="1" applyBorder="1" applyAlignment="1">
      <alignment horizontal="right" vertical="center"/>
    </xf>
    <xf numFmtId="0" fontId="3" fillId="0" borderId="32" xfId="1" applyFont="1" applyFill="1" applyBorder="1" applyAlignment="1">
      <alignment horizontal="right" vertical="center"/>
      <protection locked="1" hidden="1"/>
    </xf>
    <xf numFmtId="0" fontId="3" fillId="0" borderId="32" xfId="1" applyFont="1" applyBorder="1" applyAlignment="1">
      <alignment horizontal="right" vertical="center"/>
      <protection locked="1" hidden="1"/>
    </xf>
    <xf numFmtId="2" fontId="4" fillId="0" borderId="32" xfId="1" applyNumberFormat="1" applyFont="1" applyFill="1" applyBorder="1" applyAlignment="1">
      <alignment horizontal="right" vertical="center"/>
      <protection locked="1" hidden="1"/>
    </xf>
    <xf numFmtId="0" fontId="3" fillId="0" borderId="18" xfId="1" applyFont="1" applyFill="1" applyBorder="1" applyAlignment="1">
      <alignment horizontal="right" vertical="center"/>
      <protection locked="1" hidden="1"/>
    </xf>
    <xf numFmtId="0" fontId="3" fillId="0" borderId="18" xfId="1" applyFont="1" applyBorder="1" applyAlignment="1">
      <alignment horizontal="right" vertical="center"/>
      <protection locked="1" hidden="1"/>
    </xf>
    <xf numFmtId="2" fontId="4" fillId="0" borderId="18" xfId="1" applyNumberFormat="1" applyFont="1" applyFill="1" applyBorder="1" applyAlignment="1">
      <alignment horizontal="right" vertical="center"/>
      <protection locked="1" hidden="1"/>
    </xf>
    <xf numFmtId="168" fontId="3" fillId="0" borderId="18" xfId="1" applyNumberFormat="1" applyFont="1" applyBorder="1" applyAlignment="1">
      <alignment vertical="center" wrapText="1"/>
    </xf>
    <xf numFmtId="2" fontId="3" fillId="0" borderId="18" xfId="1" applyNumberFormat="1" applyFont="1" applyBorder="1">
      <alignment vertical="center"/>
    </xf>
    <xf numFmtId="49" fontId="3" fillId="2" borderId="43" xfId="1" applyNumberFormat="1" applyFont="1" applyFill="1" applyBorder="1" applyAlignment="1">
      <alignment horizontal="right" vertical="center"/>
    </xf>
    <xf numFmtId="1" fontId="3" fillId="0" borderId="18" xfId="1" applyNumberFormat="1" applyFont="1" applyBorder="1" applyAlignment="1">
      <alignment horizontal="right" vertical="center"/>
      <protection locked="1" hidden="1"/>
    </xf>
    <xf numFmtId="0" fontId="3" fillId="0" borderId="0" xfId="1" applyFont="1" applyFill="1">
      <alignment vertical="center"/>
      <protection locked="1" hidden="1"/>
    </xf>
    <xf numFmtId="1" fontId="3" fillId="0" borderId="0" xfId="1" applyNumberFormat="1" applyFont="1">
      <alignment vertical="center"/>
      <protection locked="1" hidden="1"/>
    </xf>
    <xf numFmtId="0" fontId="3" fillId="0" borderId="0" xfId="1" applyFont="1">
      <alignment vertical="center"/>
      <protection locked="1" hidden="1"/>
    </xf>
    <xf numFmtId="2" fontId="4" fillId="0" borderId="0" xfId="1" applyNumberFormat="1" applyFont="1" applyFill="1" applyAlignment="1">
      <alignment horizontal="right" vertical="center"/>
      <protection locked="1" hidden="1"/>
    </xf>
    <xf numFmtId="2" fontId="2" fillId="0" borderId="0" xfId="1" applyNumberFormat="1" applyFont="1">
      <alignment vertical="center"/>
      <protection locked="1" hidden="1"/>
    </xf>
    <xf numFmtId="2" fontId="3" fillId="0" borderId="0" xfId="1" applyNumberFormat="1" applyFont="1">
      <alignment vertical="center"/>
      <protection locked="1" hidden="1"/>
    </xf>
    <xf numFmtId="0" fontId="6" fillId="0" borderId="14" xfId="1" applyFont="1" applyFill="1" applyBorder="1" applyAlignment="1">
      <alignment horizontal="right" vertical="center"/>
    </xf>
    <xf numFmtId="0" fontId="8" fillId="0" borderId="0" xfId="1" applyFont="1">
      <alignment vertical="center"/>
    </xf>
    <xf numFmtId="49" fontId="6" fillId="2" borderId="17" xfId="1" applyNumberFormat="1" applyFont="1" applyFill="1" applyBorder="1" applyAlignment="1">
      <alignment horizontal="right" vertical="center"/>
    </xf>
    <xf numFmtId="0" fontId="6" fillId="0" borderId="18" xfId="1" applyFont="1" applyFill="1" applyBorder="1" applyAlignment="1">
      <alignment horizontal="right" vertical="center"/>
    </xf>
    <xf numFmtId="0" fontId="6" fillId="0" borderId="18" xfId="1" applyFont="1" applyBorder="1">
      <alignment vertical="center"/>
    </xf>
    <xf numFmtId="0" fontId="6" fillId="0" borderId="18" xfId="1" applyFont="1" applyBorder="1" applyAlignment="1">
      <alignment horizontal="right" vertical="center"/>
    </xf>
    <xf numFmtId="4" fontId="9" fillId="0" borderId="18" xfId="2" applyNumberFormat="1" applyFont="1" applyFill="1" applyBorder="1">
      <alignment vertical="center"/>
    </xf>
    <xf numFmtId="2" fontId="9" fillId="0" borderId="19" xfId="2" applyNumberFormat="1" applyFont="1" applyFill="1" applyBorder="1">
      <alignment vertical="center"/>
    </xf>
    <xf numFmtId="2" fontId="9" fillId="0" borderId="19" xfId="1" applyNumberFormat="1" applyFont="1" applyBorder="1">
      <alignment vertical="center"/>
    </xf>
    <xf numFmtId="4" fontId="6" fillId="0" borderId="17" xfId="2" applyNumberFormat="1" applyFont="1" applyFill="1" applyBorder="1">
      <alignment vertical="center"/>
    </xf>
    <xf numFmtId="4" fontId="6" fillId="0" borderId="18" xfId="2" applyNumberFormat="1" applyFont="1" applyFill="1" applyBorder="1">
      <alignment vertical="center"/>
    </xf>
    <xf numFmtId="176" fontId="9" fillId="0" borderId="22" xfId="2" applyNumberFormat="1" applyFont="1" applyFill="1" applyBorder="1">
      <alignment vertical="center"/>
    </xf>
    <xf numFmtId="4" fontId="6" fillId="0" borderId="30" xfId="2" applyNumberFormat="1" applyFont="1" applyFill="1" applyBorder="1">
      <alignment vertical="center"/>
    </xf>
    <xf numFmtId="0" fontId="3" fillId="0" borderId="14" xfId="1" applyFont="1" applyFill="1" applyBorder="1">
      <alignment vertical="center"/>
    </xf>
    <xf numFmtId="180" fontId="6" fillId="0" borderId="29" xfId="2" applyNumberFormat="1" applyFont="1" applyFill="1" applyBorder="1">
      <alignment vertical="center"/>
    </xf>
    <xf numFmtId="4" fontId="3" fillId="0" borderId="18" xfId="1" applyNumberFormat="1" applyFont="1" applyBorder="1" applyAlignment="1">
      <alignment vertical="center" wrapText="1"/>
    </xf>
    <xf numFmtId="4" fontId="4" fillId="0" borderId="18" xfId="2" applyNumberFormat="1" applyFont="1" applyFill="1" applyBorder="1" applyAlignment="1" quotePrefix="1">
      <alignment horizontal="right" vertical="center"/>
    </xf>
    <xf numFmtId="0" fontId="1" fillId="0" borderId="23" xfId="1" applyBorder="1" applyAlignment="1">
      <alignment horizontal="right" vertical="center"/>
    </xf>
    <xf numFmtId="0" fontId="1" fillId="0" borderId="24" xfId="1" applyBorder="1">
      <alignment vertical="center"/>
    </xf>
    <xf numFmtId="4" fontId="4" fillId="0" borderId="29" xfId="2" applyNumberFormat="1" applyFont="1" applyFill="1" applyBorder="1">
      <alignment vertical="center"/>
    </xf>
    <xf numFmtId="2" fontId="9" fillId="0" borderId="18" xfId="2" applyNumberFormat="1" applyFont="1" applyFill="1" applyBorder="1">
      <alignment vertical="center"/>
    </xf>
    <xf numFmtId="2" fontId="9" fillId="0" borderId="22" xfId="1" applyNumberFormat="1" applyFont="1" applyBorder="1">
      <alignment vertical="center"/>
    </xf>
    <xf numFmtId="4" fontId="6" fillId="0" borderId="29" xfId="2" applyNumberFormat="1" applyFont="1" applyFill="1" applyBorder="1">
      <alignment vertical="center"/>
    </xf>
    <xf numFmtId="0" fontId="3" fillId="0" borderId="32" xfId="1" applyFont="1" applyFill="1" applyBorder="1">
      <alignment vertical="center"/>
    </xf>
    <xf numFmtId="2" fontId="2" fillId="0" borderId="34" xfId="1" applyNumberFormat="1" applyFont="1" applyBorder="1">
      <alignment vertical="center"/>
    </xf>
    <xf numFmtId="0" fontId="2" fillId="2" borderId="44" xfId="1" applyFont="1" applyFill="1" applyBorder="1" applyAlignment="1">
      <alignment horizontal="left" vertical="center"/>
    </xf>
    <xf numFmtId="0" fontId="2" fillId="0" borderId="44" xfId="1" applyFont="1" applyFill="1" applyBorder="1" applyAlignment="1">
      <alignment horizontal="left" vertical="center"/>
    </xf>
    <xf numFmtId="0" fontId="3" fillId="2" borderId="0" xfId="1" applyFont="1" applyFill="1" applyAlignment="1">
      <alignment horizontal="left" vertical="center"/>
    </xf>
    <xf numFmtId="49" fontId="1" fillId="0" borderId="45" xfId="1" applyNumberFormat="1" applyBorder="1" applyAlignment="1">
      <alignment horizontal="right" vertical="center"/>
    </xf>
    <xf numFmtId="0" fontId="1" fillId="0" borderId="44" xfId="1" applyBorder="1">
      <alignment vertical="center"/>
    </xf>
    <xf numFmtId="2" fontId="1" fillId="0" borderId="46" xfId="1" applyNumberFormat="1" applyBorder="1">
      <alignment vertical="center"/>
    </xf>
    <xf numFmtId="2" fontId="3" fillId="0" borderId="0" xfId="1" applyNumberFormat="1" applyFont="1" applyAlignment="1">
      <alignment horizontal="right" vertical="center"/>
    </xf>
    <xf numFmtId="4" fontId="3" fillId="0" borderId="0" xfId="2" applyNumberFormat="1" applyFont="1" applyFill="1" applyBorder="1" applyAlignment="1">
      <alignment horizontal="right" vertical="center"/>
    </xf>
    <xf numFmtId="4" fontId="3" fillId="0" borderId="0" xfId="1" applyNumberFormat="1" applyFont="1" applyAlignment="1">
      <alignment horizontal="right" vertical="center"/>
    </xf>
    <xf numFmtId="0" fontId="10" fillId="2" borderId="0" xfId="1" applyFont="1" applyFill="1">
      <alignment vertical="center"/>
    </xf>
    <xf numFmtId="4" fontId="2" fillId="0" borderId="0" xfId="2" applyNumberFormat="1" applyFont="1" applyFill="1" applyBorder="1">
      <alignment vertical="center"/>
    </xf>
    <xf numFmtId="0" fontId="2" fillId="0" borderId="13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0" fontId="2" fillId="0" borderId="14" xfId="1" applyFont="1" applyBorder="1" applyAlignment="1">
      <alignment horizontal="center" vertical="center"/>
    </xf>
    <xf numFmtId="4" fontId="2" fillId="0" borderId="14" xfId="1" applyNumberFormat="1" applyFont="1" applyBorder="1" applyAlignment="1">
      <alignment horizontal="right" vertical="center"/>
    </xf>
    <xf numFmtId="4" fontId="2" fillId="2" borderId="14" xfId="1" applyNumberFormat="1" applyFont="1" applyFill="1" applyBorder="1" applyAlignment="1">
      <alignment horizontal="right" vertical="center"/>
    </xf>
    <xf numFmtId="4" fontId="2" fillId="3" borderId="14" xfId="1" applyNumberFormat="1" applyFont="1" applyFill="1" applyBorder="1" applyAlignment="1">
      <alignment horizontal="right" vertical="center"/>
    </xf>
    <xf numFmtId="4" fontId="2" fillId="4" borderId="47" xfId="1" applyNumberFormat="1" applyFont="1" applyFill="1" applyBorder="1" applyAlignment="1">
      <alignment horizontal="center" vertical="center"/>
    </xf>
    <xf numFmtId="2" fontId="3" fillId="0" borderId="14" xfId="1" applyNumberFormat="1" applyFont="1" applyBorder="1">
      <alignment vertical="center"/>
    </xf>
    <xf numFmtId="2" fontId="3" fillId="0" borderId="38" xfId="1" applyNumberFormat="1" applyFont="1" applyBorder="1" applyAlignment="1">
      <alignment horizontal="center" vertical="center"/>
    </xf>
    <xf numFmtId="4" fontId="2" fillId="4" borderId="16" xfId="1" applyNumberFormat="1" applyFont="1" applyFill="1" applyBorder="1" applyAlignment="1">
      <alignment horizontal="center" vertical="center"/>
    </xf>
    <xf numFmtId="182" fontId="2" fillId="0" borderId="24" xfId="3" applyNumberFormat="1" applyFont="1" applyFill="1" applyBorder="1" applyAlignment="1">
      <alignment horizontal="right" vertical="center"/>
    </xf>
    <xf numFmtId="10" fontId="2" fillId="5" borderId="24" xfId="3" applyNumberFormat="1" applyFont="1" applyFill="1" applyBorder="1" applyAlignment="1">
      <alignment horizontal="right" vertical="center"/>
    </xf>
    <xf numFmtId="4" fontId="2" fillId="4" borderId="45" xfId="1" applyNumberFormat="1" applyFont="1" applyFill="1" applyBorder="1" applyAlignment="1">
      <alignment horizontal="center" vertical="center"/>
    </xf>
    <xf numFmtId="10" fontId="3" fillId="0" borderId="24" xfId="3" applyNumberFormat="1" applyFont="1" applyFill="1" applyBorder="1">
      <alignment vertical="center"/>
    </xf>
    <xf numFmtId="2" fontId="3" fillId="0" borderId="48" xfId="1" applyNumberFormat="1" applyFont="1" applyBorder="1" applyAlignment="1">
      <alignment horizontal="center" vertical="center"/>
    </xf>
    <xf numFmtId="4" fontId="2" fillId="4" borderId="21" xfId="1" applyNumberFormat="1" applyFont="1" applyFill="1" applyBorder="1" applyAlignment="1">
      <alignment horizontal="center" vertical="center"/>
    </xf>
    <xf numFmtId="49" fontId="2" fillId="2" borderId="0" xfId="1" applyNumberFormat="1" applyFont="1" applyFill="1" applyAlignment="1">
      <alignment horizontal="center" vertical="center"/>
    </xf>
    <xf numFmtId="10" fontId="1" fillId="0" borderId="0" xfId="1" applyNumberFormat="1">
      <alignment vertical="center"/>
    </xf>
    <xf numFmtId="49" fontId="11" fillId="2" borderId="13" xfId="1" applyNumberFormat="1" applyFont="1" applyFill="1" applyBorder="1" applyAlignment="1">
      <alignment horizontal="center" vertical="center"/>
    </xf>
    <xf numFmtId="49" fontId="3" fillId="0" borderId="14" xfId="1" applyNumberFormat="1" applyFont="1" applyBorder="1" applyAlignment="1">
      <alignment horizontal="left" vertical="center"/>
    </xf>
    <xf numFmtId="49" fontId="3" fillId="0" borderId="27" xfId="1" applyNumberFormat="1" applyFont="1" applyBorder="1" applyAlignment="1">
      <alignment horizontal="left" vertical="center"/>
    </xf>
    <xf numFmtId="4" fontId="1" fillId="2" borderId="0" xfId="1" applyNumberFormat="1" applyFill="1">
      <alignment vertical="center"/>
    </xf>
    <xf numFmtId="10" fontId="1" fillId="0" borderId="0" xfId="3" applyNumberFormat="1" applyFont="1" applyFill="1">
      <alignment vertical="center"/>
    </xf>
    <xf numFmtId="49" fontId="11" fillId="2" borderId="17" xfId="1" applyNumberFormat="1" applyFont="1" applyFill="1" applyBorder="1" applyAlignment="1">
      <alignment horizontal="center" vertical="center"/>
    </xf>
    <xf numFmtId="49" fontId="3" fillId="0" borderId="18" xfId="1" applyNumberFormat="1" applyFont="1" applyBorder="1" applyAlignment="1">
      <alignment horizontal="left" vertical="center"/>
    </xf>
    <xf numFmtId="49" fontId="3" fillId="0" borderId="22" xfId="1" applyNumberFormat="1" applyFont="1" applyBorder="1" applyAlignment="1">
      <alignment horizontal="left" vertical="center"/>
    </xf>
    <xf numFmtId="49" fontId="11" fillId="2" borderId="49" xfId="1" applyNumberFormat="1" applyFont="1" applyFill="1" applyBorder="1" applyAlignment="1">
      <alignment horizontal="center" vertical="center"/>
    </xf>
    <xf numFmtId="49" fontId="11" fillId="2" borderId="23" xfId="1" applyNumberFormat="1" applyFont="1" applyFill="1" applyBorder="1" applyAlignment="1">
      <alignment horizontal="center" vertical="center"/>
    </xf>
    <xf numFmtId="49" fontId="3" fillId="0" borderId="24" xfId="1" applyNumberFormat="1" applyFont="1" applyBorder="1" applyAlignment="1">
      <alignment horizontal="left" vertical="center"/>
    </xf>
    <xf numFmtId="49" fontId="3" fillId="0" borderId="26" xfId="1" applyNumberFormat="1" applyFont="1" applyBorder="1" applyAlignment="1">
      <alignment horizontal="left" vertical="center"/>
    </xf>
    <xf numFmtId="0" fontId="2" fillId="6" borderId="33" xfId="1" applyFont="1" applyFill="1" applyBorder="1" applyAlignment="1">
      <alignment horizontal="center" vertical="center"/>
    </xf>
    <xf numFmtId="0" fontId="2" fillId="6" borderId="42" xfId="1" applyFont="1" applyFill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7" borderId="18" xfId="1" applyFont="1" applyFill="1" applyBorder="1" applyAlignment="1">
      <alignment horizontal="center" vertical="center" wrapText="1"/>
    </xf>
    <xf numFmtId="0" fontId="2" fillId="7" borderId="18" xfId="1" applyFont="1" applyFill="1" applyBorder="1" applyAlignment="1">
      <alignment horizontal="center" vertical="center"/>
    </xf>
    <xf numFmtId="2" fontId="2" fillId="7" borderId="18" xfId="1" applyNumberFormat="1" applyFont="1" applyFill="1" applyBorder="1" applyAlignment="1">
      <alignment horizontal="center" vertical="center"/>
    </xf>
    <xf numFmtId="0" fontId="2" fillId="0" borderId="12" xfId="1" applyFont="1" applyBorder="1" applyAlignment="1">
      <alignment horizontal="center" vertical="center" wrapText="1"/>
    </xf>
    <xf numFmtId="0" fontId="2" fillId="0" borderId="12" xfId="1" applyFont="1" applyBorder="1" applyAlignment="1">
      <alignment horizontal="center" vertical="center"/>
    </xf>
    <xf numFmtId="2" fontId="2" fillId="0" borderId="12" xfId="1" applyNumberFormat="1" applyFont="1" applyBorder="1" applyAlignment="1">
      <alignment horizontal="center" vertical="center"/>
    </xf>
    <xf numFmtId="2" fontId="2" fillId="0" borderId="35" xfId="1" applyNumberFormat="1" applyFont="1" applyBorder="1" applyAlignment="1">
      <alignment horizontal="center" vertical="center"/>
    </xf>
    <xf numFmtId="2" fontId="2" fillId="0" borderId="18" xfId="1" applyNumberFormat="1" applyFont="1" applyBorder="1" applyAlignment="1">
      <alignment horizontal="center" vertical="center"/>
    </xf>
    <xf numFmtId="2" fontId="2" fillId="0" borderId="50" xfId="1" applyNumberFormat="1" applyFont="1" applyBorder="1" applyAlignment="1">
      <alignment horizontal="center" vertical="center"/>
    </xf>
    <xf numFmtId="2" fontId="2" fillId="0" borderId="14" xfId="1" applyNumberFormat="1" applyFont="1" applyBorder="1" applyAlignment="1">
      <alignment horizontal="center" vertical="center"/>
    </xf>
    <xf numFmtId="169" fontId="2" fillId="0" borderId="35" xfId="3" applyNumberFormat="1" applyFont="1" applyFill="1" applyBorder="1" applyAlignment="1">
      <alignment horizontal="center" vertical="center"/>
    </xf>
    <xf numFmtId="169" fontId="2" fillId="0" borderId="18" xfId="3" applyNumberFormat="1" applyFont="1" applyFill="1" applyBorder="1" applyAlignment="1">
      <alignment horizontal="center" vertical="center"/>
    </xf>
    <xf numFmtId="169" fontId="2" fillId="0" borderId="50" xfId="3" applyNumberFormat="1" applyFont="1" applyFill="1" applyBorder="1" applyAlignment="1">
      <alignment horizontal="center" vertical="center"/>
    </xf>
    <xf numFmtId="169" fontId="2" fillId="0" borderId="14" xfId="3" applyNumberFormat="1" applyFont="1" applyFill="1" applyBorder="1" applyAlignment="1">
      <alignment horizontal="center" vertical="center"/>
    </xf>
    <xf numFmtId="167" fontId="2" fillId="7" borderId="18" xfId="2" applyFont="1" applyFill="1" applyBorder="1" applyAlignment="1">
      <alignment vertical="center" wrapText="1"/>
    </xf>
    <xf numFmtId="0" fontId="1" fillId="0" borderId="0" xfId="0" applyFont="1" applyAlignment="1">
      <alignment vertical="bottom"/>
    </xf>
    <xf numFmtId="2" fontId="12" fillId="0" borderId="0" xfId="0" applyNumberFormat="1" applyAlignment="1">
      <alignment vertical="bottom"/>
    </xf>
    <xf numFmtId="176" fontId="12" fillId="0" borderId="0" xfId="0" applyNumberFormat="1" applyAlignment="1">
      <alignment vertical="bottom"/>
    </xf>
    <xf numFmtId="0" fontId="13" fillId="8" borderId="0" xfId="0" applyFont="1" applyFill="1" applyAlignment="1">
      <alignment horizontal="center" vertical="center"/>
    </xf>
    <xf numFmtId="0" fontId="12" fillId="9" borderId="0" xfId="0" applyFill="1" applyAlignment="1">
      <alignment vertical="bottom"/>
    </xf>
    <xf numFmtId="0" fontId="10" fillId="9" borderId="0" xfId="0" applyFont="1" applyFill="1" applyAlignment="1">
      <alignment horizontal="center" vertical="bottom"/>
    </xf>
    <xf numFmtId="0" fontId="14" fillId="10" borderId="0" xfId="0" applyFont="1" applyFill="1" applyAlignment="1">
      <alignment vertical="bottom"/>
    </xf>
    <xf numFmtId="0" fontId="12" fillId="10" borderId="0" xfId="0" applyFill="1" applyAlignment="1">
      <alignment vertical="bottom"/>
    </xf>
    <xf numFmtId="0" fontId="15" fillId="10" borderId="42" xfId="0" applyFont="1" applyFill="1" applyBorder="1" applyAlignment="1">
      <alignment horizontal="left" vertical="bottom"/>
    </xf>
    <xf numFmtId="0" fontId="12" fillId="10" borderId="0" xfId="0" applyFill="1" applyAlignment="1">
      <alignment horizontal="left" vertical="bottom"/>
    </xf>
    <xf numFmtId="0" fontId="1" fillId="10" borderId="0" xfId="0" applyFont="1" applyFill="1" applyAlignment="1">
      <alignment horizontal="left" vertical="bottom"/>
    </xf>
    <xf numFmtId="0" fontId="1" fillId="10" borderId="0" xfId="0" applyFont="1" applyFill="1" applyAlignment="1">
      <alignment horizontal="centerContinuous" vertical="bottom"/>
    </xf>
    <xf numFmtId="0" fontId="15" fillId="10" borderId="51" xfId="0" applyFont="1" applyFill="1" applyBorder="1" applyAlignment="1">
      <alignment horizontal="left" vertical="bottom"/>
    </xf>
    <xf numFmtId="0" fontId="1" fillId="10" borderId="51" xfId="0" applyFont="1" applyFill="1" applyBorder="1" applyAlignment="1">
      <alignment horizontal="left" vertical="bottom"/>
    </xf>
    <xf numFmtId="0" fontId="1" fillId="10" borderId="51" xfId="0" applyFont="1" applyFill="1" applyBorder="1" applyAlignment="1">
      <alignment horizontal="centerContinuous" vertical="bottom"/>
    </xf>
    <xf numFmtId="0" fontId="15" fillId="10" borderId="0" xfId="0" applyFont="1" applyFill="1" applyAlignment="1">
      <alignment horizontal="left" vertical="bottom"/>
    </xf>
    <xf numFmtId="0" fontId="14" fillId="10" borderId="0" xfId="0" applyFont="1" applyFill="1" applyAlignment="1">
      <alignment horizontal="left" vertical="bottom"/>
    </xf>
    <xf numFmtId="0" fontId="12" fillId="10" borderId="0" xfId="0" applyFill="1" applyAlignment="1">
      <alignment horizontal="centerContinuous" vertical="bottom"/>
    </xf>
    <xf numFmtId="0" fontId="16" fillId="9" borderId="52" xfId="0" applyFont="1" applyFill="1" applyBorder="1" applyAlignment="1">
      <alignment horizontal="center" vertical="center" wrapText="1"/>
    </xf>
    <xf numFmtId="0" fontId="16" fillId="9" borderId="52" xfId="0" applyFont="1" applyFill="1" applyBorder="1" applyAlignment="1">
      <alignment horizontal="center" vertical="center"/>
    </xf>
    <xf numFmtId="177" fontId="17" fillId="4" borderId="18" xfId="0" applyNumberFormat="1" applyFont="1" applyFill="1" applyBorder="1" applyAlignment="1">
      <alignment horizontal="center" vertical="bottom"/>
    </xf>
    <xf numFmtId="176" fontId="18" fillId="9" borderId="0" xfId="0" applyNumberFormat="1" applyFont="1" applyFill="1" applyAlignment="1">
      <alignment horizontal="center" vertical="bottom"/>
    </xf>
    <xf numFmtId="0" fontId="18" fillId="9" borderId="0" xfId="0" applyFont="1" applyFill="1" applyAlignment="1">
      <alignment horizontal="center" vertical="bottom"/>
    </xf>
    <xf numFmtId="4" fontId="18" fillId="9" borderId="0" xfId="0" applyNumberFormat="1" applyFont="1" applyFill="1" applyAlignment="1">
      <alignment horizontal="center" vertical="bottom"/>
    </xf>
    <xf numFmtId="3" fontId="19" fillId="0" borderId="0" xfId="0" applyNumberFormat="1" applyFont="1" applyAlignment="1">
      <alignment horizontal="center" vertical="center" wrapText="1"/>
    </xf>
    <xf numFmtId="176" fontId="1" fillId="9" borderId="0" xfId="0" applyNumberFormat="1" applyFont="1" applyFill="1" applyAlignment="1">
      <alignment vertical="bottom"/>
    </xf>
    <xf numFmtId="0" fontId="20" fillId="9" borderId="0" xfId="0" applyFont="1" applyFill="1" applyAlignment="1">
      <alignment vertical="bottom"/>
    </xf>
    <xf numFmtId="0" fontId="21" fillId="9" borderId="0" xfId="0" applyFont="1" applyFill="1" applyAlignment="1">
      <alignment horizontal="center" vertical="bottom"/>
    </xf>
    <xf numFmtId="0" fontId="18" fillId="9" borderId="53" xfId="0" applyFont="1" applyFill="1" applyBorder="1" applyAlignment="1">
      <alignment vertical="bottom"/>
    </xf>
    <xf numFmtId="0" fontId="15" fillId="9" borderId="53" xfId="0" applyFont="1" applyFill="1" applyBorder="1" applyAlignment="1">
      <alignment vertical="bottom"/>
    </xf>
    <xf numFmtId="176" fontId="18" fillId="9" borderId="53" xfId="0" applyNumberFormat="1" applyFont="1" applyFill="1" applyBorder="1" applyAlignment="1">
      <alignment horizontal="center" vertical="bottom"/>
    </xf>
    <xf numFmtId="2" fontId="21" fillId="9" borderId="0" xfId="0" applyNumberFormat="1" applyFont="1" applyFill="1" applyAlignment="1">
      <alignment horizontal="center" vertical="bottom"/>
    </xf>
    <xf numFmtId="0" fontId="18" fillId="9" borderId="54" xfId="0" applyFont="1" applyFill="1" applyBorder="1" applyAlignment="1">
      <alignment horizontal="center" vertical="center"/>
    </xf>
    <xf numFmtId="0" fontId="18" fillId="9" borderId="55" xfId="0" applyFont="1" applyFill="1" applyBorder="1" applyAlignment="1">
      <alignment horizontal="center" vertical="center" wrapText="1"/>
    </xf>
    <xf numFmtId="0" fontId="22" fillId="11" borderId="56" xfId="0" applyFont="1" applyFill="1" applyBorder="1" applyAlignment="1">
      <alignment horizontal="centerContinuous" vertical="bottom"/>
    </xf>
    <xf numFmtId="0" fontId="22" fillId="11" borderId="57" xfId="0" applyFont="1" applyFill="1" applyBorder="1" applyAlignment="1">
      <alignment horizontal="centerContinuous" vertical="bottom"/>
    </xf>
    <xf numFmtId="0" fontId="22" fillId="12" borderId="56" xfId="0" applyFont="1" applyFill="1" applyBorder="1" applyAlignment="1">
      <alignment horizontal="centerContinuous" vertical="bottom"/>
    </xf>
    <xf numFmtId="0" fontId="22" fillId="12" borderId="57" xfId="0" applyFont="1" applyFill="1" applyBorder="1" applyAlignment="1">
      <alignment horizontal="centerContinuous" vertical="bottom"/>
    </xf>
    <xf numFmtId="2" fontId="22" fillId="13" borderId="58" xfId="0" applyNumberFormat="1" applyFont="1" applyFill="1" applyBorder="1" applyAlignment="1">
      <alignment horizontal="centerContinuous" vertical="bottom"/>
    </xf>
    <xf numFmtId="0" fontId="22" fillId="13" borderId="57" xfId="0" applyFont="1" applyFill="1" applyBorder="1" applyAlignment="1">
      <alignment horizontal="centerContinuous" vertical="bottom"/>
    </xf>
    <xf numFmtId="0" fontId="22" fillId="14" borderId="58" xfId="0" applyFont="1" applyFill="1" applyBorder="1" applyAlignment="1">
      <alignment horizontal="centerContinuous" vertical="bottom"/>
    </xf>
    <xf numFmtId="0" fontId="22" fillId="14" borderId="59" xfId="0" applyFont="1" applyFill="1" applyBorder="1" applyAlignment="1">
      <alignment horizontal="centerContinuous" vertical="bottom"/>
    </xf>
    <xf numFmtId="0" fontId="22" fillId="15" borderId="58" xfId="0" applyFont="1" applyFill="1" applyBorder="1" applyAlignment="1">
      <alignment horizontal="centerContinuous" vertical="bottom"/>
    </xf>
    <xf numFmtId="0" fontId="22" fillId="15" borderId="59" xfId="0" applyFont="1" applyFill="1" applyBorder="1" applyAlignment="1">
      <alignment horizontal="centerContinuous" vertical="bottom"/>
    </xf>
    <xf numFmtId="0" fontId="22" fillId="16" borderId="18" xfId="0" applyFont="1" applyFill="1" applyBorder="1" applyAlignment="1">
      <alignment horizontal="center" vertical="bottom"/>
    </xf>
    <xf numFmtId="0" fontId="18" fillId="9" borderId="60" xfId="0" applyFont="1" applyFill="1" applyBorder="1" applyAlignment="1">
      <alignment horizontal="center" vertical="center"/>
    </xf>
    <xf numFmtId="0" fontId="15" fillId="9" borderId="61" xfId="0" applyFont="1" applyFill="1" applyBorder="1" applyAlignment="1">
      <alignment horizontal="center" vertical="center" wrapText="1"/>
    </xf>
    <xf numFmtId="0" fontId="18" fillId="9" borderId="62" xfId="0" applyFont="1" applyFill="1" applyBorder="1" applyAlignment="1">
      <alignment horizontal="center" vertical="bottom"/>
    </xf>
    <xf numFmtId="0" fontId="18" fillId="9" borderId="63" xfId="0" applyFont="1" applyFill="1" applyBorder="1" applyAlignment="1">
      <alignment horizontal="center" vertical="bottom"/>
    </xf>
    <xf numFmtId="0" fontId="18" fillId="9" borderId="18" xfId="0" applyFont="1" applyFill="1" applyBorder="1" applyAlignment="1">
      <alignment horizontal="center" vertical="bottom"/>
    </xf>
    <xf numFmtId="0" fontId="21" fillId="0" borderId="0" xfId="0" applyFont="1" applyAlignment="1">
      <alignment horizontal="center" vertical="bottom"/>
    </xf>
    <xf numFmtId="0" fontId="18" fillId="9" borderId="64" xfId="0" applyFont="1" applyFill="1" applyBorder="1" applyAlignment="1">
      <alignment vertical="bottom"/>
    </xf>
    <xf numFmtId="176" fontId="18" fillId="9" borderId="62" xfId="0" applyNumberFormat="1" applyFont="1" applyFill="1" applyBorder="1" applyAlignment="1">
      <alignment horizontal="center" vertical="bottom"/>
    </xf>
    <xf numFmtId="2" fontId="18" fillId="9" borderId="62" xfId="0" applyNumberFormat="1" applyFont="1" applyFill="1" applyBorder="1" applyAlignment="1">
      <alignment horizontal="center" vertical="bottom"/>
    </xf>
    <xf numFmtId="2" fontId="18" fillId="9" borderId="62" xfId="3" applyNumberFormat="1" applyFont="1" applyFill="1" applyBorder="1" applyAlignment="1">
      <alignment horizontal="center" vertical="bottom"/>
    </xf>
    <xf numFmtId="9" fontId="18" fillId="9" borderId="62" xfId="3" applyFont="1" applyFill="1" applyBorder="1" applyAlignment="1">
      <alignment horizontal="center" vertical="bottom"/>
    </xf>
    <xf numFmtId="2" fontId="18" fillId="9" borderId="65" xfId="0" applyNumberFormat="1" applyFont="1" applyFill="1" applyBorder="1" applyAlignment="1">
      <alignment horizontal="center" vertical="bottom"/>
    </xf>
    <xf numFmtId="0" fontId="15" fillId="9" borderId="0" xfId="0" applyFont="1" applyFill="1" applyAlignment="1">
      <alignment vertical="bottom"/>
    </xf>
    <xf numFmtId="176" fontId="18" fillId="9" borderId="62" xfId="3" applyNumberFormat="1" applyFont="1" applyFill="1" applyBorder="1" applyAlignment="1">
      <alignment horizontal="center" vertical="bottom"/>
    </xf>
    <xf numFmtId="0" fontId="18" fillId="9" borderId="0" xfId="0" applyFont="1" applyFill="1" applyAlignment="1">
      <alignment vertical="bottom"/>
    </xf>
    <xf numFmtId="2" fontId="18" fillId="9" borderId="0" xfId="0" applyNumberFormat="1" applyFont="1" applyFill="1" applyAlignment="1">
      <alignment horizontal="center" vertical="bottom"/>
    </xf>
    <xf numFmtId="9" fontId="18" fillId="9" borderId="0" xfId="3" applyFont="1" applyFill="1" applyBorder="1" applyAlignment="1">
      <alignment horizontal="center" vertical="bottom"/>
    </xf>
    <xf numFmtId="0" fontId="18" fillId="9" borderId="66" xfId="4" applyFont="1" applyFill="1" applyBorder="1" applyAlignment="1">
      <alignment vertical="bottom"/>
    </xf>
    <xf numFmtId="176" fontId="18" fillId="9" borderId="67" xfId="4" applyNumberFormat="1" applyFont="1" applyFill="1" applyBorder="1" applyAlignment="1">
      <alignment horizontal="center" vertical="bottom"/>
    </xf>
    <xf numFmtId="169" fontId="18" fillId="9" borderId="67" xfId="5" applyNumberFormat="1" applyFont="1" applyFill="1" applyBorder="1" applyAlignment="1">
      <alignment horizontal="center" vertical="bottom"/>
    </xf>
    <xf numFmtId="169" fontId="18" fillId="9" borderId="68" xfId="5" applyNumberFormat="1" applyFont="1" applyFill="1" applyBorder="1" applyAlignment="1">
      <alignment horizontal="center" vertical="bottom"/>
    </xf>
    <xf numFmtId="0" fontId="18" fillId="9" borderId="69" xfId="4" applyFont="1" applyFill="1" applyBorder="1" applyAlignment="1">
      <alignment vertical="bottom"/>
    </xf>
    <xf numFmtId="176" fontId="18" fillId="9" borderId="70" xfId="4" applyNumberFormat="1" applyFont="1" applyFill="1" applyBorder="1" applyAlignment="1">
      <alignment horizontal="center" vertical="bottom"/>
    </xf>
    <xf numFmtId="169" fontId="18" fillId="9" borderId="70" xfId="5" applyNumberFormat="1" applyFont="1" applyFill="1" applyBorder="1" applyAlignment="1">
      <alignment horizontal="center" vertical="bottom"/>
    </xf>
    <xf numFmtId="169" fontId="18" fillId="9" borderId="71" xfId="5" applyNumberFormat="1" applyFont="1" applyFill="1" applyBorder="1" applyAlignment="1">
      <alignment horizontal="center" vertical="bottom"/>
    </xf>
    <xf numFmtId="49" fontId="1" fillId="0" borderId="0" xfId="0" applyNumberFormat="1" applyFont="1" applyAlignment="1">
      <alignment horizontal="right" vertical="center"/>
    </xf>
    <xf numFmtId="0" fontId="1" fillId="0" borderId="0" xfId="0" applyFont="1">
      <alignment vertical="center"/>
    </xf>
    <xf numFmtId="0" fontId="10" fillId="17" borderId="0" xfId="0" applyFont="1" applyFill="1">
      <alignment vertical="center"/>
    </xf>
    <xf numFmtId="0" fontId="10" fillId="0" borderId="0" xfId="0" applyFont="1">
      <alignment vertical="center"/>
    </xf>
    <xf numFmtId="2" fontId="1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49" fontId="3" fillId="0" borderId="17" xfId="0" applyNumberFormat="1" applyFont="1" applyBorder="1" applyAlignment="1">
      <alignment horizontal="right" vertical="center"/>
    </xf>
    <xf numFmtId="0" fontId="3" fillId="3" borderId="18" xfId="0" applyFont="1" applyFill="1" applyBorder="1" applyAlignment="1" quotePrefix="1">
      <alignment horizontal="right" vertical="center"/>
    </xf>
    <xf numFmtId="0" fontId="3" fillId="3" borderId="18" xfId="0" applyFont="1" applyFill="1" applyBorder="1" applyAlignment="1">
      <alignment vertical="center" wrapText="1"/>
    </xf>
    <xf numFmtId="177" fontId="23" fillId="4" borderId="18" xfId="0" applyNumberFormat="1" applyFont="1" applyFill="1" applyBorder="1" applyAlignment="1">
      <alignment horizontal="center" vertical="center"/>
    </xf>
    <xf numFmtId="2" fontId="3" fillId="0" borderId="18" xfId="0" applyNumberFormat="1" applyFont="1" applyBorder="1" applyAlignment="1">
      <alignment horizontal="right" vertical="center" wrapText="1"/>
    </xf>
    <xf numFmtId="4" fontId="2" fillId="17" borderId="18" xfId="2" applyNumberFormat="1" applyFont="1" applyFill="1" applyBorder="1">
      <alignment vertical="center"/>
    </xf>
    <xf numFmtId="0" fontId="2" fillId="0" borderId="0" xfId="0" applyFont="1">
      <alignment vertical="center"/>
    </xf>
    <xf numFmtId="4" fontId="3" fillId="18" borderId="18" xfId="2" applyNumberFormat="1" applyFont="1" applyFill="1" applyBorder="1">
      <alignment vertical="center"/>
    </xf>
    <xf numFmtId="0" fontId="3" fillId="0" borderId="18" xfId="0" applyFont="1" applyBorder="1" applyAlignment="1">
      <alignment horizontal="right" vertical="center"/>
    </xf>
    <xf numFmtId="0" fontId="3" fillId="0" borderId="0" xfId="0" applyFont="1">
      <alignment vertical="center"/>
    </xf>
    <xf numFmtId="49" fontId="3" fillId="0" borderId="0" xfId="2" applyNumberFormat="1" applyFont="1" applyFill="1" applyBorder="1" applyAlignment="1">
      <alignment horizontal="right" vertical="center"/>
    </xf>
    <xf numFmtId="167" fontId="2" fillId="0" borderId="0" xfId="2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167" fontId="2" fillId="17" borderId="2" xfId="2" applyFont="1" applyFill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center" wrapText="1"/>
    </xf>
    <xf numFmtId="0" fontId="2" fillId="0" borderId="72" xfId="0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2" fontId="2" fillId="0" borderId="12" xfId="0" applyNumberFormat="1" applyFont="1" applyBorder="1" applyAlignment="1">
      <alignment horizontal="center" vertical="center"/>
    </xf>
    <xf numFmtId="167" fontId="2" fillId="17" borderId="10" xfId="2" applyFont="1" applyFill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0" fontId="2" fillId="0" borderId="73" xfId="0" applyFont="1" applyBorder="1" applyAlignment="1">
      <alignment horizontal="center" vertical="center" wrapText="1"/>
    </xf>
    <xf numFmtId="49" fontId="2" fillId="0" borderId="0" xfId="0" applyNumberFormat="1" applyFont="1" applyAlignment="1">
      <alignment horizontal="right" vertical="center"/>
    </xf>
    <xf numFmtId="2" fontId="2" fillId="0" borderId="0" xfId="0" applyNumberFormat="1" applyFont="1">
      <alignment vertical="center"/>
    </xf>
    <xf numFmtId="167" fontId="3" fillId="0" borderId="0" xfId="2" applyFont="1" applyFill="1" applyBorder="1">
      <alignment vertical="center"/>
    </xf>
    <xf numFmtId="0" fontId="2" fillId="0" borderId="0" xfId="0" applyFont="1" applyAlignment="1">
      <alignment horizontal="left" vertical="center"/>
    </xf>
    <xf numFmtId="49" fontId="3" fillId="0" borderId="13" xfId="0" applyNumberFormat="1" applyFont="1" applyBorder="1" applyAlignment="1">
      <alignment horizontal="right" vertical="center"/>
    </xf>
    <xf numFmtId="1" fontId="3" fillId="0" borderId="14" xfId="0" applyNumberFormat="1" applyFont="1" applyBorder="1" applyAlignment="1" quotePrefix="1">
      <alignment horizontal="right" vertical="center"/>
    </xf>
    <xf numFmtId="0" fontId="3" fillId="0" borderId="14" xfId="0" applyFont="1" applyBorder="1" applyAlignment="1">
      <alignment vertical="center" wrapText="1"/>
    </xf>
    <xf numFmtId="0" fontId="3" fillId="0" borderId="14" xfId="0" applyFont="1" applyBorder="1" applyAlignment="1">
      <alignment horizontal="right" vertical="center"/>
    </xf>
    <xf numFmtId="0" fontId="3" fillId="19" borderId="14" xfId="0" applyFont="1" applyFill="1" applyBorder="1" applyAlignment="1">
      <alignment vertical="center" wrapText="1"/>
    </xf>
    <xf numFmtId="2" fontId="3" fillId="0" borderId="14" xfId="0" applyNumberFormat="1" applyFont="1" applyBorder="1" applyAlignment="1">
      <alignment horizontal="right" vertical="center"/>
    </xf>
    <xf numFmtId="4" fontId="3" fillId="0" borderId="14" xfId="0" applyNumberFormat="1" applyFont="1" applyBorder="1" applyAlignment="1">
      <alignment horizontal="right" vertical="center"/>
    </xf>
    <xf numFmtId="4" fontId="2" fillId="17" borderId="14" xfId="2" applyNumberFormat="1" applyFont="1" applyFill="1" applyBorder="1">
      <alignment vertical="center"/>
    </xf>
    <xf numFmtId="2" fontId="2" fillId="0" borderId="27" xfId="0" applyNumberFormat="1" applyFont="1" applyBorder="1">
      <alignment vertical="center"/>
    </xf>
    <xf numFmtId="0" fontId="3" fillId="0" borderId="16" xfId="0" applyFont="1" applyBorder="1" applyAlignment="1">
      <alignment horizontal="center" vertical="center"/>
    </xf>
    <xf numFmtId="0" fontId="3" fillId="19" borderId="18" xfId="0" applyFont="1" applyFill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2" fontId="3" fillId="0" borderId="18" xfId="0" applyNumberFormat="1" applyFont="1" applyBorder="1" applyAlignment="1">
      <alignment horizontal="right" vertical="center"/>
    </xf>
    <xf numFmtId="4" fontId="3" fillId="0" borderId="18" xfId="0" applyNumberFormat="1" applyFont="1" applyBorder="1" applyAlignment="1">
      <alignment horizontal="right" vertical="center"/>
    </xf>
    <xf numFmtId="2" fontId="2" fillId="0" borderId="22" xfId="0" applyNumberFormat="1" applyFont="1" applyBorder="1">
      <alignment vertical="center"/>
    </xf>
    <xf numFmtId="0" fontId="3" fillId="0" borderId="20" xfId="0" applyFont="1" applyBorder="1" applyAlignment="1">
      <alignment horizontal="center" vertical="center"/>
    </xf>
    <xf numFmtId="0" fontId="3" fillId="19" borderId="18" xfId="0" applyFont="1" applyFill="1" applyBorder="1" applyAlignment="1">
      <alignment horizontal="right" vertical="center"/>
    </xf>
    <xf numFmtId="2" fontId="3" fillId="0" borderId="18" xfId="2" applyNumberFormat="1" applyFont="1" applyFill="1" applyBorder="1" applyAlignment="1">
      <alignment horizontal="right" vertical="center"/>
    </xf>
    <xf numFmtId="49" fontId="3" fillId="20" borderId="17" xfId="0" applyNumberFormat="1" applyFont="1" applyFill="1" applyBorder="1" applyAlignment="1">
      <alignment horizontal="right" vertical="center"/>
    </xf>
    <xf numFmtId="0" fontId="3" fillId="20" borderId="18" xfId="0" applyFont="1" applyFill="1" applyBorder="1" applyAlignment="1">
      <alignment horizontal="right" vertical="center"/>
    </xf>
    <xf numFmtId="0" fontId="3" fillId="20" borderId="18" xfId="0" applyFont="1" applyFill="1" applyBorder="1" applyAlignment="1">
      <alignment vertical="center" wrapText="1"/>
    </xf>
    <xf numFmtId="2" fontId="3" fillId="20" borderId="18" xfId="0" applyNumberFormat="1" applyFont="1" applyFill="1" applyBorder="1" applyAlignment="1">
      <alignment horizontal="right" vertical="center"/>
    </xf>
    <xf numFmtId="2" fontId="3" fillId="20" borderId="18" xfId="2" applyNumberFormat="1" applyFont="1" applyFill="1" applyBorder="1" applyAlignment="1">
      <alignment horizontal="right" vertical="center"/>
    </xf>
    <xf numFmtId="4" fontId="3" fillId="20" borderId="18" xfId="2" applyNumberFormat="1" applyFont="1" applyFill="1" applyBorder="1" applyAlignment="1">
      <alignment horizontal="right" vertical="center"/>
    </xf>
    <xf numFmtId="4" fontId="3" fillId="20" borderId="18" xfId="0" applyNumberFormat="1" applyFont="1" applyFill="1" applyBorder="1" applyAlignment="1">
      <alignment horizontal="right" vertical="center"/>
    </xf>
    <xf numFmtId="4" fontId="2" fillId="20" borderId="18" xfId="2" applyNumberFormat="1" applyFont="1" applyFill="1" applyBorder="1">
      <alignment vertical="center"/>
    </xf>
    <xf numFmtId="2" fontId="2" fillId="20" borderId="19" xfId="2" applyNumberFormat="1" applyFont="1" applyFill="1" applyBorder="1">
      <alignment vertical="center"/>
    </xf>
    <xf numFmtId="0" fontId="3" fillId="20" borderId="20" xfId="0" applyFont="1" applyFill="1" applyBorder="1" applyAlignment="1">
      <alignment horizontal="center" vertical="center"/>
    </xf>
    <xf numFmtId="4" fontId="3" fillId="20" borderId="18" xfId="2" applyNumberFormat="1" applyFont="1" applyFill="1" applyBorder="1">
      <alignment vertical="center"/>
    </xf>
    <xf numFmtId="0" fontId="3" fillId="0" borderId="18" xfId="0" applyFont="1" applyBorder="1" applyAlignment="1" quotePrefix="1">
      <alignment horizontal="right" vertical="center"/>
    </xf>
    <xf numFmtId="4" fontId="3" fillId="0" borderId="18" xfId="2" applyNumberFormat="1" applyFont="1" applyFill="1" applyBorder="1" applyAlignment="1">
      <alignment horizontal="right" vertical="center" wrapText="1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 vertical="center"/>
    </xf>
    <xf numFmtId="2" fontId="2" fillId="17" borderId="18" xfId="0" applyNumberFormat="1" applyFont="1" applyFill="1" applyBorder="1">
      <alignment vertical="center"/>
    </xf>
    <xf numFmtId="2" fontId="2" fillId="0" borderId="18" xfId="0" applyNumberFormat="1" applyFont="1" applyBorder="1">
      <alignment vertical="center"/>
    </xf>
    <xf numFmtId="0" fontId="3" fillId="0" borderId="74" xfId="0" applyFont="1" applyBorder="1" applyAlignment="1">
      <alignment horizontal="center" vertical="center"/>
    </xf>
    <xf numFmtId="2" fontId="3" fillId="0" borderId="18" xfId="0" applyNumberFormat="1" applyFont="1" applyBorder="1">
      <alignment vertical="center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10" fontId="2" fillId="17" borderId="24" xfId="3" applyNumberFormat="1" applyFont="1" applyFill="1" applyBorder="1" applyAlignment="1">
      <alignment horizontal="right" vertical="center"/>
    </xf>
    <xf numFmtId="2" fontId="2" fillId="0" borderId="24" xfId="3" applyNumberFormat="1" applyFont="1" applyFill="1" applyBorder="1" applyAlignment="1">
      <alignment horizontal="right" vertical="center"/>
    </xf>
    <xf numFmtId="2" fontId="2" fillId="0" borderId="26" xfId="0" applyNumberFormat="1" applyFont="1" applyBorder="1">
      <alignment vertical="center"/>
    </xf>
    <xf numFmtId="0" fontId="3" fillId="0" borderId="30" xfId="0" applyFont="1" applyBorder="1" applyAlignment="1">
      <alignment horizontal="center" vertical="center"/>
    </xf>
    <xf numFmtId="2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right" vertical="center"/>
    </xf>
    <xf numFmtId="2" fontId="2" fillId="0" borderId="0" xfId="0" applyNumberFormat="1" applyFont="1" applyAlignment="1">
      <alignment horizontal="left" vertical="center"/>
    </xf>
    <xf numFmtId="49" fontId="3" fillId="0" borderId="18" xfId="0" applyNumberFormat="1" applyFont="1" applyBorder="1" applyAlignment="1">
      <alignment horizontal="right" vertical="center"/>
    </xf>
    <xf numFmtId="1" fontId="3" fillId="0" borderId="18" xfId="0" applyNumberFormat="1" applyFont="1" applyBorder="1" applyAlignment="1">
      <alignment horizontal="right" vertical="center"/>
    </xf>
    <xf numFmtId="0" fontId="3" fillId="0" borderId="18" xfId="0" applyFont="1" applyBorder="1">
      <alignment vertical="center"/>
    </xf>
    <xf numFmtId="0" fontId="3" fillId="0" borderId="18" xfId="0" applyFont="1" applyBorder="1" applyAlignment="1">
      <alignment horizontal="center" vertical="center"/>
    </xf>
    <xf numFmtId="49" fontId="3" fillId="21" borderId="18" xfId="0" applyNumberFormat="1" applyFont="1" applyFill="1" applyBorder="1" applyAlignment="1">
      <alignment horizontal="right" vertical="center"/>
    </xf>
    <xf numFmtId="1" fontId="3" fillId="21" borderId="18" xfId="0" applyNumberFormat="1" applyFont="1" applyFill="1" applyBorder="1" applyAlignment="1">
      <alignment horizontal="right" vertical="center"/>
    </xf>
    <xf numFmtId="2" fontId="3" fillId="0" borderId="18" xfId="2" applyNumberFormat="1" applyFont="1" applyFill="1" applyBorder="1" applyAlignment="1">
      <alignment horizontal="right" vertical="center" wrapText="1"/>
    </xf>
    <xf numFmtId="0" fontId="3" fillId="22" borderId="18" xfId="0" applyFont="1" applyFill="1" applyBorder="1" applyAlignment="1">
      <alignment horizontal="right" vertical="center"/>
    </xf>
    <xf numFmtId="0" fontId="3" fillId="0" borderId="18" xfId="0" applyFont="1" applyBorder="1" applyAlignment="1">
      <alignment horizontal="center" vertical="center"/>
    </xf>
    <xf numFmtId="10" fontId="2" fillId="0" borderId="18" xfId="3" applyNumberFormat="1" applyFont="1" applyFill="1" applyBorder="1" applyAlignment="1">
      <alignment horizontal="right" vertical="center"/>
    </xf>
    <xf numFmtId="10" fontId="2" fillId="17" borderId="18" xfId="3" applyNumberFormat="1" applyFont="1" applyFill="1" applyBorder="1" applyAlignment="1">
      <alignment horizontal="right" vertical="center"/>
    </xf>
    <xf numFmtId="2" fontId="2" fillId="0" borderId="18" xfId="3" applyNumberFormat="1" applyFont="1" applyFill="1" applyBorder="1" applyAlignment="1">
      <alignment horizontal="right" vertical="center"/>
    </xf>
    <xf numFmtId="10" fontId="3" fillId="0" borderId="18" xfId="3" applyNumberFormat="1" applyFont="1" applyFill="1" applyBorder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0" fontId="3" fillId="22" borderId="18" xfId="0" applyFont="1" applyFill="1" applyBorder="1" applyAlignment="1">
      <alignment vertical="center" wrapText="1"/>
    </xf>
    <xf numFmtId="2" fontId="2" fillId="0" borderId="24" xfId="0" applyNumberFormat="1" applyFont="1" applyBorder="1">
      <alignment vertical="center"/>
    </xf>
    <xf numFmtId="0" fontId="3" fillId="21" borderId="14" xfId="0" applyFont="1" applyFill="1" applyBorder="1" applyAlignment="1">
      <alignment horizontal="right" vertical="center"/>
    </xf>
    <xf numFmtId="1" fontId="3" fillId="0" borderId="14" xfId="0" applyNumberFormat="1" applyFont="1" applyBorder="1" applyAlignment="1">
      <alignment horizontal="right" vertical="center"/>
    </xf>
    <xf numFmtId="1" fontId="3" fillId="22" borderId="18" xfId="0" applyNumberFormat="1" applyFont="1" applyFill="1" applyBorder="1" applyAlignment="1">
      <alignment horizontal="right" vertical="center"/>
    </xf>
    <xf numFmtId="0" fontId="3" fillId="21" borderId="17" xfId="0" applyFont="1" applyFill="1" applyBorder="1" applyAlignment="1">
      <alignment horizontal="right" vertical="center"/>
    </xf>
    <xf numFmtId="0" fontId="3" fillId="21" borderId="18" xfId="0" applyFont="1" applyFill="1" applyBorder="1" applyAlignment="1">
      <alignment horizontal="right" vertical="center"/>
    </xf>
    <xf numFmtId="0" fontId="3" fillId="21" borderId="18" xfId="0" applyFont="1" applyFill="1" applyBorder="1" applyAlignment="1">
      <alignment vertical="center" wrapText="1"/>
    </xf>
    <xf numFmtId="2" fontId="3" fillId="21" borderId="18" xfId="0" applyNumberFormat="1" applyFont="1" applyFill="1" applyBorder="1" applyAlignment="1">
      <alignment horizontal="right" vertical="center"/>
    </xf>
    <xf numFmtId="4" fontId="3" fillId="21" borderId="18" xfId="2" applyNumberFormat="1" applyFont="1" applyFill="1" applyBorder="1" applyAlignment="1">
      <alignment horizontal="right" vertical="center"/>
    </xf>
    <xf numFmtId="4" fontId="3" fillId="21" borderId="18" xfId="0" applyNumberFormat="1" applyFont="1" applyFill="1" applyBorder="1" applyAlignment="1">
      <alignment horizontal="right" vertical="center"/>
    </xf>
    <xf numFmtId="4" fontId="2" fillId="21" borderId="18" xfId="2" applyNumberFormat="1" applyFont="1" applyFill="1" applyBorder="1">
      <alignment vertical="center"/>
    </xf>
    <xf numFmtId="2" fontId="2" fillId="21" borderId="19" xfId="2" applyNumberFormat="1" applyFont="1" applyFill="1" applyBorder="1">
      <alignment vertical="center"/>
    </xf>
    <xf numFmtId="4" fontId="3" fillId="21" borderId="18" xfId="2" applyNumberFormat="1" applyFont="1" applyFill="1" applyBorder="1">
      <alignment vertical="center"/>
    </xf>
    <xf numFmtId="4" fontId="2" fillId="0" borderId="18" xfId="0" applyNumberFormat="1" applyFont="1" applyBorder="1">
      <alignment vertical="center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1" fontId="3" fillId="0" borderId="0" xfId="0" applyNumberFormat="1" applyFont="1">
      <alignment vertical="center"/>
    </xf>
    <xf numFmtId="49" fontId="3" fillId="0" borderId="14" xfId="0" applyNumberFormat="1" applyFont="1" applyBorder="1" applyAlignment="1">
      <alignment horizontal="right" vertical="center"/>
    </xf>
    <xf numFmtId="2" fontId="3" fillId="0" borderId="14" xfId="0" applyNumberFormat="1" applyFont="1" applyBorder="1" applyAlignment="1">
      <alignment horizontal="right" vertical="center" wrapText="1"/>
    </xf>
    <xf numFmtId="0" fontId="3" fillId="21" borderId="16" xfId="0" applyFont="1" applyFill="1" applyBorder="1" applyAlignment="1">
      <alignment horizontal="center" vertical="center"/>
    </xf>
    <xf numFmtId="49" fontId="3" fillId="21" borderId="17" xfId="0" applyNumberFormat="1" applyFont="1" applyFill="1" applyBorder="1" applyAlignment="1">
      <alignment horizontal="right" vertical="center"/>
    </xf>
    <xf numFmtId="0" fontId="3" fillId="21" borderId="20" xfId="0" applyFont="1" applyFill="1" applyBorder="1" applyAlignment="1">
      <alignment horizontal="center" vertical="center"/>
    </xf>
    <xf numFmtId="2" fontId="2" fillId="0" borderId="18" xfId="0" applyNumberFormat="1" applyFont="1" applyBorder="1" applyAlignment="1">
      <alignment horizontal="right" vertical="center"/>
    </xf>
    <xf numFmtId="0" fontId="3" fillId="22" borderId="14" xfId="0" applyFont="1" applyFill="1" applyBorder="1" applyAlignment="1">
      <alignment vertical="center" wrapText="1"/>
    </xf>
    <xf numFmtId="2" fontId="3" fillId="0" borderId="14" xfId="2" applyNumberFormat="1" applyFont="1" applyFill="1" applyBorder="1" applyAlignment="1">
      <alignment horizontal="right" vertical="center"/>
    </xf>
    <xf numFmtId="2" fontId="2" fillId="17" borderId="14" xfId="2" applyNumberFormat="1" applyFont="1" applyFill="1" applyBorder="1">
      <alignment vertical="center"/>
    </xf>
    <xf numFmtId="2" fontId="3" fillId="0" borderId="14" xfId="2" applyNumberFormat="1" applyFont="1" applyFill="1" applyBorder="1">
      <alignment vertical="center"/>
    </xf>
    <xf numFmtId="2" fontId="2" fillId="17" borderId="18" xfId="2" applyNumberFormat="1" applyFont="1" applyFill="1" applyBorder="1">
      <alignment vertical="center"/>
    </xf>
    <xf numFmtId="2" fontId="3" fillId="0" borderId="18" xfId="2" applyNumberFormat="1" applyFont="1" applyFill="1" applyBorder="1">
      <alignment vertical="center"/>
    </xf>
    <xf numFmtId="49" fontId="3" fillId="0" borderId="0" xfId="0" applyNumberFormat="1" applyFont="1">
      <alignment vertical="center"/>
    </xf>
    <xf numFmtId="49" fontId="3" fillId="3" borderId="13" xfId="0" applyNumberFormat="1" applyFont="1" applyFill="1" applyBorder="1" applyAlignment="1">
      <alignment horizontal="right" vertical="center"/>
    </xf>
    <xf numFmtId="49" fontId="3" fillId="3" borderId="14" xfId="0" applyNumberFormat="1" applyFont="1" applyFill="1" applyBorder="1" applyAlignment="1">
      <alignment horizontal="right" vertical="center"/>
    </xf>
    <xf numFmtId="0" fontId="3" fillId="3" borderId="14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right" vertical="center"/>
    </xf>
    <xf numFmtId="2" fontId="3" fillId="3" borderId="14" xfId="0" applyNumberFormat="1" applyFont="1" applyFill="1" applyBorder="1" applyAlignment="1">
      <alignment horizontal="right" vertical="center"/>
    </xf>
    <xf numFmtId="4" fontId="3" fillId="3" borderId="14" xfId="2" applyNumberFormat="1" applyFont="1" applyFill="1" applyBorder="1" applyAlignment="1">
      <alignment horizontal="right" vertical="center"/>
    </xf>
    <xf numFmtId="4" fontId="3" fillId="3" borderId="14" xfId="0" applyNumberFormat="1" applyFont="1" applyFill="1" applyBorder="1" applyAlignment="1">
      <alignment horizontal="right" vertical="center"/>
    </xf>
    <xf numFmtId="2" fontId="2" fillId="17" borderId="14" xfId="0" applyNumberFormat="1" applyFont="1" applyFill="1" applyBorder="1">
      <alignment vertical="center"/>
    </xf>
    <xf numFmtId="4" fontId="2" fillId="17" borderId="14" xfId="0" applyNumberFormat="1" applyFont="1" applyFill="1" applyBorder="1">
      <alignment vertical="center"/>
    </xf>
    <xf numFmtId="4" fontId="2" fillId="0" borderId="14" xfId="0" applyNumberFormat="1" applyFont="1" applyBorder="1">
      <alignment vertical="center"/>
    </xf>
    <xf numFmtId="2" fontId="2" fillId="3" borderId="15" xfId="0" applyNumberFormat="1" applyFont="1" applyFill="1" applyBorder="1">
      <alignment vertical="center"/>
    </xf>
    <xf numFmtId="0" fontId="3" fillId="3" borderId="16" xfId="0" applyFont="1" applyFill="1" applyBorder="1" applyAlignment="1">
      <alignment horizontal="center" vertical="center"/>
    </xf>
    <xf numFmtId="4" fontId="3" fillId="0" borderId="14" xfId="0" applyNumberFormat="1" applyFont="1" applyBorder="1">
      <alignment vertical="center"/>
    </xf>
    <xf numFmtId="2" fontId="2" fillId="0" borderId="19" xfId="0" applyNumberFormat="1" applyFont="1" applyBorder="1">
      <alignment vertical="center"/>
    </xf>
    <xf numFmtId="176" fontId="2" fillId="0" borderId="19" xfId="0" applyNumberFormat="1" applyFont="1" applyBorder="1">
      <alignment vertical="center"/>
    </xf>
    <xf numFmtId="0" fontId="3" fillId="22" borderId="14" xfId="0" applyFont="1" applyFill="1" applyBorder="1" applyAlignment="1">
      <alignment horizontal="right" vertical="center"/>
    </xf>
    <xf numFmtId="4" fontId="3" fillId="0" borderId="14" xfId="2" applyNumberFormat="1" applyFont="1" applyFill="1" applyBorder="1" applyAlignment="1">
      <alignment horizontal="right" vertical="center" wrapText="1"/>
    </xf>
    <xf numFmtId="2" fontId="2" fillId="0" borderId="27" xfId="2" applyNumberFormat="1" applyFont="1" applyFill="1" applyBorder="1">
      <alignment vertical="center"/>
    </xf>
    <xf numFmtId="0" fontId="3" fillId="0" borderId="75" xfId="0" applyFont="1" applyBorder="1" applyAlignment="1">
      <alignment horizontal="center" vertical="center"/>
    </xf>
    <xf numFmtId="0" fontId="3" fillId="0" borderId="76" xfId="0" applyFont="1" applyBorder="1" applyAlignment="1">
      <alignment horizontal="center" vertical="center"/>
    </xf>
    <xf numFmtId="0" fontId="3" fillId="0" borderId="77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18" xfId="0" applyFont="1" applyBorder="1" applyAlignment="1">
      <alignment horizontal="right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4" xfId="0" applyFont="1" applyBorder="1">
      <alignment vertical="center"/>
    </xf>
    <xf numFmtId="0" fontId="3" fillId="22" borderId="18" xfId="0" applyFont="1" applyFill="1" applyBorder="1">
      <alignment vertical="center"/>
    </xf>
    <xf numFmtId="4" fontId="3" fillId="0" borderId="18" xfId="0" applyNumberFormat="1" applyFont="1" applyBorder="1" applyAlignment="1">
      <alignment vertical="center" wrapText="1"/>
    </xf>
    <xf numFmtId="4" fontId="3" fillId="0" borderId="18" xfId="3" applyNumberFormat="1" applyFont="1" applyFill="1" applyBorder="1" applyAlignment="1">
      <alignment horizontal="right" vertical="center"/>
    </xf>
    <xf numFmtId="4" fontId="3" fillId="0" borderId="0" xfId="0" applyNumberFormat="1" applyFont="1">
      <alignment vertical="center"/>
    </xf>
    <xf numFmtId="9" fontId="2" fillId="0" borderId="0" xfId="3" applyFont="1" applyFill="1" applyBorder="1" applyAlignment="1">
      <alignment horizontal="right" vertical="center"/>
    </xf>
    <xf numFmtId="9" fontId="3" fillId="0" borderId="0" xfId="3" applyFont="1" applyFill="1" applyBorder="1" applyAlignment="1">
      <alignment horizontal="right" vertical="center"/>
    </xf>
    <xf numFmtId="2" fontId="3" fillId="0" borderId="0" xfId="0" applyNumberFormat="1" applyFont="1">
      <alignment vertical="center"/>
    </xf>
    <xf numFmtId="49" fontId="3" fillId="3" borderId="17" xfId="0" applyNumberFormat="1" applyFont="1" applyFill="1" applyBorder="1" applyAlignment="1">
      <alignment horizontal="right" vertical="center"/>
    </xf>
    <xf numFmtId="0" fontId="3" fillId="3" borderId="18" xfId="0" applyFont="1" applyFill="1" applyBorder="1" applyAlignment="1">
      <alignment horizontal="right" vertical="center"/>
    </xf>
    <xf numFmtId="2" fontId="3" fillId="3" borderId="18" xfId="0" applyNumberFormat="1" applyFont="1" applyFill="1" applyBorder="1" applyAlignment="1">
      <alignment horizontal="right" vertical="center"/>
    </xf>
    <xf numFmtId="4" fontId="3" fillId="3" borderId="18" xfId="2" applyNumberFormat="1" applyFont="1" applyFill="1" applyBorder="1" applyAlignment="1">
      <alignment horizontal="right" vertical="center"/>
    </xf>
    <xf numFmtId="4" fontId="3" fillId="3" borderId="18" xfId="0" applyNumberFormat="1" applyFont="1" applyFill="1" applyBorder="1" applyAlignment="1">
      <alignment horizontal="right" vertical="center"/>
    </xf>
    <xf numFmtId="4" fontId="2" fillId="3" borderId="18" xfId="2" applyNumberFormat="1" applyFont="1" applyFill="1" applyBorder="1">
      <alignment vertical="center"/>
    </xf>
    <xf numFmtId="2" fontId="2" fillId="3" borderId="19" xfId="2" applyNumberFormat="1" applyFont="1" applyFill="1" applyBorder="1">
      <alignment vertical="center"/>
    </xf>
    <xf numFmtId="0" fontId="3" fillId="3" borderId="20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49" fontId="3" fillId="22" borderId="18" xfId="0" applyNumberFormat="1" applyFont="1" applyFill="1" applyBorder="1" applyAlignment="1">
      <alignment horizontal="right" vertical="center"/>
    </xf>
    <xf numFmtId="0" fontId="3" fillId="3" borderId="14" xfId="0" applyFont="1" applyFill="1" applyBorder="1">
      <alignment vertical="center"/>
    </xf>
    <xf numFmtId="4" fontId="2" fillId="3" borderId="14" xfId="2" applyNumberFormat="1" applyFont="1" applyFill="1" applyBorder="1" applyAlignment="1">
      <alignment horizontal="right" vertical="center"/>
    </xf>
    <xf numFmtId="0" fontId="3" fillId="3" borderId="14" xfId="0" applyFont="1" applyFill="1" applyBorder="1" applyAlignment="1">
      <alignment horizontal="right" vertical="center" wrapText="1"/>
    </xf>
    <xf numFmtId="4" fontId="2" fillId="3" borderId="14" xfId="0" applyNumberFormat="1" applyFont="1" applyFill="1" applyBorder="1">
      <alignment vertical="center"/>
    </xf>
    <xf numFmtId="4" fontId="2" fillId="17" borderId="18" xfId="0" applyNumberFormat="1" applyFont="1" applyFill="1" applyBorder="1">
      <alignment vertical="center"/>
    </xf>
    <xf numFmtId="4" fontId="3" fillId="0" borderId="18" xfId="0" applyNumberFormat="1" applyFont="1" applyBorder="1">
      <alignment vertical="center"/>
    </xf>
    <xf numFmtId="49" fontId="3" fillId="0" borderId="18" xfId="0" applyNumberFormat="1" applyFont="1" applyBorder="1" applyAlignment="1">
      <alignment horizontal="right" vertical="center" wrapText="1"/>
    </xf>
    <xf numFmtId="0" fontId="3" fillId="0" borderId="0" xfId="0" applyFont="1" applyAlignment="1">
      <alignment vertical="bottom"/>
    </xf>
    <xf numFmtId="4" fontId="2" fillId="0" borderId="18" xfId="0" applyNumberFormat="1" applyFont="1" applyBorder="1" applyAlignment="1">
      <alignment vertical="bottom"/>
    </xf>
    <xf numFmtId="0" fontId="3" fillId="0" borderId="20" xfId="0" applyFont="1" applyBorder="1" applyAlignment="1">
      <alignment horizontal="center" vertical="bottom"/>
    </xf>
    <xf numFmtId="49" fontId="3" fillId="3" borderId="18" xfId="0" applyNumberFormat="1" applyFont="1" applyFill="1" applyBorder="1" applyAlignment="1">
      <alignment horizontal="right" vertical="center"/>
    </xf>
    <xf numFmtId="4" fontId="2" fillId="3" borderId="18" xfId="0" applyNumberFormat="1" applyFont="1" applyFill="1" applyBorder="1">
      <alignment vertical="center"/>
    </xf>
    <xf numFmtId="2" fontId="2" fillId="3" borderId="19" xfId="0" applyNumberFormat="1" applyFont="1" applyFill="1" applyBorder="1">
      <alignment vertical="center"/>
    </xf>
    <xf numFmtId="4" fontId="2" fillId="3" borderId="18" xfId="2" applyNumberFormat="1" applyFont="1" applyFill="1" applyBorder="1" applyAlignment="1">
      <alignment horizontal="right" vertical="center"/>
    </xf>
    <xf numFmtId="0" fontId="3" fillId="3" borderId="18" xfId="0" applyFont="1" applyFill="1" applyBorder="1">
      <alignment vertical="center"/>
    </xf>
    <xf numFmtId="0" fontId="3" fillId="0" borderId="14" xfId="0" applyFont="1" applyBorder="1" applyAlignment="1">
      <alignment horizontal="left" vertical="center"/>
    </xf>
    <xf numFmtId="0" fontId="3" fillId="0" borderId="18" xfId="0" applyFont="1" applyBorder="1" applyAlignment="1">
      <alignment horizontal="right" vertical="center"/>
      <protection locked="1" hidden="1"/>
    </xf>
    <xf numFmtId="2" fontId="3" fillId="0" borderId="18" xfId="0" applyNumberFormat="1" applyFont="1" applyBorder="1" applyAlignment="1">
      <alignment horizontal="right" vertical="center"/>
      <protection locked="1" hidden="1"/>
    </xf>
    <xf numFmtId="0" fontId="3" fillId="22" borderId="18" xfId="0" applyFont="1" applyFill="1" applyBorder="1" applyAlignment="1">
      <alignment horizontal="right" vertical="center"/>
      <protection locked="1" hidden="1"/>
    </xf>
    <xf numFmtId="168" fontId="3" fillId="0" borderId="18" xfId="0" applyNumberFormat="1" applyFont="1" applyBorder="1" applyAlignment="1">
      <alignment vertical="center" wrapText="1"/>
    </xf>
    <xf numFmtId="0" fontId="3" fillId="21" borderId="18" xfId="0" applyFont="1" applyFill="1" applyBorder="1" applyAlignment="1">
      <alignment horizontal="right" vertical="center"/>
      <protection locked="1" hidden="1"/>
    </xf>
    <xf numFmtId="0" fontId="3" fillId="3" borderId="18" xfId="0" applyFont="1" applyFill="1" applyBorder="1" applyAlignment="1">
      <alignment horizontal="right" vertical="center"/>
      <protection locked="1" hidden="1"/>
    </xf>
    <xf numFmtId="2" fontId="3" fillId="3" borderId="18" xfId="0" applyNumberFormat="1" applyFont="1" applyFill="1" applyBorder="1" applyAlignment="1">
      <alignment horizontal="right" vertical="center"/>
      <protection locked="1" hidden="1"/>
    </xf>
    <xf numFmtId="49" fontId="3" fillId="21" borderId="43" xfId="0" applyNumberFormat="1" applyFont="1" applyFill="1" applyBorder="1" applyAlignment="1">
      <alignment horizontal="right" vertical="center"/>
    </xf>
    <xf numFmtId="2" fontId="3" fillId="21" borderId="18" xfId="0" applyNumberFormat="1" applyFont="1" applyFill="1" applyBorder="1" applyAlignment="1">
      <alignment horizontal="right" vertical="center"/>
      <protection locked="1" hidden="1"/>
    </xf>
    <xf numFmtId="1" fontId="3" fillId="0" borderId="18" xfId="0" applyNumberFormat="1" applyFont="1" applyBorder="1" applyAlignment="1">
      <alignment horizontal="right" vertical="center"/>
      <protection locked="1" hidden="1"/>
    </xf>
    <xf numFmtId="0" fontId="3" fillId="0" borderId="0" xfId="0" applyFont="1">
      <alignment vertical="center"/>
      <protection locked="1" hidden="1"/>
    </xf>
    <xf numFmtId="1" fontId="3" fillId="0" borderId="0" xfId="0" applyNumberFormat="1" applyFont="1">
      <alignment vertical="center"/>
      <protection locked="1" hidden="1"/>
    </xf>
    <xf numFmtId="2" fontId="3" fillId="0" borderId="0" xfId="0" applyNumberFormat="1" applyFont="1" applyAlignment="1">
      <alignment horizontal="right" vertical="center"/>
      <protection locked="1" hidden="1"/>
    </xf>
    <xf numFmtId="2" fontId="2" fillId="0" borderId="0" xfId="0" applyNumberFormat="1" applyFont="1">
      <alignment vertical="center"/>
      <protection locked="1" hidden="1"/>
    </xf>
    <xf numFmtId="0" fontId="3" fillId="22" borderId="14" xfId="0" applyFont="1" applyFill="1" applyBorder="1">
      <alignment vertical="center"/>
    </xf>
    <xf numFmtId="0" fontId="1" fillId="0" borderId="18" xfId="0" applyFont="1" applyBorder="1">
      <alignment vertical="center"/>
    </xf>
    <xf numFmtId="4" fontId="3" fillId="22" borderId="18" xfId="2" applyNumberFormat="1" applyFont="1" applyFill="1" applyBorder="1" applyAlignment="1">
      <alignment horizontal="right" vertical="center"/>
    </xf>
    <xf numFmtId="49" fontId="24" fillId="0" borderId="18" xfId="0" applyNumberFormat="1" applyFont="1" applyBorder="1" applyAlignment="1">
      <alignment horizontal="right" vertical="center"/>
    </xf>
    <xf numFmtId="0" fontId="24" fillId="0" borderId="18" xfId="0" applyFont="1" applyBorder="1" applyAlignment="1">
      <alignment vertical="center" wrapText="1"/>
    </xf>
    <xf numFmtId="0" fontId="24" fillId="0" borderId="18" xfId="0" applyFont="1" applyBorder="1" applyAlignment="1">
      <alignment horizontal="right" vertical="center"/>
    </xf>
    <xf numFmtId="0" fontId="24" fillId="0" borderId="18" xfId="0" applyFont="1" applyBorder="1">
      <alignment vertical="center"/>
    </xf>
    <xf numFmtId="2" fontId="24" fillId="0" borderId="18" xfId="0" applyNumberFormat="1" applyFont="1" applyBorder="1" applyAlignment="1">
      <alignment horizontal="right" vertical="center"/>
    </xf>
    <xf numFmtId="0" fontId="3" fillId="21" borderId="18" xfId="0" applyFont="1" applyFill="1" applyBorder="1">
      <alignment vertical="center"/>
    </xf>
    <xf numFmtId="4" fontId="3" fillId="22" borderId="18" xfId="0" applyNumberFormat="1" applyFont="1" applyFill="1" applyBorder="1" applyAlignment="1">
      <alignment vertical="center" wrapText="1"/>
    </xf>
    <xf numFmtId="0" fontId="1" fillId="0" borderId="23" xfId="0" applyFont="1" applyBorder="1" applyAlignment="1">
      <alignment horizontal="right" vertical="center"/>
    </xf>
    <xf numFmtId="0" fontId="1" fillId="0" borderId="24" xfId="0" applyFont="1" applyBorder="1">
      <alignment vertical="center"/>
    </xf>
    <xf numFmtId="0" fontId="3" fillId="21" borderId="14" xfId="0" applyFont="1" applyFill="1" applyBorder="1">
      <alignment vertical="center"/>
    </xf>
    <xf numFmtId="0" fontId="2" fillId="0" borderId="44" xfId="0" applyFont="1" applyBorder="1" applyAlignment="1">
      <alignment horizontal="left" vertical="center"/>
    </xf>
    <xf numFmtId="49" fontId="1" fillId="0" borderId="45" xfId="0" applyNumberFormat="1" applyFont="1" applyBorder="1" applyAlignment="1">
      <alignment horizontal="right" vertical="center"/>
    </xf>
    <xf numFmtId="0" fontId="1" fillId="0" borderId="44" xfId="0" applyFont="1" applyBorder="1">
      <alignment vertical="center"/>
    </xf>
    <xf numFmtId="2" fontId="1" fillId="0" borderId="46" xfId="0" applyNumberFormat="1" applyFont="1" applyBorder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4" fontId="2" fillId="0" borderId="14" xfId="0" applyNumberFormat="1" applyFont="1" applyBorder="1" applyAlignment="1">
      <alignment horizontal="right" vertical="center"/>
    </xf>
    <xf numFmtId="4" fontId="2" fillId="17" borderId="14" xfId="0" applyNumberFormat="1" applyFont="1" applyFill="1" applyBorder="1" applyAlignment="1">
      <alignment horizontal="right" vertical="center"/>
    </xf>
    <xf numFmtId="4" fontId="2" fillId="0" borderId="28" xfId="0" applyNumberFormat="1" applyFont="1" applyBorder="1" applyAlignment="1">
      <alignment horizontal="center" vertical="center"/>
    </xf>
    <xf numFmtId="2" fontId="2" fillId="0" borderId="25" xfId="3" applyNumberFormat="1" applyFont="1" applyFill="1" applyBorder="1" applyAlignment="1">
      <alignment horizontal="right" vertical="center"/>
    </xf>
    <xf numFmtId="4" fontId="2" fillId="0" borderId="30" xfId="0" applyNumberFormat="1" applyFont="1" applyBorder="1" applyAlignment="1">
      <alignment horizontal="center" vertical="center"/>
    </xf>
    <xf numFmtId="49" fontId="2" fillId="0" borderId="16" xfId="0" applyNumberFormat="1" applyFont="1" applyBorder="1" applyAlignment="1">
      <alignment horizontal="center" vertical="center"/>
    </xf>
    <xf numFmtId="49" fontId="3" fillId="0" borderId="50" xfId="0" applyNumberFormat="1" applyFont="1" applyBorder="1" applyAlignment="1">
      <alignment horizontal="left" vertical="center"/>
    </xf>
    <xf numFmtId="49" fontId="3" fillId="0" borderId="14" xfId="0" applyNumberFormat="1" applyFont="1" applyBorder="1" applyAlignment="1">
      <alignment horizontal="left" vertical="center"/>
    </xf>
    <xf numFmtId="49" fontId="3" fillId="0" borderId="27" xfId="0" applyNumberFormat="1" applyFont="1" applyBorder="1" applyAlignment="1">
      <alignment horizontal="left" vertical="center"/>
    </xf>
    <xf numFmtId="49" fontId="2" fillId="0" borderId="20" xfId="0" applyNumberFormat="1" applyFont="1" applyBorder="1" applyAlignment="1">
      <alignment horizontal="center" vertical="center"/>
    </xf>
    <xf numFmtId="49" fontId="3" fillId="0" borderId="35" xfId="0" applyNumberFormat="1" applyFont="1" applyBorder="1" applyAlignment="1">
      <alignment horizontal="left" vertical="center"/>
    </xf>
    <xf numFmtId="49" fontId="3" fillId="0" borderId="18" xfId="0" applyNumberFormat="1" applyFont="1" applyBorder="1" applyAlignment="1">
      <alignment horizontal="left" vertical="center"/>
    </xf>
    <xf numFmtId="49" fontId="3" fillId="0" borderId="22" xfId="0" applyNumberFormat="1" applyFont="1" applyBorder="1" applyAlignment="1">
      <alignment horizontal="left" vertical="center"/>
    </xf>
    <xf numFmtId="49" fontId="2" fillId="0" borderId="21" xfId="0" applyNumberFormat="1" applyFont="1" applyBorder="1" applyAlignment="1">
      <alignment horizontal="center" vertical="center"/>
    </xf>
    <xf numFmtId="49" fontId="3" fillId="0" borderId="36" xfId="0" applyNumberFormat="1" applyFont="1" applyBorder="1" applyAlignment="1">
      <alignment horizontal="left" vertical="center"/>
    </xf>
    <xf numFmtId="49" fontId="3" fillId="0" borderId="24" xfId="0" applyNumberFormat="1" applyFont="1" applyBorder="1" applyAlignment="1">
      <alignment horizontal="left" vertical="center"/>
    </xf>
    <xf numFmtId="49" fontId="3" fillId="0" borderId="26" xfId="0" applyNumberFormat="1" applyFont="1" applyBorder="1" applyAlignment="1">
      <alignment horizontal="left" vertical="center"/>
    </xf>
    <xf numFmtId="0" fontId="12" fillId="0" borderId="0" xfId="0" applyAlignment="1">
      <alignment horizontal="center" vertical="bottom"/>
    </xf>
    <xf numFmtId="0" fontId="1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3" fillId="0" borderId="14" xfId="0" applyFont="1" applyBorder="1" applyAlignment="1" quotePrefix="1">
      <alignment horizontal="right" vertical="center"/>
    </xf>
    <xf numFmtId="4" fontId="1" fillId="0" borderId="0" xfId="0" applyNumberFormat="1" applyFont="1">
      <alignment vertical="center"/>
    </xf>
    <xf numFmtId="0" fontId="3" fillId="0" borderId="18" xfId="2" applyNumberFormat="1" applyFont="1" applyFill="1" applyBorder="1" applyAlignment="1">
      <alignment horizontal="right" vertical="center"/>
    </xf>
    <xf numFmtId="0" fontId="3" fillId="0" borderId="0" xfId="2" applyNumberFormat="1" applyFont="1" applyFill="1" applyBorder="1">
      <alignment vertical="center"/>
    </xf>
    <xf numFmtId="0" fontId="1" fillId="0" borderId="0" xfId="0" applyFont="1" applyAlignment="1">
      <alignment horizontal="center" vertical="bottom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49" fontId="25" fillId="0" borderId="0" xfId="6" applyNumberFormat="1" applyAlignment="1">
      <alignment vertical="bottom"/>
      <protection locked="0" hidden="0"/>
    </xf>
    <xf numFmtId="0" fontId="25" fillId="0" borderId="0" xfId="6" applyAlignment="1">
      <alignment vertical="bottom"/>
      <protection locked="0" hidden="0"/>
    </xf>
    <xf numFmtId="49" fontId="25" fillId="0" borderId="0" xfId="6" applyNumberFormat="1" applyAlignment="1">
      <alignment horizontal="center" vertical="bottom"/>
      <protection locked="0" hidden="0"/>
    </xf>
    <xf numFmtId="0" fontId="25" fillId="0" borderId="0" xfId="6" applyAlignment="1">
      <alignment horizontal="center" vertical="bottom"/>
      <protection locked="0" hidden="0"/>
    </xf>
    <xf numFmtId="49" fontId="26" fillId="0" borderId="18" xfId="6" applyNumberFormat="1" applyFont="1" applyBorder="1" applyAlignment="1" quotePrefix="1">
      <alignment horizontal="center" vertical="bottom"/>
      <protection locked="0" hidden="0"/>
    </xf>
    <xf numFmtId="0" fontId="26" fillId="0" borderId="18" xfId="6" applyFont="1" applyBorder="1" applyAlignment="1" quotePrefix="1">
      <alignment horizontal="center" vertical="bottom"/>
      <protection locked="0" hidden="0"/>
    </xf>
    <xf numFmtId="0" fontId="25" fillId="0" borderId="18" xfId="6" applyBorder="1" applyAlignment="1">
      <alignment vertical="bottom"/>
      <protection locked="0" hidden="0"/>
    </xf>
    <xf numFmtId="49" fontId="25" fillId="0" borderId="18" xfId="6" applyNumberFormat="1" applyBorder="1" applyAlignment="1" quotePrefix="1">
      <alignment vertical="bottom"/>
      <protection locked="0" hidden="0"/>
    </xf>
    <xf numFmtId="0" fontId="25" fillId="0" borderId="18" xfId="6" applyBorder="1" applyAlignment="1" quotePrefix="1">
      <alignment vertical="bottom"/>
      <protection locked="0" hidden="0"/>
    </xf>
    <xf numFmtId="2" fontId="25" fillId="0" borderId="18" xfId="6" applyNumberFormat="1" applyBorder="1" applyAlignment="1" quotePrefix="1">
      <alignment vertical="bottom"/>
      <protection locked="0" hidden="0"/>
    </xf>
    <xf numFmtId="0" fontId="1" fillId="9" borderId="0" xfId="1" applyFill="1" applyAlignment="1">
      <alignment vertical="bottom"/>
    </xf>
    <xf numFmtId="0" fontId="2" fillId="9" borderId="0" xfId="1" applyFont="1" applyFill="1" applyAlignment="1">
      <alignment vertical="bottom"/>
    </xf>
    <xf numFmtId="0" fontId="13" fillId="8" borderId="0" xfId="1" applyFont="1" applyFill="1" applyAlignment="1">
      <alignment horizontal="center" vertical="center"/>
    </xf>
    <xf numFmtId="0" fontId="10" fillId="9" borderId="0" xfId="1" applyFont="1" applyFill="1" applyAlignment="1">
      <alignment horizontal="center" vertical="bottom"/>
    </xf>
    <xf numFmtId="0" fontId="14" fillId="10" borderId="0" xfId="1" applyFont="1" applyFill="1" applyAlignment="1">
      <alignment vertical="bottom"/>
    </xf>
    <xf numFmtId="0" fontId="1" fillId="10" borderId="0" xfId="1" applyFill="1" applyAlignment="1">
      <alignment vertical="bottom"/>
    </xf>
    <xf numFmtId="0" fontId="15" fillId="10" borderId="42" xfId="1" applyFont="1" applyFill="1" applyBorder="1" applyAlignment="1">
      <alignment horizontal="left" vertical="bottom"/>
    </xf>
    <xf numFmtId="0" fontId="1" fillId="10" borderId="0" xfId="1" applyFill="1" applyAlignment="1">
      <alignment horizontal="centerContinuous" vertical="bottom"/>
    </xf>
    <xf numFmtId="0" fontId="15" fillId="10" borderId="51" xfId="1" applyFont="1" applyFill="1" applyBorder="1" applyAlignment="1">
      <alignment horizontal="left" vertical="bottom"/>
    </xf>
    <xf numFmtId="0" fontId="15" fillId="10" borderId="42" xfId="1" applyFont="1" applyFill="1" applyBorder="1" applyAlignment="1">
      <alignment horizontal="left" vertical="bottom"/>
    </xf>
    <xf numFmtId="0" fontId="14" fillId="10" borderId="0" xfId="1" applyFont="1" applyFill="1" applyAlignment="1">
      <alignment horizontal="left" vertical="bottom"/>
    </xf>
    <xf numFmtId="0" fontId="15" fillId="10" borderId="51" xfId="1" applyFont="1" applyFill="1" applyBorder="1" applyAlignment="1">
      <alignment horizontal="left" vertical="bottom"/>
    </xf>
    <xf numFmtId="0" fontId="15" fillId="10" borderId="0" xfId="1" applyFont="1" applyFill="1" applyAlignment="1">
      <alignment horizontal="left" vertical="bottom"/>
    </xf>
    <xf numFmtId="0" fontId="16" fillId="9" borderId="78" xfId="1" applyFont="1" applyFill="1" applyBorder="1" applyAlignment="1">
      <alignment horizontal="center" vertical="center"/>
    </xf>
    <xf numFmtId="0" fontId="16" fillId="9" borderId="79" xfId="1" applyFont="1" applyFill="1" applyBorder="1" applyAlignment="1">
      <alignment horizontal="center" vertical="center"/>
    </xf>
    <xf numFmtId="0" fontId="16" fillId="9" borderId="79" xfId="1" applyFont="1" applyFill="1" applyBorder="1" applyAlignment="1">
      <alignment horizontal="center" vertical="center" wrapText="1"/>
    </xf>
    <xf numFmtId="0" fontId="16" fillId="9" borderId="55" xfId="1" applyFont="1" applyFill="1" applyBorder="1" applyAlignment="1">
      <alignment horizontal="center" vertical="center" wrapText="1"/>
    </xf>
    <xf numFmtId="0" fontId="16" fillId="9" borderId="80" xfId="1" applyFont="1" applyFill="1" applyBorder="1" applyAlignment="1">
      <alignment horizontal="center" vertical="center"/>
    </xf>
    <xf numFmtId="0" fontId="18" fillId="0" borderId="81" xfId="1" applyFont="1" applyBorder="1" applyAlignment="1">
      <alignment horizontal="center" vertical="bottom"/>
    </xf>
    <xf numFmtId="0" fontId="18" fillId="0" borderId="18" xfId="1" applyFont="1" applyBorder="1" applyAlignment="1">
      <alignment horizontal="center" vertical="bottom"/>
    </xf>
    <xf numFmtId="176" fontId="18" fillId="0" borderId="18" xfId="1" applyNumberFormat="1" applyFont="1" applyBorder="1" applyAlignment="1">
      <alignment horizontal="center" vertical="bottom"/>
    </xf>
    <xf numFmtId="4" fontId="18" fillId="0" borderId="18" xfId="1" applyNumberFormat="1" applyFont="1" applyBorder="1" applyAlignment="1">
      <alignment horizontal="center" vertical="bottom"/>
    </xf>
    <xf numFmtId="3" fontId="19" fillId="23" borderId="82" xfId="1" applyNumberFormat="1" applyFont="1" applyFill="1" applyBorder="1" applyAlignment="1">
      <alignment horizontal="center" vertical="center" wrapText="1"/>
    </xf>
    <xf numFmtId="0" fontId="21" fillId="9" borderId="0" xfId="1" applyFont="1" applyFill="1" applyAlignment="1">
      <alignment vertical="bottom"/>
    </xf>
    <xf numFmtId="3" fontId="19" fillId="9" borderId="0" xfId="1" applyNumberFormat="1" applyFont="1" applyFill="1" applyAlignment="1">
      <alignment horizontal="center" vertical="center" wrapText="1"/>
    </xf>
    <xf numFmtId="0" fontId="19" fillId="9" borderId="0" xfId="1" applyFont="1" applyFill="1" applyAlignment="1">
      <alignment horizontal="center" vertical="center" wrapText="1"/>
    </xf>
    <xf numFmtId="0" fontId="18" fillId="9" borderId="81" xfId="1" applyFont="1" applyFill="1" applyBorder="1" applyAlignment="1">
      <alignment horizontal="center" vertical="bottom"/>
    </xf>
    <xf numFmtId="0" fontId="18" fillId="9" borderId="18" xfId="1" applyFont="1" applyFill="1" applyBorder="1" applyAlignment="1">
      <alignment horizontal="center" vertical="bottom"/>
    </xf>
    <xf numFmtId="176" fontId="18" fillId="9" borderId="18" xfId="1" applyNumberFormat="1" applyFont="1" applyFill="1" applyBorder="1" applyAlignment="1">
      <alignment horizontal="center" vertical="bottom"/>
    </xf>
    <xf numFmtId="4" fontId="18" fillId="9" borderId="18" xfId="1" applyNumberFormat="1" applyFont="1" applyFill="1" applyBorder="1" applyAlignment="1">
      <alignment horizontal="center" vertical="bottom"/>
    </xf>
    <xf numFmtId="0" fontId="18" fillId="9" borderId="64" xfId="1" applyFont="1" applyFill="1" applyBorder="1" applyAlignment="1">
      <alignment horizontal="center" vertical="bottom"/>
    </xf>
    <xf numFmtId="0" fontId="18" fillId="9" borderId="62" xfId="1" applyFont="1" applyFill="1" applyBorder="1" applyAlignment="1">
      <alignment horizontal="center" vertical="bottom"/>
    </xf>
    <xf numFmtId="176" fontId="18" fillId="9" borderId="62" xfId="1" applyNumberFormat="1" applyFont="1" applyFill="1" applyBorder="1" applyAlignment="1">
      <alignment horizontal="center" vertical="bottom"/>
    </xf>
    <xf numFmtId="0" fontId="18" fillId="9" borderId="83" xfId="1" applyFont="1" applyFill="1" applyBorder="1" applyAlignment="1">
      <alignment horizontal="center" vertical="bottom"/>
    </xf>
    <xf numFmtId="4" fontId="18" fillId="9" borderId="62" xfId="1" applyNumberFormat="1" applyFont="1" applyFill="1" applyBorder="1" applyAlignment="1">
      <alignment horizontal="center" vertical="bottom"/>
    </xf>
    <xf numFmtId="0" fontId="18" fillId="9" borderId="63" xfId="1" applyFont="1" applyFill="1" applyBorder="1" applyAlignment="1">
      <alignment horizontal="center" vertical="bottom"/>
    </xf>
    <xf numFmtId="0" fontId="18" fillId="9" borderId="0" xfId="1" applyFont="1" applyFill="1" applyAlignment="1">
      <alignment horizontal="center" vertical="bottom"/>
    </xf>
    <xf numFmtId="0" fontId="18" fillId="9" borderId="84" xfId="1" applyFont="1" applyFill="1" applyBorder="1" applyAlignment="1">
      <alignment horizontal="center" vertical="bottom"/>
    </xf>
    <xf numFmtId="176" fontId="18" fillId="9" borderId="84" xfId="1" applyNumberFormat="1" applyFont="1" applyFill="1" applyBorder="1" applyAlignment="1">
      <alignment horizontal="center" vertical="bottom"/>
    </xf>
    <xf numFmtId="4" fontId="18" fillId="9" borderId="84" xfId="1" applyNumberFormat="1" applyFont="1" applyFill="1" applyBorder="1" applyAlignment="1">
      <alignment horizontal="center" vertical="bottom"/>
    </xf>
    <xf numFmtId="176" fontId="1" fillId="9" borderId="0" xfId="1" applyNumberFormat="1" applyFill="1" applyAlignment="1">
      <alignment vertical="bottom"/>
    </xf>
    <xf numFmtId="0" fontId="18" fillId="9" borderId="53" xfId="1" applyFont="1" applyFill="1" applyBorder="1" applyAlignment="1">
      <alignment vertical="bottom"/>
    </xf>
    <xf numFmtId="0" fontId="15" fillId="9" borderId="53" xfId="1" applyFont="1" applyFill="1" applyBorder="1" applyAlignment="1">
      <alignment vertical="bottom"/>
    </xf>
    <xf numFmtId="2" fontId="18" fillId="9" borderId="53" xfId="1" applyNumberFormat="1" applyFont="1" applyFill="1" applyBorder="1" applyAlignment="1">
      <alignment horizontal="center" vertical="bottom"/>
    </xf>
    <xf numFmtId="0" fontId="20" fillId="9" borderId="0" xfId="1" applyFont="1" applyFill="1" applyAlignment="1">
      <alignment vertical="bottom"/>
    </xf>
    <xf numFmtId="0" fontId="21" fillId="9" borderId="0" xfId="1" applyFont="1" applyFill="1" applyAlignment="1">
      <alignment horizontal="center" vertical="bottom"/>
    </xf>
    <xf numFmtId="2" fontId="21" fillId="9" borderId="0" xfId="1" applyNumberFormat="1" applyFont="1" applyFill="1" applyAlignment="1">
      <alignment horizontal="center" vertical="bottom"/>
    </xf>
    <xf numFmtId="0" fontId="18" fillId="9" borderId="54" xfId="1" applyFont="1" applyFill="1" applyBorder="1" applyAlignment="1">
      <alignment horizontal="center" vertical="center"/>
    </xf>
    <xf numFmtId="0" fontId="18" fillId="9" borderId="55" xfId="1" applyFont="1" applyFill="1" applyBorder="1" applyAlignment="1">
      <alignment horizontal="center" vertical="center" wrapText="1"/>
    </xf>
    <xf numFmtId="0" fontId="22" fillId="11" borderId="56" xfId="1" applyFont="1" applyFill="1" applyBorder="1" applyAlignment="1">
      <alignment horizontal="centerContinuous" vertical="bottom"/>
    </xf>
    <xf numFmtId="0" fontId="22" fillId="11" borderId="57" xfId="1" applyFont="1" applyFill="1" applyBorder="1" applyAlignment="1">
      <alignment horizontal="centerContinuous" vertical="bottom"/>
    </xf>
    <xf numFmtId="0" fontId="22" fillId="12" borderId="56" xfId="1" applyFont="1" applyFill="1" applyBorder="1" applyAlignment="1">
      <alignment horizontal="centerContinuous" vertical="bottom"/>
    </xf>
    <xf numFmtId="0" fontId="22" fillId="12" borderId="57" xfId="1" applyFont="1" applyFill="1" applyBorder="1" applyAlignment="1">
      <alignment horizontal="centerContinuous" vertical="bottom"/>
    </xf>
    <xf numFmtId="2" fontId="22" fillId="13" borderId="58" xfId="1" applyNumberFormat="1" applyFont="1" applyFill="1" applyBorder="1" applyAlignment="1">
      <alignment horizontal="centerContinuous" vertical="bottom"/>
    </xf>
    <xf numFmtId="0" fontId="22" fillId="13" borderId="57" xfId="1" applyFont="1" applyFill="1" applyBorder="1" applyAlignment="1">
      <alignment horizontal="centerContinuous" vertical="bottom"/>
    </xf>
    <xf numFmtId="0" fontId="22" fillId="14" borderId="58" xfId="1" applyFont="1" applyFill="1" applyBorder="1" applyAlignment="1">
      <alignment horizontal="centerContinuous" vertical="bottom"/>
    </xf>
    <xf numFmtId="0" fontId="22" fillId="14" borderId="59" xfId="1" applyFont="1" applyFill="1" applyBorder="1" applyAlignment="1">
      <alignment horizontal="centerContinuous" vertical="bottom"/>
    </xf>
    <xf numFmtId="0" fontId="22" fillId="15" borderId="58" xfId="1" applyFont="1" applyFill="1" applyBorder="1" applyAlignment="1">
      <alignment horizontal="centerContinuous" vertical="bottom"/>
    </xf>
    <xf numFmtId="0" fontId="22" fillId="15" borderId="59" xfId="1" applyFont="1" applyFill="1" applyBorder="1" applyAlignment="1">
      <alignment horizontal="centerContinuous" vertical="bottom"/>
    </xf>
    <xf numFmtId="0" fontId="18" fillId="9" borderId="60" xfId="1" applyFont="1" applyFill="1" applyBorder="1" applyAlignment="1">
      <alignment horizontal="center" vertical="center"/>
    </xf>
    <xf numFmtId="0" fontId="15" fillId="9" borderId="61" xfId="1" applyFont="1" applyFill="1" applyBorder="1" applyAlignment="1">
      <alignment horizontal="center" vertical="center" wrapText="1"/>
    </xf>
    <xf numFmtId="0" fontId="15" fillId="9" borderId="0" xfId="1" applyFont="1" applyFill="1" applyAlignment="1">
      <alignment vertical="bottom"/>
    </xf>
    <xf numFmtId="0" fontId="18" fillId="9" borderId="78" xfId="1" applyFont="1" applyFill="1" applyBorder="1" applyAlignment="1">
      <alignment vertical="bottom"/>
    </xf>
    <xf numFmtId="2" fontId="18" fillId="9" borderId="79" xfId="1" applyNumberFormat="1" applyFont="1" applyFill="1" applyBorder="1" applyAlignment="1">
      <alignment horizontal="center" vertical="bottom"/>
    </xf>
    <xf numFmtId="169" fontId="18" fillId="9" borderId="79" xfId="3" applyNumberFormat="1" applyFont="1" applyFill="1" applyBorder="1" applyAlignment="1">
      <alignment horizontal="center" vertical="bottom"/>
    </xf>
    <xf numFmtId="0" fontId="18" fillId="9" borderId="64" xfId="1" applyFont="1" applyFill="1" applyBorder="1" applyAlignment="1">
      <alignment vertical="bottom"/>
    </xf>
    <xf numFmtId="2" fontId="18" fillId="9" borderId="62" xfId="1" applyNumberFormat="1" applyFont="1" applyFill="1" applyBorder="1" applyAlignment="1">
      <alignment horizontal="center" vertical="bottom"/>
    </xf>
    <xf numFmtId="1" fontId="18" fillId="9" borderId="62" xfId="1" applyNumberFormat="1" applyFont="1" applyFill="1" applyBorder="1" applyAlignment="1">
      <alignment horizontal="center" vertical="bottom"/>
    </xf>
    <xf numFmtId="1" fontId="18" fillId="9" borderId="63" xfId="1" applyNumberFormat="1" applyFont="1" applyFill="1" applyBorder="1" applyAlignment="1">
      <alignment horizontal="center" vertical="bottom"/>
    </xf>
    <xf numFmtId="0" fontId="27" fillId="0" borderId="18" xfId="4" applyFont="1" applyBorder="1" applyAlignment="1">
      <alignment horizontal="center" vertical="bottom"/>
    </xf>
    <xf numFmtId="176" fontId="1" fillId="0" borderId="0" xfId="1" applyNumberFormat="1" applyAlignment="1">
      <alignment vertical="bottom"/>
    </xf>
    <xf numFmtId="0" fontId="28" fillId="0" borderId="18" xfId="4" applyFont="1" applyBorder="1" applyAlignment="1">
      <alignment horizontal="left" vertical="bottom"/>
    </xf>
    <xf numFmtId="2" fontId="1" fillId="0" borderId="0" xfId="1" applyNumberFormat="1" applyAlignment="1">
      <alignment vertical="bottom"/>
    </xf>
    <xf numFmtId="0" fontId="28" fillId="0" borderId="18" xfId="4" applyFont="1" applyBorder="1" applyAlignment="1">
      <alignment vertical="bottom"/>
    </xf>
    <xf numFmtId="169" fontId="1" fillId="0" borderId="0" xfId="1" applyNumberFormat="1" applyAlignment="1">
      <alignment vertical="bottom"/>
    </xf>
    <xf numFmtId="0" fontId="28" fillId="0" borderId="32" xfId="4" applyFont="1" applyBorder="1" applyAlignment="1">
      <alignment vertical="bottom"/>
    </xf>
    <xf numFmtId="0" fontId="1" fillId="0" borderId="0" xfId="7" applyAlignment="1">
      <alignment vertical="bottom"/>
    </xf>
    <xf numFmtId="0" fontId="13" fillId="8" borderId="0" xfId="7" applyFont="1" applyFill="1" applyAlignment="1">
      <alignment horizontal="center" vertical="center"/>
    </xf>
    <xf numFmtId="0" fontId="10" fillId="9" borderId="0" xfId="7" applyFont="1" applyFill="1" applyAlignment="1">
      <alignment horizontal="center" vertical="bottom"/>
    </xf>
    <xf numFmtId="0" fontId="14" fillId="10" borderId="0" xfId="7" applyFont="1" applyFill="1" applyAlignment="1">
      <alignment vertical="bottom"/>
    </xf>
    <xf numFmtId="0" fontId="1" fillId="10" borderId="0" xfId="7" applyFill="1" applyAlignment="1">
      <alignment vertical="bottom"/>
    </xf>
    <xf numFmtId="0" fontId="15" fillId="10" borderId="42" xfId="7" applyFont="1" applyFill="1" applyBorder="1" applyAlignment="1">
      <alignment horizontal="left" vertical="bottom"/>
    </xf>
    <xf numFmtId="0" fontId="1" fillId="10" borderId="0" xfId="7" applyFill="1" applyAlignment="1">
      <alignment horizontal="left" vertical="bottom"/>
    </xf>
    <xf numFmtId="0" fontId="1" fillId="10" borderId="0" xfId="7" applyFill="1" applyAlignment="1">
      <alignment horizontal="centerContinuous" vertical="bottom"/>
    </xf>
    <xf numFmtId="0" fontId="15" fillId="10" borderId="51" xfId="7" applyFont="1" applyFill="1" applyBorder="1" applyAlignment="1">
      <alignment horizontal="left" vertical="bottom"/>
    </xf>
    <xf numFmtId="0" fontId="14" fillId="10" borderId="0" xfId="7" applyFont="1" applyFill="1" applyAlignment="1">
      <alignment horizontal="left" vertical="bottom"/>
    </xf>
    <xf numFmtId="0" fontId="15" fillId="10" borderId="0" xfId="7" applyFont="1" applyFill="1" applyAlignment="1">
      <alignment horizontal="left" vertical="bottom"/>
    </xf>
    <xf numFmtId="0" fontId="16" fillId="9" borderId="78" xfId="7" applyFont="1" applyFill="1" applyBorder="1" applyAlignment="1">
      <alignment horizontal="center" vertical="center"/>
    </xf>
    <xf numFmtId="0" fontId="16" fillId="9" borderId="79" xfId="7" applyFont="1" applyFill="1" applyBorder="1" applyAlignment="1">
      <alignment horizontal="center" vertical="center"/>
    </xf>
    <xf numFmtId="0" fontId="16" fillId="9" borderId="79" xfId="7" applyFont="1" applyFill="1" applyBorder="1" applyAlignment="1">
      <alignment horizontal="center" vertical="center" wrapText="1"/>
    </xf>
    <xf numFmtId="0" fontId="16" fillId="9" borderId="55" xfId="7" applyFont="1" applyFill="1" applyBorder="1" applyAlignment="1">
      <alignment horizontal="center" vertical="center" wrapText="1"/>
    </xf>
    <xf numFmtId="0" fontId="16" fillId="9" borderId="80" xfId="7" applyFont="1" applyFill="1" applyBorder="1" applyAlignment="1">
      <alignment horizontal="center" vertical="center"/>
    </xf>
    <xf numFmtId="178" fontId="29" fillId="0" borderId="81" xfId="7" applyNumberFormat="1" applyFont="1" applyBorder="1" applyAlignment="1">
      <alignment horizontal="center" vertical="bottom"/>
    </xf>
    <xf numFmtId="178" fontId="29" fillId="0" borderId="18" xfId="7" applyNumberFormat="1" applyFont="1" applyBorder="1" applyAlignment="1">
      <alignment horizontal="center" vertical="bottom"/>
    </xf>
    <xf numFmtId="176" fontId="30" fillId="0" borderId="18" xfId="7" applyNumberFormat="1" applyFont="1" applyBorder="1" applyAlignment="1">
      <alignment horizontal="center" vertical="bottom"/>
    </xf>
    <xf numFmtId="0" fontId="29" fillId="0" borderId="18" xfId="7" applyFont="1" applyBorder="1" applyAlignment="1">
      <alignment horizontal="center" vertical="bottom"/>
    </xf>
    <xf numFmtId="2" fontId="29" fillId="0" borderId="18" xfId="7" applyNumberFormat="1" applyFont="1" applyBorder="1" applyAlignment="1">
      <alignment horizontal="center" vertical="bottom"/>
    </xf>
    <xf numFmtId="3" fontId="19" fillId="23" borderId="82" xfId="7" applyNumberFormat="1" applyFont="1" applyFill="1" applyBorder="1" applyAlignment="1">
      <alignment horizontal="center" vertical="center" wrapText="1"/>
    </xf>
    <xf numFmtId="178" fontId="29" fillId="0" borderId="62" xfId="7" applyNumberFormat="1" applyFont="1" applyBorder="1" applyAlignment="1">
      <alignment horizontal="center" vertical="bottom"/>
    </xf>
    <xf numFmtId="176" fontId="1" fillId="0" borderId="0" xfId="7" applyNumberFormat="1" applyAlignment="1">
      <alignment vertical="bottom"/>
    </xf>
    <xf numFmtId="3" fontId="19" fillId="24" borderId="82" xfId="7" applyNumberFormat="1" applyFont="1" applyFill="1" applyBorder="1" applyAlignment="1">
      <alignment horizontal="center" vertical="center" wrapText="1"/>
    </xf>
    <xf numFmtId="178" fontId="1" fillId="20" borderId="0" xfId="7" applyNumberFormat="1" applyFill="1" applyAlignment="1">
      <alignment vertical="bottom"/>
    </xf>
    <xf numFmtId="178" fontId="29" fillId="0" borderId="64" xfId="7" applyNumberFormat="1" applyFont="1" applyBorder="1" applyAlignment="1">
      <alignment horizontal="center" vertical="bottom"/>
    </xf>
    <xf numFmtId="176" fontId="30" fillId="0" borderId="62" xfId="7" applyNumberFormat="1" applyFont="1" applyBorder="1" applyAlignment="1">
      <alignment horizontal="center" vertical="bottom"/>
    </xf>
    <xf numFmtId="0" fontId="29" fillId="0" borderId="62" xfId="7" applyFont="1" applyBorder="1" applyAlignment="1">
      <alignment horizontal="center" vertical="bottom"/>
    </xf>
    <xf numFmtId="2" fontId="29" fillId="0" borderId="62" xfId="7" applyNumberFormat="1" applyFont="1" applyBorder="1" applyAlignment="1">
      <alignment horizontal="center" vertical="bottom"/>
    </xf>
    <xf numFmtId="3" fontId="19" fillId="24" borderId="63" xfId="7" applyNumberFormat="1" applyFont="1" applyFill="1" applyBorder="1" applyAlignment="1">
      <alignment horizontal="center" vertical="center" wrapText="1"/>
    </xf>
    <xf numFmtId="0" fontId="21" fillId="0" borderId="0" xfId="7" applyFont="1" applyAlignment="1">
      <alignment horizontal="center" vertical="bottom"/>
    </xf>
    <xf numFmtId="1" fontId="21" fillId="0" borderId="0" xfId="7" applyNumberFormat="1" applyFont="1" applyAlignment="1">
      <alignment horizontal="center" vertical="bottom"/>
    </xf>
    <xf numFmtId="0" fontId="28" fillId="9" borderId="0" xfId="7" applyFont="1" applyFill="1" applyAlignment="1">
      <alignment vertical="bottom"/>
    </xf>
    <xf numFmtId="0" fontId="18" fillId="9" borderId="53" xfId="7" applyFont="1" applyFill="1" applyBorder="1" applyAlignment="1">
      <alignment vertical="bottom"/>
    </xf>
    <xf numFmtId="0" fontId="15" fillId="9" borderId="53" xfId="7" applyFont="1" applyFill="1" applyBorder="1" applyAlignment="1">
      <alignment vertical="bottom"/>
    </xf>
    <xf numFmtId="176" fontId="18" fillId="9" borderId="53" xfId="7" applyNumberFormat="1" applyFont="1" applyFill="1" applyBorder="1" applyAlignment="1">
      <alignment horizontal="center" vertical="bottom"/>
    </xf>
    <xf numFmtId="0" fontId="18" fillId="9" borderId="54" xfId="7" applyFont="1" applyFill="1" applyBorder="1" applyAlignment="1">
      <alignment horizontal="center" vertical="center"/>
    </xf>
    <xf numFmtId="0" fontId="18" fillId="9" borderId="55" xfId="7" applyFont="1" applyFill="1" applyBorder="1" applyAlignment="1">
      <alignment horizontal="center" vertical="center" wrapText="1"/>
    </xf>
    <xf numFmtId="0" fontId="22" fillId="11" borderId="56" xfId="7" applyFont="1" applyFill="1" applyBorder="1" applyAlignment="1">
      <alignment horizontal="centerContinuous" vertical="bottom"/>
    </xf>
    <xf numFmtId="0" fontId="22" fillId="11" borderId="57" xfId="7" applyFont="1" applyFill="1" applyBorder="1" applyAlignment="1">
      <alignment horizontal="centerContinuous" vertical="bottom"/>
    </xf>
    <xf numFmtId="0" fontId="22" fillId="12" borderId="56" xfId="7" applyFont="1" applyFill="1" applyBorder="1" applyAlignment="1">
      <alignment horizontal="centerContinuous" vertical="bottom"/>
    </xf>
    <xf numFmtId="0" fontId="22" fillId="12" borderId="57" xfId="7" applyFont="1" applyFill="1" applyBorder="1" applyAlignment="1">
      <alignment horizontal="centerContinuous" vertical="bottom"/>
    </xf>
    <xf numFmtId="2" fontId="22" fillId="13" borderId="58" xfId="7" applyNumberFormat="1" applyFont="1" applyFill="1" applyBorder="1" applyAlignment="1">
      <alignment horizontal="centerContinuous" vertical="bottom"/>
    </xf>
    <xf numFmtId="0" fontId="22" fillId="13" borderId="57" xfId="7" applyFont="1" applyFill="1" applyBorder="1" applyAlignment="1">
      <alignment horizontal="centerContinuous" vertical="bottom"/>
    </xf>
    <xf numFmtId="0" fontId="22" fillId="14" borderId="58" xfId="7" applyFont="1" applyFill="1" applyBorder="1" applyAlignment="1">
      <alignment horizontal="centerContinuous" vertical="bottom"/>
    </xf>
    <xf numFmtId="0" fontId="22" fillId="14" borderId="59" xfId="7" applyFont="1" applyFill="1" applyBorder="1" applyAlignment="1">
      <alignment horizontal="centerContinuous" vertical="bottom"/>
    </xf>
    <xf numFmtId="0" fontId="22" fillId="15" borderId="58" xfId="7" applyFont="1" applyFill="1" applyBorder="1" applyAlignment="1">
      <alignment horizontal="centerContinuous" vertical="bottom"/>
    </xf>
    <xf numFmtId="0" fontId="22" fillId="15" borderId="59" xfId="7" applyFont="1" applyFill="1" applyBorder="1" applyAlignment="1">
      <alignment horizontal="centerContinuous" vertical="bottom"/>
    </xf>
    <xf numFmtId="0" fontId="18" fillId="9" borderId="60" xfId="7" applyFont="1" applyFill="1" applyBorder="1" applyAlignment="1">
      <alignment horizontal="center" vertical="center"/>
    </xf>
    <xf numFmtId="0" fontId="15" fillId="9" borderId="61" xfId="7" applyFont="1" applyFill="1" applyBorder="1" applyAlignment="1">
      <alignment horizontal="center" vertical="center" wrapText="1"/>
    </xf>
    <xf numFmtId="0" fontId="18" fillId="9" borderId="62" xfId="7" applyFont="1" applyFill="1" applyBorder="1" applyAlignment="1">
      <alignment horizontal="center" vertical="bottom"/>
    </xf>
    <xf numFmtId="0" fontId="18" fillId="9" borderId="63" xfId="7" applyFont="1" applyFill="1" applyBorder="1" applyAlignment="1">
      <alignment horizontal="center" vertical="bottom"/>
    </xf>
    <xf numFmtId="0" fontId="18" fillId="9" borderId="78" xfId="7" applyFont="1" applyFill="1" applyBorder="1" applyAlignment="1">
      <alignment vertical="bottom"/>
    </xf>
    <xf numFmtId="176" fontId="18" fillId="9" borderId="79" xfId="7" applyNumberFormat="1" applyFont="1" applyFill="1" applyBorder="1" applyAlignment="1">
      <alignment horizontal="center" vertical="bottom"/>
    </xf>
    <xf numFmtId="176" fontId="18" fillId="20" borderId="79" xfId="7" applyNumberFormat="1" applyFont="1" applyFill="1" applyBorder="1" applyAlignment="1">
      <alignment horizontal="center" vertical="bottom"/>
    </xf>
    <xf numFmtId="10" fontId="18" fillId="9" borderId="79" xfId="5" applyNumberFormat="1" applyFont="1" applyFill="1" applyBorder="1" applyAlignment="1">
      <alignment horizontal="center" vertical="bottom"/>
    </xf>
    <xf numFmtId="10" fontId="18" fillId="9" borderId="85" xfId="5" applyNumberFormat="1" applyFont="1" applyFill="1" applyBorder="1" applyAlignment="1">
      <alignment horizontal="center" vertical="bottom"/>
    </xf>
    <xf numFmtId="0" fontId="18" fillId="9" borderId="64" xfId="7" applyFont="1" applyFill="1" applyBorder="1" applyAlignment="1">
      <alignment vertical="bottom"/>
    </xf>
    <xf numFmtId="2" fontId="18" fillId="9" borderId="62" xfId="7" applyNumberFormat="1" applyFont="1" applyFill="1" applyBorder="1" applyAlignment="1">
      <alignment horizontal="center" vertical="bottom"/>
    </xf>
    <xf numFmtId="2" fontId="18" fillId="20" borderId="62" xfId="7" applyNumberFormat="1" applyFont="1" applyFill="1" applyBorder="1" applyAlignment="1">
      <alignment horizontal="center" vertical="bottom"/>
    </xf>
    <xf numFmtId="10" fontId="18" fillId="9" borderId="63" xfId="5" applyNumberFormat="1" applyFont="1" applyFill="1" applyBorder="1" applyAlignment="1">
      <alignment horizontal="center" vertical="bottom"/>
    </xf>
    <xf numFmtId="0" fontId="12" fillId="0" borderId="0" xfId="0">
      <alignment vertical="center"/>
    </xf>
    <xf numFmtId="0" fontId="12" fillId="0" borderId="0" xfId="0" applyAlignment="1">
      <alignment horizontal="center" vertical="center"/>
    </xf>
    <xf numFmtId="0" fontId="31" fillId="0" borderId="0" xfId="0" applyFont="1">
      <alignment vertical="center"/>
    </xf>
    <xf numFmtId="0" fontId="32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17" fontId="37" fillId="0" borderId="0" xfId="0" applyNumberFormat="1" applyFont="1" applyAlignment="1">
      <alignment horizontal="left" vertical="center"/>
    </xf>
    <xf numFmtId="17" fontId="33" fillId="0" borderId="0" xfId="0" applyNumberFormat="1" applyFont="1" applyAlignment="1">
      <alignment horizontal="left" vertical="center"/>
    </xf>
    <xf numFmtId="0" fontId="38" fillId="0" borderId="0" xfId="0" applyFont="1" applyAlignment="1">
      <alignment horizontal="left" vertical="center"/>
    </xf>
    <xf numFmtId="14" fontId="12" fillId="0" borderId="0" xfId="0" applyNumberFormat="1">
      <alignment vertical="center"/>
    </xf>
    <xf numFmtId="0" fontId="39" fillId="25" borderId="0" xfId="0" applyFont="1" applyFill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1" fillId="0" borderId="86" xfId="0" applyFont="1" applyBorder="1" applyAlignment="1" quotePrefix="1">
      <alignment horizontal="center" vertical="center"/>
    </xf>
    <xf numFmtId="0" fontId="41" fillId="0" borderId="86" xfId="0" applyFont="1" applyBorder="1" applyAlignment="1">
      <alignment horizontal="center" vertical="center"/>
    </xf>
    <xf numFmtId="0" fontId="41" fillId="0" borderId="4" xfId="0" applyFont="1" applyBorder="1" applyAlignment="1">
      <alignment horizontal="center" vertical="center"/>
    </xf>
    <xf numFmtId="0" fontId="41" fillId="0" borderId="87" xfId="0" applyFont="1" applyBorder="1" applyAlignment="1">
      <alignment horizontal="center" vertical="center"/>
    </xf>
    <xf numFmtId="0" fontId="42" fillId="0" borderId="0" xfId="0" applyFont="1">
      <alignment vertical="center"/>
    </xf>
    <xf numFmtId="0" fontId="41" fillId="0" borderId="0" xfId="0" applyFont="1" applyAlignment="1">
      <alignment horizontal="center" vertical="center"/>
    </xf>
    <xf numFmtId="0" fontId="43" fillId="9" borderId="88" xfId="0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/>
    </xf>
    <xf numFmtId="0" fontId="44" fillId="26" borderId="4" xfId="0" applyFont="1" applyFill="1" applyBorder="1" applyAlignment="1">
      <alignment horizontal="center" vertical="center"/>
    </xf>
    <xf numFmtId="0" fontId="44" fillId="26" borderId="89" xfId="0" applyFont="1" applyFill="1" applyBorder="1" applyAlignment="1">
      <alignment horizontal="center" vertical="center"/>
    </xf>
    <xf numFmtId="0" fontId="44" fillId="26" borderId="5" xfId="0" applyFont="1" applyFill="1" applyBorder="1" applyAlignment="1">
      <alignment horizontal="center" vertical="center"/>
    </xf>
    <xf numFmtId="0" fontId="44" fillId="26" borderId="6" xfId="0" applyFont="1" applyFill="1" applyBorder="1" applyAlignment="1">
      <alignment horizontal="center" vertical="center"/>
    </xf>
    <xf numFmtId="0" fontId="41" fillId="0" borderId="90" xfId="0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5" fillId="27" borderId="12" xfId="0" applyFont="1" applyFill="1" applyBorder="1" applyAlignment="1">
      <alignment horizontal="center" vertical="center"/>
    </xf>
    <xf numFmtId="0" fontId="45" fillId="28" borderId="12" xfId="0" applyFont="1" applyFill="1" applyBorder="1" applyAlignment="1">
      <alignment horizontal="center" vertical="center"/>
    </xf>
    <xf numFmtId="2" fontId="45" fillId="3" borderId="12" xfId="0" applyNumberFormat="1" applyFont="1" applyFill="1" applyBorder="1" applyAlignment="1">
      <alignment horizontal="center" vertical="center"/>
    </xf>
    <xf numFmtId="0" fontId="45" fillId="21" borderId="12" xfId="0" applyFont="1" applyFill="1" applyBorder="1" applyAlignment="1">
      <alignment horizontal="center" vertical="center"/>
    </xf>
    <xf numFmtId="0" fontId="45" fillId="29" borderId="12" xfId="0" applyFont="1" applyFill="1" applyBorder="1" applyAlignment="1">
      <alignment horizontal="center" vertical="center"/>
    </xf>
    <xf numFmtId="0" fontId="46" fillId="21" borderId="12" xfId="0" applyFont="1" applyFill="1" applyBorder="1" applyAlignment="1">
      <alignment horizontal="center" vertical="center"/>
    </xf>
    <xf numFmtId="0" fontId="46" fillId="0" borderId="12" xfId="0" applyFont="1" applyBorder="1" applyAlignment="1">
      <alignment horizontal="center" vertical="center"/>
    </xf>
    <xf numFmtId="0" fontId="45" fillId="30" borderId="12" xfId="0" applyFont="1" applyFill="1" applyBorder="1" applyAlignment="1">
      <alignment horizontal="center" vertical="center"/>
    </xf>
    <xf numFmtId="0" fontId="45" fillId="17" borderId="12" xfId="0" applyFont="1" applyFill="1" applyBorder="1" applyAlignment="1">
      <alignment horizontal="center" vertical="center"/>
    </xf>
    <xf numFmtId="2" fontId="45" fillId="31" borderId="12" xfId="0" applyNumberFormat="1" applyFont="1" applyFill="1" applyBorder="1" applyAlignment="1">
      <alignment horizontal="center" vertical="center"/>
    </xf>
    <xf numFmtId="0" fontId="45" fillId="18" borderId="12" xfId="0" applyFont="1" applyFill="1" applyBorder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3" fillId="9" borderId="91" xfId="0" applyFont="1" applyFill="1" applyBorder="1" applyAlignment="1">
      <alignment horizontal="center" vertical="center"/>
    </xf>
    <xf numFmtId="0" fontId="41" fillId="0" borderId="9" xfId="0" applyFont="1" applyBorder="1" applyAlignment="1">
      <alignment horizontal="center" vertical="center"/>
    </xf>
    <xf numFmtId="0" fontId="41" fillId="0" borderId="92" xfId="0" applyFont="1" applyBorder="1" applyAlignment="1">
      <alignment horizontal="center" vertical="center"/>
    </xf>
    <xf numFmtId="0" fontId="41" fillId="0" borderId="93" xfId="0" applyFont="1" applyBorder="1" applyAlignment="1">
      <alignment horizontal="center" vertical="center"/>
    </xf>
    <xf numFmtId="0" fontId="41" fillId="0" borderId="94" xfId="0" applyFont="1" applyBorder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39" fillId="9" borderId="0" xfId="0" applyFont="1" applyFill="1" applyAlignment="1">
      <alignment horizontal="center" vertical="center"/>
    </xf>
    <xf numFmtId="0" fontId="48" fillId="0" borderId="0" xfId="0" applyFont="1" applyAlignment="1">
      <alignment horizontal="center" vertical="center"/>
      <protection locked="0" hidden="0"/>
    </xf>
    <xf numFmtId="0" fontId="48" fillId="0" borderId="95" xfId="0" applyFont="1" applyBorder="1">
      <alignment vertical="center"/>
    </xf>
    <xf numFmtId="2" fontId="3" fillId="0" borderId="86" xfId="0" applyNumberFormat="1" applyFont="1" applyBorder="1">
      <alignment vertical="center"/>
    </xf>
    <xf numFmtId="2" fontId="3" fillId="0" borderId="87" xfId="0" applyNumberFormat="1" applyFont="1" applyBorder="1">
      <alignment vertical="center"/>
    </xf>
    <xf numFmtId="2" fontId="3" fillId="0" borderId="95" xfId="0" applyNumberFormat="1" applyFont="1" applyBorder="1">
      <alignment vertical="center"/>
    </xf>
    <xf numFmtId="4" fontId="3" fillId="0" borderId="95" xfId="0" applyNumberFormat="1" applyFont="1" applyBorder="1" applyAlignment="1">
      <alignment horizontal="right" vertical="center"/>
    </xf>
    <xf numFmtId="4" fontId="3" fillId="0" borderId="86" xfId="0" applyNumberFormat="1" applyFont="1" applyBorder="1" applyAlignment="1">
      <alignment horizontal="right" vertical="center"/>
    </xf>
    <xf numFmtId="4" fontId="3" fillId="0" borderId="87" xfId="0" applyNumberFormat="1" applyFont="1" applyBorder="1" applyAlignment="1">
      <alignment horizontal="right" vertical="center"/>
    </xf>
    <xf numFmtId="4" fontId="48" fillId="0" borderId="0" xfId="0" applyNumberFormat="1" applyFont="1">
      <alignment vertical="center"/>
    </xf>
    <xf numFmtId="169" fontId="3" fillId="0" borderId="0" xfId="3" applyNumberFormat="1" applyFont="1" applyBorder="1">
      <alignment vertical="center"/>
    </xf>
    <xf numFmtId="4" fontId="39" fillId="0" borderId="86" xfId="0" applyNumberFormat="1" applyFont="1" applyBorder="1">
      <alignment vertical="center"/>
    </xf>
    <xf numFmtId="170" fontId="49" fillId="0" borderId="86" xfId="3" applyNumberFormat="1" applyFont="1" applyBorder="1">
      <alignment vertical="center"/>
    </xf>
    <xf numFmtId="169" fontId="49" fillId="0" borderId="86" xfId="3" applyNumberFormat="1" applyFont="1" applyBorder="1">
      <alignment vertical="center"/>
    </xf>
    <xf numFmtId="49" fontId="28" fillId="0" borderId="87" xfId="0" applyNumberFormat="1" applyFont="1" applyBorder="1" applyAlignment="1">
      <alignment horizontal="center" vertical="center"/>
    </xf>
    <xf numFmtId="0" fontId="48" fillId="25" borderId="0" xfId="0" applyFont="1" applyFill="1" applyAlignment="1">
      <alignment horizontal="center" vertical="center"/>
      <protection locked="0" hidden="0"/>
    </xf>
    <xf numFmtId="0" fontId="48" fillId="0" borderId="96" xfId="0" applyFont="1" applyBorder="1">
      <alignment vertical="center"/>
    </xf>
    <xf numFmtId="2" fontId="3" fillId="0" borderId="97" xfId="0" applyNumberFormat="1" applyFont="1" applyBorder="1">
      <alignment vertical="center"/>
    </xf>
    <xf numFmtId="2" fontId="3" fillId="0" borderId="96" xfId="0" applyNumberFormat="1" applyFont="1" applyBorder="1">
      <alignment vertical="center"/>
    </xf>
    <xf numFmtId="4" fontId="3" fillId="0" borderId="96" xfId="0" applyNumberFormat="1" applyFont="1" applyBorder="1" applyAlignment="1">
      <alignment horizontal="right" vertical="center"/>
    </xf>
    <xf numFmtId="4" fontId="3" fillId="0" borderId="19" xfId="0" applyNumberFormat="1" applyFont="1" applyBorder="1" applyAlignment="1">
      <alignment horizontal="right" vertical="center"/>
    </xf>
    <xf numFmtId="4" fontId="3" fillId="0" borderId="97" xfId="0" applyNumberFormat="1" applyFont="1" applyBorder="1" applyAlignment="1">
      <alignment horizontal="right" vertical="center"/>
    </xf>
    <xf numFmtId="4" fontId="39" fillId="0" borderId="18" xfId="0" applyNumberFormat="1" applyFont="1" applyBorder="1">
      <alignment vertical="center"/>
    </xf>
    <xf numFmtId="170" fontId="49" fillId="0" borderId="18" xfId="3" applyNumberFormat="1" applyFont="1" applyBorder="1">
      <alignment vertical="center"/>
    </xf>
    <xf numFmtId="169" fontId="49" fillId="0" borderId="18" xfId="3" applyNumberFormat="1" applyFont="1" applyBorder="1">
      <alignment vertical="center"/>
    </xf>
    <xf numFmtId="49" fontId="28" fillId="0" borderId="97" xfId="0" applyNumberFormat="1" applyFont="1" applyBorder="1" applyAlignment="1">
      <alignment horizontal="center" vertical="center"/>
    </xf>
    <xf numFmtId="169" fontId="3" fillId="0" borderId="0" xfId="3" applyNumberFormat="1" applyFont="1" applyFill="1" applyBorder="1">
      <alignment vertical="center"/>
    </xf>
    <xf numFmtId="170" fontId="49" fillId="0" borderId="18" xfId="3" applyNumberFormat="1" applyFont="1" applyFill="1" applyBorder="1">
      <alignment vertical="center"/>
    </xf>
    <xf numFmtId="169" fontId="49" fillId="0" borderId="18" xfId="3" applyNumberFormat="1" applyFont="1" applyFill="1" applyBorder="1">
      <alignment vertical="center"/>
    </xf>
    <xf numFmtId="0" fontId="39" fillId="25" borderId="0" xfId="0" applyFont="1" applyFill="1" applyAlignment="1">
      <alignment horizontal="center" vertical="center"/>
      <protection locked="0" hidden="0"/>
    </xf>
    <xf numFmtId="0" fontId="39" fillId="0" borderId="96" xfId="0" applyFont="1" applyBorder="1">
      <alignment vertical="center"/>
    </xf>
    <xf numFmtId="0" fontId="50" fillId="0" borderId="0" xfId="0" applyFont="1" applyAlignment="1">
      <alignment horizontal="center" vertical="center"/>
    </xf>
    <xf numFmtId="0" fontId="48" fillId="0" borderId="98" xfId="0" applyFont="1" applyBorder="1">
      <alignment vertical="center"/>
    </xf>
    <xf numFmtId="2" fontId="3" fillId="0" borderId="19" xfId="0" applyNumberFormat="1" applyFont="1" applyBorder="1">
      <alignment vertical="center"/>
    </xf>
    <xf numFmtId="2" fontId="48" fillId="0" borderId="0" xfId="0" applyNumberFormat="1" applyFont="1">
      <alignment vertical="center"/>
    </xf>
    <xf numFmtId="169" fontId="48" fillId="0" borderId="0" xfId="0" applyNumberFormat="1" applyFont="1">
      <alignment vertical="center"/>
    </xf>
    <xf numFmtId="0" fontId="39" fillId="0" borderId="98" xfId="0" applyFont="1" applyBorder="1">
      <alignment vertical="center"/>
    </xf>
    <xf numFmtId="4" fontId="39" fillId="0" borderId="99" xfId="0" applyNumberFormat="1" applyFont="1" applyBorder="1">
      <alignment vertical="center"/>
    </xf>
    <xf numFmtId="169" fontId="49" fillId="0" borderId="99" xfId="0" applyNumberFormat="1" applyFont="1" applyBorder="1">
      <alignment vertical="center"/>
    </xf>
    <xf numFmtId="49" fontId="28" fillId="0" borderId="100" xfId="0" applyNumberFormat="1" applyFont="1" applyBorder="1" applyAlignment="1">
      <alignment horizontal="center" vertical="center"/>
    </xf>
    <xf numFmtId="0" fontId="39" fillId="0" borderId="0" xfId="0" applyFont="1" applyAlignment="1">
      <alignment horizontal="center" vertical="center"/>
      <protection locked="0" hidden="0"/>
    </xf>
    <xf numFmtId="0" fontId="47" fillId="0" borderId="101" xfId="0" applyFont="1" applyBorder="1" applyAlignment="1">
      <alignment horizontal="center" vertical="center"/>
      <protection locked="0" hidden="0"/>
    </xf>
    <xf numFmtId="4" fontId="2" fillId="27" borderId="18" xfId="0" applyNumberFormat="1" applyFont="1" applyFill="1" applyBorder="1">
      <alignment vertical="center"/>
    </xf>
    <xf numFmtId="4" fontId="2" fillId="28" borderId="18" xfId="0" applyNumberFormat="1" applyFont="1" applyFill="1" applyBorder="1">
      <alignment vertical="center"/>
    </xf>
    <xf numFmtId="4" fontId="2" fillId="21" borderId="18" xfId="0" applyNumberFormat="1" applyFont="1" applyFill="1" applyBorder="1">
      <alignment vertical="center"/>
    </xf>
    <xf numFmtId="2" fontId="2" fillId="29" borderId="97" xfId="0" applyNumberFormat="1" applyFont="1" applyFill="1" applyBorder="1">
      <alignment vertical="center"/>
    </xf>
    <xf numFmtId="2" fontId="2" fillId="27" borderId="96" xfId="0" applyNumberFormat="1" applyFont="1" applyFill="1" applyBorder="1">
      <alignment vertical="center"/>
    </xf>
    <xf numFmtId="2" fontId="2" fillId="28" borderId="18" xfId="0" applyNumberFormat="1" applyFont="1" applyFill="1" applyBorder="1">
      <alignment vertical="center"/>
    </xf>
    <xf numFmtId="2" fontId="2" fillId="3" borderId="18" xfId="0" applyNumberFormat="1" applyFont="1" applyFill="1" applyBorder="1">
      <alignment vertical="center"/>
    </xf>
    <xf numFmtId="2" fontId="2" fillId="21" borderId="18" xfId="0" applyNumberFormat="1" applyFont="1" applyFill="1" applyBorder="1">
      <alignment vertical="center"/>
    </xf>
    <xf numFmtId="4" fontId="2" fillId="30" borderId="96" xfId="0" applyNumberFormat="1" applyFont="1" applyFill="1" applyBorder="1" applyAlignment="1">
      <alignment horizontal="right" vertical="center"/>
    </xf>
    <xf numFmtId="4" fontId="2" fillId="17" borderId="18" xfId="0" applyNumberFormat="1" applyFont="1" applyFill="1" applyBorder="1" applyAlignment="1">
      <alignment horizontal="right" vertical="center"/>
    </xf>
    <xf numFmtId="4" fontId="2" fillId="31" borderId="18" xfId="0" applyNumberFormat="1" applyFont="1" applyFill="1" applyBorder="1" applyAlignment="1">
      <alignment horizontal="right" vertical="center"/>
    </xf>
    <xf numFmtId="4" fontId="2" fillId="18" borderId="100" xfId="0" applyNumberFormat="1" applyFont="1" applyFill="1" applyBorder="1" applyAlignment="1">
      <alignment horizontal="center" vertical="center"/>
    </xf>
    <xf numFmtId="4" fontId="47" fillId="0" borderId="0" xfId="0" applyNumberFormat="1" applyFont="1">
      <alignment vertical="center"/>
    </xf>
    <xf numFmtId="169" fontId="47" fillId="0" borderId="0" xfId="3" applyNumberFormat="1" applyFont="1" applyBorder="1">
      <alignment vertical="center"/>
    </xf>
    <xf numFmtId="0" fontId="47" fillId="0" borderId="102" xfId="0" applyFont="1" applyBorder="1">
      <alignment vertical="center"/>
      <protection locked="0" hidden="0"/>
    </xf>
    <xf numFmtId="4" fontId="51" fillId="0" borderId="12" xfId="0" applyNumberFormat="1" applyFont="1" applyBorder="1">
      <alignment vertical="center"/>
    </xf>
    <xf numFmtId="170" fontId="51" fillId="0" borderId="12" xfId="3" applyNumberFormat="1" applyFont="1" applyBorder="1">
      <alignment vertical="center"/>
    </xf>
    <xf numFmtId="169" fontId="52" fillId="0" borderId="12" xfId="3" applyNumberFormat="1" applyFont="1" applyBorder="1">
      <alignment vertical="center"/>
    </xf>
    <xf numFmtId="49" fontId="28" fillId="0" borderId="103" xfId="0" applyNumberFormat="1" applyFont="1" applyBorder="1">
      <alignment vertical="center"/>
    </xf>
    <xf numFmtId="0" fontId="53" fillId="0" borderId="0" xfId="0" applyFont="1" applyAlignment="1">
      <alignment horizontal="center" vertical="center"/>
    </xf>
    <xf numFmtId="0" fontId="47" fillId="0" borderId="104" xfId="0" applyFont="1" applyBorder="1" applyAlignment="1">
      <alignment horizontal="center" vertical="center"/>
      <protection locked="0" hidden="0"/>
    </xf>
    <xf numFmtId="10" fontId="2" fillId="27" borderId="12" xfId="3" applyNumberFormat="1" applyFont="1" applyFill="1" applyBorder="1">
      <alignment vertical="center"/>
    </xf>
    <xf numFmtId="10" fontId="2" fillId="28" borderId="12" xfId="3" applyNumberFormat="1" applyFont="1" applyFill="1" applyBorder="1">
      <alignment vertical="center"/>
    </xf>
    <xf numFmtId="10" fontId="2" fillId="3" borderId="12" xfId="3" applyNumberFormat="1" applyFont="1" applyFill="1" applyBorder="1">
      <alignment vertical="center"/>
    </xf>
    <xf numFmtId="10" fontId="2" fillId="21" borderId="12" xfId="3" applyNumberFormat="1" applyFont="1" applyFill="1" applyBorder="1">
      <alignment vertical="center"/>
    </xf>
    <xf numFmtId="10" fontId="2" fillId="29" borderId="103" xfId="3" applyNumberFormat="1" applyFont="1" applyFill="1" applyBorder="1">
      <alignment vertical="center"/>
    </xf>
    <xf numFmtId="10" fontId="2" fillId="27" borderId="102" xfId="3" applyNumberFormat="1" applyFont="1" applyFill="1" applyBorder="1">
      <alignment vertical="center"/>
    </xf>
    <xf numFmtId="10" fontId="2" fillId="30" borderId="102" xfId="3" applyNumberFormat="1" applyFont="1" applyFill="1" applyBorder="1">
      <alignment vertical="center"/>
    </xf>
    <xf numFmtId="10" fontId="2" fillId="17" borderId="12" xfId="3" applyNumberFormat="1" applyFont="1" applyFill="1" applyBorder="1">
      <alignment vertical="center"/>
    </xf>
    <xf numFmtId="10" fontId="2" fillId="31" borderId="12" xfId="3" applyNumberFormat="1" applyFont="1" applyFill="1" applyBorder="1">
      <alignment vertical="center"/>
    </xf>
    <xf numFmtId="4" fontId="2" fillId="18" borderId="73" xfId="0" applyNumberFormat="1" applyFont="1" applyFill="1" applyBorder="1" applyAlignment="1">
      <alignment horizontal="center" vertical="center"/>
    </xf>
    <xf numFmtId="0" fontId="53" fillId="0" borderId="0" xfId="0" applyFont="1">
      <alignment vertical="center"/>
    </xf>
    <xf numFmtId="2" fontId="53" fillId="0" borderId="0" xfId="0" applyNumberFormat="1" applyFont="1">
      <alignment vertical="center"/>
    </xf>
    <xf numFmtId="4" fontId="12" fillId="0" borderId="0" xfId="0" applyNumberFormat="1">
      <alignment vertical="center"/>
    </xf>
  </cellXfs>
  <cellStyles count="8">
    <cellStyle name="常规" xfId="0" builtinId="0"/>
    <cellStyle name="Normal 11" xfId="1"/>
    <cellStyle name="千位分隔" xfId="2" builtinId="3"/>
    <cellStyle name="百分比" xfId="3" builtinId="5"/>
    <cellStyle name="Normal 2 2" xfId="4"/>
    <cellStyle name="Porcentaje 2 2" xfId="5"/>
    <cellStyle name="Normal 9" xfId="6"/>
    <cellStyle name="Normal 12" xfId="7"/>
  </cellStyles>
  <dxfs count="384"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indexed="50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D99694"/>
        </patternFill>
      </fill>
    </dxf>
    <dxf>
      <fill>
        <patternFill>
          <bgColor rgb="FF66FF33"/>
        </patternFill>
      </fill>
    </dxf>
    <dxf>
      <fill>
        <patternFill>
          <bgColor rgb="FFFF6600"/>
        </patternFill>
      </fill>
    </dxf>
    <dxf>
      <fill>
        <patternFill>
          <bgColor rgb="FF99CC00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CCFFCC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2"/>
        </patternFill>
      </fill>
    </dxf>
    <dxf>
      <fill>
        <patternFill>
          <bgColor indexed="42"/>
        </patternFill>
      </fill>
    </dxf>
    <dxf>
      <fill>
        <patternFill>
          <bgColor indexed="43"/>
        </patternFill>
      </fill>
    </dxf>
  </dxfs>
  <tableStyles defaultTableStyle="TableStyleMedium9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externalLink" Target="externalLinks/externalLink1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www.wps.cn/officeDocument/2020/cellImage" Target="cellimages.xml"/><Relationship Id="rId12" Type="http://schemas.openxmlformats.org/officeDocument/2006/relationships/sharedStrings" Target="sharedStrings.xml"/><Relationship Id="rId13" Type="http://schemas.openxmlformats.org/officeDocument/2006/relationships/styles" Target="styles.xml"/><Relationship Id="rId14" Type="http://schemas.openxmlformats.org/officeDocument/2006/relationships/theme" Target="theme/theme1.xml"/><Relationship Id="rId15" Type="http://schemas.openxmlformats.org/officeDocument/2006/relationships/customXml" Target="../customXml/item1.xml"/><Relationship Id="rId16" Type="http://schemas.openxmlformats.org/officeDocument/2006/relationships/customXml" Target="../customXml/item2.xml"/><Relationship Id="rId1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</a:t>
            </a:r>
            <a:r>
              <a:rPr lang="en-US" sz="1250" baseline="0"/>
              <a:t> </a:t>
            </a:r>
            <a:r>
              <a:rPr lang="en-US" sz="1250"/>
              <a:t>SEMESTRE 2022</a:t>
            </a:r>
          </a:p>
        </c:rich>
      </c:tx>
      <c:layout>
        <c:manualLayout>
          <c:xMode val="edge"/>
          <c:yMode val="edge"/>
          <c:x val="0.19783696265672737"/>
          <c:y val="0.1696122411073535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3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</c:dPt>
          <c:dPt>
            <c:idx val="1"/>
            <c:bubble3D val="0"/>
            <c:spPr>
              <a:solidFill>
                <a:srgbClr val="92D050"/>
              </a:solidFill>
            </c:spPr>
          </c:dPt>
          <c:dPt>
            <c:idx val="2"/>
            <c:bubble3D val="0"/>
            <c:spPr>
              <a:solidFill>
                <a:srgbClr val="FFFF00"/>
              </a:solidFill>
            </c:spPr>
          </c:dPt>
          <c:dPt>
            <c:idx val="3"/>
            <c:bubble3D val="0"/>
            <c:spPr>
              <a:solidFill>
                <a:srgbClr val="FF0000"/>
              </a:solidFill>
            </c:spPr>
          </c:dPt>
          <c:dPt>
            <c:idx val="4"/>
            <c:bubble3D val="0"/>
            <c:spPr>
              <a:solidFill>
                <a:srgbClr val="C00000"/>
              </a:solidFill>
            </c:spPr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0.162531460824213</c:v>
                </c:pt>
                <c:pt idx="1">
                  <c:v>0.372544358561662</c:v>
                </c:pt>
                <c:pt idx="2">
                  <c:v>0.293382626384172</c:v>
                </c:pt>
                <c:pt idx="3">
                  <c:v>0.164746762856158</c:v>
                </c:pt>
                <c:pt idx="4">
                  <c:v>0.00679479137379483</c:v>
                </c:pt>
              </c:numCache>
            </c:numRef>
          </c:val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.0" l="0.7500000000000012" r="0.7500000000000012" t="1.0" header="0.0" footer="0.0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 SEMESTRE 2022</a:t>
            </a:r>
          </a:p>
        </c:rich>
      </c:tx>
      <c:layout>
        <c:manualLayout>
          <c:xMode val="edge"/>
          <c:yMode val="edge"/>
          <c:x val="0.16266295308490347"/>
          <c:y val="0.1535353914367638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"/>
          <c:w val="0.6309181932439751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0.0017292564014994</c:v>
                </c:pt>
                <c:pt idx="1">
                  <c:v>0.10105545116696</c:v>
                </c:pt>
                <c:pt idx="2">
                  <c:v>0.401526858882082</c:v>
                </c:pt>
                <c:pt idx="3">
                  <c:v>0.448376551638601</c:v>
                </c:pt>
                <c:pt idx="4">
                  <c:v>0.0473118819108574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.0" l="0.7500000000000012" r="0.7500000000000012" t="1.0" header="0.0" footer="0.0"/>
    <c:pageSetup orientation="landscape"/>
  </c:printSettings>
</c:chartSpace>
</file>

<file path=xl/drawings/_rels/drawing9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3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4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5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ellipse"/>
        <xdr:cNvSpPr/>
      </xdr:nvSpPr>
      <xdr:spPr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19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0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1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2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3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4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5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6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ellipse"/>
        <xdr:cNvSpPr/>
      </xdr:nvSpPr>
      <xdr:spPr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37951</xdr:rowOff>
    </xdr:from>
    <xdr:to>
      <xdr:col>6</xdr:col>
      <xdr:colOff>0</xdr:colOff>
      <xdr:row>10</xdr:row>
      <xdr:rowOff>113853</xdr:rowOff>
    </xdr:to>
    <xdr:sp macro="" textlink="">
      <xdr:nvSpPr>
        <xdr:cNvPr id="2" name="ellipse"/>
        <xdr:cNvSpPr/>
      </xdr:nvSpPr>
      <xdr:spPr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11</xdr:row>
      <xdr:rowOff>25300</xdr:rowOff>
    </xdr:from>
    <xdr:to>
      <xdr:col>6</xdr:col>
      <xdr:colOff>0</xdr:colOff>
      <xdr:row>11</xdr:row>
      <xdr:rowOff>113853</xdr:rowOff>
    </xdr:to>
    <xdr:sp macro="" textlink="">
      <xdr:nvSpPr>
        <xdr:cNvPr id="3" name="ellipse"/>
        <xdr:cNvSpPr/>
      </xdr:nvSpPr>
      <xdr:spPr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ellipse"/>
        <xdr:cNvSpPr/>
      </xdr:nvSpPr>
      <xdr:spPr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ellipse"/>
        <xdr:cNvSpPr/>
      </xdr:nvSpPr>
      <xdr:spPr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ellipse"/>
        <xdr:cNvSpPr/>
      </xdr:nvSpPr>
      <xdr:spPr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ellipse"/>
        <xdr:cNvSpPr/>
      </xdr:nvSpPr>
      <xdr:spPr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ellipse"/>
        <xdr:cNvSpPr/>
      </xdr:nvSpPr>
      <xdr:spPr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ellipse"/>
        <xdr:cNvSpPr/>
      </xdr:nvSpPr>
      <xdr:spPr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ellipse"/>
        <xdr:cNvSpPr/>
      </xdr:nvSpPr>
      <xdr:spPr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ellipse"/>
        <xdr:cNvSpPr/>
      </xdr:nvSpPr>
      <xdr:spPr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25300</xdr:rowOff>
    </xdr:from>
    <xdr:to>
      <xdr:col>6</xdr:col>
      <xdr:colOff>0</xdr:colOff>
      <xdr:row>25</xdr:row>
      <xdr:rowOff>113853</xdr:rowOff>
    </xdr:to>
    <xdr:sp macro="" textlink="">
      <xdr:nvSpPr>
        <xdr:cNvPr id="12" name="ellipse"/>
        <xdr:cNvSpPr/>
      </xdr:nvSpPr>
      <xdr:spPr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27</xdr:row>
      <xdr:rowOff>25300</xdr:rowOff>
    </xdr:from>
    <xdr:to>
      <xdr:col>6</xdr:col>
      <xdr:colOff>0</xdr:colOff>
      <xdr:row>27</xdr:row>
      <xdr:rowOff>113853</xdr:rowOff>
    </xdr:to>
    <xdr:sp macro="" textlink="">
      <xdr:nvSpPr>
        <xdr:cNvPr id="13" name="ellipse"/>
        <xdr:cNvSpPr/>
      </xdr:nvSpPr>
      <xdr:spPr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29</xdr:row>
      <xdr:rowOff>25300</xdr:rowOff>
    </xdr:from>
    <xdr:to>
      <xdr:col>6</xdr:col>
      <xdr:colOff>0</xdr:colOff>
      <xdr:row>29</xdr:row>
      <xdr:rowOff>113853</xdr:rowOff>
    </xdr:to>
    <xdr:sp macro="" textlink="">
      <xdr:nvSpPr>
        <xdr:cNvPr id="14" name="ellipse"/>
        <xdr:cNvSpPr/>
      </xdr:nvSpPr>
      <xdr:spPr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31</xdr:row>
      <xdr:rowOff>25300</xdr:rowOff>
    </xdr:from>
    <xdr:to>
      <xdr:col>6</xdr:col>
      <xdr:colOff>0</xdr:colOff>
      <xdr:row>31</xdr:row>
      <xdr:rowOff>113853</xdr:rowOff>
    </xdr:to>
    <xdr:sp macro="" textlink="">
      <xdr:nvSpPr>
        <xdr:cNvPr id="15" name="ellipse"/>
        <xdr:cNvSpPr/>
      </xdr:nvSpPr>
      <xdr:spPr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ellipse"/>
        <xdr:cNvSpPr/>
      </xdr:nvSpPr>
      <xdr:spPr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32</xdr:row>
      <xdr:rowOff>37951</xdr:rowOff>
    </xdr:from>
    <xdr:to>
      <xdr:col>6</xdr:col>
      <xdr:colOff>0</xdr:colOff>
      <xdr:row>32</xdr:row>
      <xdr:rowOff>113853</xdr:rowOff>
    </xdr:to>
    <xdr:sp macro="" textlink="">
      <xdr:nvSpPr>
        <xdr:cNvPr id="17" name="ellipse"/>
        <xdr:cNvSpPr/>
      </xdr:nvSpPr>
      <xdr:spPr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ellipse"/>
        <xdr:cNvSpPr/>
      </xdr:nvSpPr>
      <xdr:spPr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ellipse"/>
        <xdr:cNvSpPr/>
      </xdr:nvSpPr>
      <xdr:spPr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ellipse"/>
        <xdr:cNvSpPr/>
      </xdr:nvSpPr>
      <xdr:spPr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26</xdr:row>
      <xdr:rowOff>25300</xdr:rowOff>
    </xdr:from>
    <xdr:to>
      <xdr:col>6</xdr:col>
      <xdr:colOff>0</xdr:colOff>
      <xdr:row>26</xdr:row>
      <xdr:rowOff>113853</xdr:rowOff>
    </xdr:to>
    <xdr:sp macro="" textlink="">
      <xdr:nvSpPr>
        <xdr:cNvPr id="21" name="ellipse"/>
        <xdr:cNvSpPr/>
      </xdr:nvSpPr>
      <xdr:spPr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28</xdr:row>
      <xdr:rowOff>37951</xdr:rowOff>
    </xdr:from>
    <xdr:to>
      <xdr:col>6</xdr:col>
      <xdr:colOff>0</xdr:colOff>
      <xdr:row>28</xdr:row>
      <xdr:rowOff>113853</xdr:rowOff>
    </xdr:to>
    <xdr:sp macro="" textlink="">
      <xdr:nvSpPr>
        <xdr:cNvPr id="22" name="ellipse"/>
        <xdr:cNvSpPr/>
      </xdr:nvSpPr>
      <xdr:spPr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30</xdr:row>
      <xdr:rowOff>25300</xdr:rowOff>
    </xdr:from>
    <xdr:to>
      <xdr:col>6</xdr:col>
      <xdr:colOff>0</xdr:colOff>
      <xdr:row>30</xdr:row>
      <xdr:rowOff>113853</xdr:rowOff>
    </xdr:to>
    <xdr:sp macro="" textlink="">
      <xdr:nvSpPr>
        <xdr:cNvPr id="23" name="ellipse"/>
        <xdr:cNvSpPr/>
      </xdr:nvSpPr>
      <xdr:spPr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33</xdr:row>
      <xdr:rowOff>24779</xdr:rowOff>
    </xdr:from>
    <xdr:to>
      <xdr:col>6</xdr:col>
      <xdr:colOff>0</xdr:colOff>
      <xdr:row>33</xdr:row>
      <xdr:rowOff>113853</xdr:rowOff>
    </xdr:to>
    <xdr:sp macro="" textlink="">
      <xdr:nvSpPr>
        <xdr:cNvPr id="24" name="ellipse"/>
        <xdr:cNvSpPr/>
      </xdr:nvSpPr>
      <xdr:spPr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849961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25" name="rect"/>
        <xdr:cNvSpPr/>
      </xdr:nvSpPr>
      <xdr:spPr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849961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26" name="rect"/>
        <xdr:cNvSpPr/>
      </xdr:nvSpPr>
      <xdr:spPr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 cap="flat" cmpd="sng">
          <a:solidFill>
            <a:srgbClr val="000000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849961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27" name="rect"/>
        <xdr:cNvSpPr/>
      </xdr:nvSpPr>
      <xdr:spPr>
        <a:xfrm>
          <a:off x="1009650" y="13011150"/>
          <a:ext cx="0" cy="161925"/>
        </a:xfrm>
        <a:prstGeom prst="rect">
          <a:avLst/>
        </a:prstGeom>
        <a:solidFill>
          <a:srgbClr val="cb9ccc"/>
        </a:solidFill>
        <a:ln w="9525" cap="flat" cmpd="sng">
          <a:solidFill>
            <a:srgbClr val="000000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849961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28" name="rect"/>
        <xdr:cNvSpPr/>
      </xdr:nvSpPr>
      <xdr:spPr>
        <a:xfrm>
          <a:off x="1009650" y="12525375"/>
          <a:ext cx="0" cy="161925"/>
        </a:xfrm>
        <a:prstGeom prst="rect">
          <a:avLst/>
        </a:prstGeom>
        <a:solidFill>
          <a:srgbClr val="a6c9ef"/>
        </a:solidFill>
        <a:ln w="9525" cap="flat" cmpd="sng">
          <a:solidFill>
            <a:srgbClr val="000000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1</xdr:col>
      <xdr:colOff>849961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29" name="rect"/>
        <xdr:cNvSpPr/>
      </xdr:nvSpPr>
      <xdr:spPr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12</xdr:row>
      <xdr:rowOff>25300</xdr:rowOff>
    </xdr:from>
    <xdr:to>
      <xdr:col>6</xdr:col>
      <xdr:colOff>0</xdr:colOff>
      <xdr:row>12</xdr:row>
      <xdr:rowOff>113853</xdr:rowOff>
    </xdr:to>
    <xdr:sp macro="" textlink="">
      <xdr:nvSpPr>
        <xdr:cNvPr id="30" name="ellipse"/>
        <xdr:cNvSpPr/>
      </xdr:nvSpPr>
      <xdr:spPr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31" name="ellipse"/>
        <xdr:cNvSpPr/>
      </xdr:nvSpPr>
      <xdr:spPr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32" name="ellipse"/>
        <xdr:cNvSpPr/>
      </xdr:nvSpPr>
      <xdr:spPr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33" name="ellipse"/>
        <xdr:cNvSpPr/>
      </xdr:nvSpPr>
      <xdr:spPr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34" name="ellipse"/>
        <xdr:cNvSpPr/>
      </xdr:nvSpPr>
      <xdr:spPr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13</xdr:row>
      <xdr:rowOff>25300</xdr:rowOff>
    </xdr:from>
    <xdr:to>
      <xdr:col>6</xdr:col>
      <xdr:colOff>0</xdr:colOff>
      <xdr:row>13</xdr:row>
      <xdr:rowOff>113853</xdr:rowOff>
    </xdr:to>
    <xdr:sp macro="" textlink="">
      <xdr:nvSpPr>
        <xdr:cNvPr id="35" name="ellipse"/>
        <xdr:cNvSpPr/>
      </xdr:nvSpPr>
      <xdr:spPr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36" name="ellipse"/>
        <xdr:cNvSpPr/>
      </xdr:nvSpPr>
      <xdr:spPr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37" name="ellipse"/>
        <xdr:cNvSpPr/>
      </xdr:nvSpPr>
      <xdr:spPr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38" name="ellipse"/>
        <xdr:cNvSpPr/>
      </xdr:nvSpPr>
      <xdr:spPr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39" name="ellipse"/>
        <xdr:cNvSpPr/>
      </xdr:nvSpPr>
      <xdr:spPr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 cap="flat" cmpd="sng">
          <a:solidFill>
            <a:srgbClr val="000000"/>
          </a:solidFill>
          <a:prstDash val="solid"/>
          <a:round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/>
        <a:p>
          <a:pPr algn="l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383710</xdr:colOff>
      <xdr:row>41</xdr:row>
      <xdr:rowOff>113853</xdr:rowOff>
    </xdr:from>
    <xdr:to>
      <xdr:col>7</xdr:col>
      <xdr:colOff>418566</xdr:colOff>
      <xdr:row>63</xdr:row>
      <xdr:rowOff>0</xdr:rowOff>
    </xdr:to>
    <xdr:graphicFrame macro="">
      <xdr:nvGraphicFramePr>
        <xdr:cNvPr name="图表 1" id="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265804</xdr:colOff>
      <xdr:row>41</xdr:row>
      <xdr:rowOff>88552</xdr:rowOff>
    </xdr:from>
    <xdr:to>
      <xdr:col>15</xdr:col>
      <xdr:colOff>101074</xdr:colOff>
      <xdr:row>62</xdr:row>
      <xdr:rowOff>126503</xdr:rowOff>
    </xdr:to>
    <xdr:graphicFrame macro="">
      <xdr:nvGraphicFramePr>
        <xdr:cNvPr name="图表 2" id="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
<Relationships xmlns="http://schemas.openxmlformats.org/package/2006/relationships"><Relationship Id="rId1" Type="http://schemas.openxmlformats.org/officeDocument/2006/relationships/externalLinkPath" Target="//LUISBEDOYA-PC/Consorcio%2520Interc&#243;rdoba%25202013/INFORMES%2520ESPECIFICOS/CRITERIO%2520TECNICO/A&#241;o%25202013/1.%2520ENERO%2520-%2520JUNIO%25202013/74CR02%2520Estado%2520de%2520la%2520Red%2520con%2520Criterio%2520T&#233;cnico%2520Ene.%2520Jun.%25202013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3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4.vml"/><Relationship Id="rId2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1" Type="http://schemas.openxmlformats.org/officeDocument/2006/relationships/vmlDrawing" Target="../drawings/vmlDrawing5.vml"/><Relationship Id="rId2" Type="http://schemas.openxmlformats.org/officeDocument/2006/relationships/comments" Target="../comments5.xml"/></Relationships>
</file>

<file path=xl/worksheets/_rels/sheet7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vmlDrawing" Target="../drawings/vmlDrawing9.vml"/><Relationship Id="rId3" Type="http://schemas.openxmlformats.org/officeDocument/2006/relationships/comments" Target="../comments9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B433"/>
  <sheetViews>
    <sheetView workbookViewId="0" zoomScale="64">
      <pane xSplit="6" ySplit="6" topLeftCell="G7" state="frozen" activePane="bottomRight"/>
      <selection pane="bottomRight" activeCell="M22" sqref="M22"/>
    </sheetView>
  </sheetViews>
  <sheetFormatPr defaultRowHeight="12.75" defaultColWidth="11" outlineLevelRow="1"/>
  <cols>
    <col min="1" max="1" customWidth="1" width="11.425781" style="1"/>
    <col min="2" max="2" customWidth="1" width="13.5703125" style="2"/>
    <col min="3" max="3" customWidth="1" width="44.570312" style="3"/>
    <col min="4" max="5" customWidth="1" bestFit="1" width="11.5703125" style="3"/>
    <col min="6" max="6" customWidth="1" width="59.0" style="3"/>
    <col min="7" max="7" customWidth="1" width="11.0" style="3"/>
    <col min="8" max="16" customWidth="1" width="12.7109375" style="3"/>
    <col min="17" max="17" customWidth="1" width="16.570312" style="4"/>
    <col min="18" max="18" customWidth="1" width="18.140625" style="3"/>
    <col min="19" max="19" customWidth="1" width="17.855469" style="3"/>
    <col min="20" max="25" customWidth="1" width="14.7109375" style="5"/>
    <col min="26" max="26" customWidth="1" width="60.285156" style="3"/>
    <col min="27" max="16384" customWidth="0" width="11.5703125" style="3"/>
  </cols>
  <sheetData>
    <row r="1" spans="8:8" ht="15.7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8:8" ht="15.7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8:8" ht="15.7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</row>
    <row r="4" spans="8:8" ht="15.75">
      <c r="A4" s="8"/>
      <c r="B4" s="9"/>
      <c r="C4" s="10"/>
      <c r="D4" s="10"/>
      <c r="E4" s="10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2"/>
      <c r="R4" s="11"/>
      <c r="S4" s="11"/>
      <c r="T4" s="13"/>
      <c r="U4" s="13"/>
      <c r="V4" s="13"/>
      <c r="W4" s="13"/>
      <c r="X4" s="13"/>
      <c r="Y4" s="13"/>
    </row>
    <row r="5" spans="8:8" ht="16.5" customHeight="1">
      <c r="A5" s="14" t="s">
        <v>2</v>
      </c>
      <c r="B5" s="15" t="s">
        <v>3</v>
      </c>
      <c r="C5" s="16" t="s">
        <v>4</v>
      </c>
      <c r="D5" s="17" t="s">
        <v>5</v>
      </c>
      <c r="E5" s="18" t="s">
        <v>6</v>
      </c>
      <c r="F5" s="16" t="s">
        <v>7</v>
      </c>
      <c r="G5" s="19" t="s">
        <v>8</v>
      </c>
      <c r="H5" s="20"/>
      <c r="I5" s="20"/>
      <c r="J5" s="20"/>
      <c r="K5" s="21"/>
      <c r="L5" s="22" t="s">
        <v>9</v>
      </c>
      <c r="M5" s="22"/>
      <c r="N5" s="22"/>
      <c r="O5" s="22"/>
      <c r="P5" s="23"/>
      <c r="Q5" s="24" t="s">
        <v>10</v>
      </c>
      <c r="R5" s="25" t="s">
        <v>11</v>
      </c>
      <c r="S5" s="25" t="s">
        <v>12</v>
      </c>
      <c r="T5" s="26" t="s">
        <v>13</v>
      </c>
      <c r="U5" s="26" t="s">
        <v>14</v>
      </c>
      <c r="V5" s="27" t="s">
        <v>15</v>
      </c>
      <c r="W5" s="27" t="s">
        <v>16</v>
      </c>
      <c r="X5" s="27" t="s">
        <v>17</v>
      </c>
      <c r="Y5" s="26" t="s">
        <v>18</v>
      </c>
      <c r="Z5" s="26" t="s">
        <v>19</v>
      </c>
    </row>
    <row r="6" spans="8:8" ht="32.25" customHeight="1">
      <c r="A6" s="28"/>
      <c r="B6" s="29"/>
      <c r="C6" s="30"/>
      <c r="D6" s="31"/>
      <c r="E6" s="32"/>
      <c r="F6" s="30"/>
      <c r="G6" s="33" t="s">
        <v>20</v>
      </c>
      <c r="H6" s="34" t="s">
        <v>21</v>
      </c>
      <c r="I6" s="35" t="s">
        <v>22</v>
      </c>
      <c r="J6" s="34" t="s">
        <v>23</v>
      </c>
      <c r="K6" s="33" t="s">
        <v>24</v>
      </c>
      <c r="L6" s="33" t="s">
        <v>20</v>
      </c>
      <c r="M6" s="34" t="s">
        <v>21</v>
      </c>
      <c r="N6" s="35" t="s">
        <v>22</v>
      </c>
      <c r="O6" s="34" t="s">
        <v>23</v>
      </c>
      <c r="P6" s="33" t="s">
        <v>24</v>
      </c>
      <c r="Q6" s="36"/>
      <c r="R6" s="37"/>
      <c r="S6" s="37"/>
      <c r="T6" s="38"/>
      <c r="U6" s="38"/>
      <c r="V6" s="39"/>
      <c r="W6" s="39"/>
      <c r="X6" s="39"/>
      <c r="Y6" s="38"/>
      <c r="Z6" s="38"/>
    </row>
    <row r="7" spans="8:8" ht="16.5">
      <c r="A7" s="40"/>
      <c r="B7" s="41"/>
      <c r="C7" s="42"/>
      <c r="D7" s="42"/>
      <c r="E7" s="42"/>
      <c r="F7" s="42"/>
      <c r="G7" s="10"/>
      <c r="H7" s="42"/>
      <c r="I7" s="43"/>
      <c r="J7" s="42"/>
      <c r="K7" s="10"/>
      <c r="L7" s="10"/>
      <c r="M7" s="42"/>
      <c r="N7" s="43"/>
      <c r="O7" s="42"/>
      <c r="P7" s="10"/>
      <c r="Q7" s="44"/>
      <c r="R7" s="45"/>
      <c r="S7" s="45"/>
      <c r="T7" s="46"/>
      <c r="U7" s="43"/>
      <c r="V7" s="47"/>
      <c r="W7" s="47"/>
      <c r="X7" s="47"/>
      <c r="Y7" s="43"/>
    </row>
    <row r="8" spans="8:8" ht="16.5">
      <c r="A8" s="48" t="s">
        <v>25</v>
      </c>
      <c r="B8" s="48"/>
      <c r="C8" s="42"/>
      <c r="D8" s="42"/>
      <c r="E8" s="42"/>
      <c r="F8" s="42"/>
      <c r="G8" s="10"/>
      <c r="H8" s="42"/>
      <c r="I8" s="43"/>
      <c r="J8" s="42"/>
      <c r="K8" s="10"/>
      <c r="L8" s="10"/>
      <c r="M8" s="42"/>
      <c r="N8" s="43"/>
      <c r="O8" s="42"/>
      <c r="P8" s="10"/>
      <c r="Q8" s="44"/>
      <c r="R8" s="45"/>
      <c r="S8" s="45"/>
      <c r="T8" s="46"/>
      <c r="U8" s="43"/>
      <c r="V8" s="47"/>
      <c r="W8" s="47"/>
      <c r="X8" s="47"/>
      <c r="Y8" s="43"/>
    </row>
    <row r="9" spans="8:8" ht="15.75" outlineLevel="1">
      <c r="A9" s="49">
        <v>25.0</v>
      </c>
      <c r="B9" s="50">
        <v>2509.0</v>
      </c>
      <c r="C9" s="51" t="s">
        <v>26</v>
      </c>
      <c r="D9" s="52" t="s">
        <v>27</v>
      </c>
      <c r="E9" s="52" t="s">
        <v>28</v>
      </c>
      <c r="F9" s="53" t="s">
        <v>29</v>
      </c>
      <c r="G9" s="54">
        <v>10.84</v>
      </c>
      <c r="H9" s="55">
        <v>5.21</v>
      </c>
      <c r="I9" s="55">
        <v>0.0</v>
      </c>
      <c r="J9" s="55">
        <v>0.0</v>
      </c>
      <c r="K9" s="55">
        <v>0.0</v>
      </c>
      <c r="L9" s="55">
        <v>0.0</v>
      </c>
      <c r="M9" s="56">
        <v>0.0</v>
      </c>
      <c r="N9" s="56">
        <v>0.0</v>
      </c>
      <c r="O9" s="56">
        <v>0.0</v>
      </c>
      <c r="P9" s="56">
        <v>0.0</v>
      </c>
      <c r="Q9" s="57">
        <f>SUM(G9:P9)</f>
        <v>16.05</v>
      </c>
      <c r="R9" s="58">
        <f t="shared" si="0" ref="R9:R22">SUM(L9:P9)</f>
        <v>0.0</v>
      </c>
      <c r="S9" s="58"/>
      <c r="T9" s="59">
        <f t="shared" si="1" ref="T9:T22">SUM(Q9:S9)</f>
        <v>16.05</v>
      </c>
      <c r="U9" s="60">
        <v>8.04</v>
      </c>
      <c r="V9" s="61">
        <v>0.0</v>
      </c>
      <c r="W9" s="62">
        <v>8.020999999999999</v>
      </c>
      <c r="X9" s="62">
        <v>8.021</v>
      </c>
      <c r="Y9" s="63">
        <f>V9+X9</f>
        <v>8.021</v>
      </c>
      <c r="Z9" s="64" t="s">
        <v>30</v>
      </c>
      <c r="AA9" s="65"/>
    </row>
    <row r="10" spans="8:8" ht="15.75" outlineLevel="1">
      <c r="A10" s="66">
        <v>25.0</v>
      </c>
      <c r="B10" s="67">
        <v>2510.0</v>
      </c>
      <c r="C10" s="68" t="s">
        <v>31</v>
      </c>
      <c r="D10" s="69" t="s">
        <v>32</v>
      </c>
      <c r="E10" s="69" t="s">
        <v>33</v>
      </c>
      <c r="F10" s="70" t="s">
        <v>34</v>
      </c>
      <c r="G10" s="71">
        <v>4.0</v>
      </c>
      <c r="H10" s="72">
        <v>6.58</v>
      </c>
      <c r="I10" s="73">
        <v>23.13</v>
      </c>
      <c r="J10" s="74">
        <v>1.96</v>
      </c>
      <c r="K10" s="75">
        <v>0.0</v>
      </c>
      <c r="L10" s="75">
        <v>0.0</v>
      </c>
      <c r="M10" s="76">
        <v>0.0</v>
      </c>
      <c r="N10" s="76">
        <v>0.0</v>
      </c>
      <c r="O10" s="76">
        <v>0.0</v>
      </c>
      <c r="P10" s="76">
        <v>0.0</v>
      </c>
      <c r="Q10" s="77">
        <f t="shared" si="2" ref="Q10">SUM(G10:K10)</f>
        <v>35.67</v>
      </c>
      <c r="R10" s="78">
        <f t="shared" si="0"/>
        <v>0.0</v>
      </c>
      <c r="S10" s="78"/>
      <c r="T10" s="79">
        <f t="shared" si="1"/>
        <v>35.67</v>
      </c>
      <c r="U10" s="80">
        <v>35.657</v>
      </c>
      <c r="V10" s="81">
        <v>35.67</v>
      </c>
      <c r="W10" s="82">
        <v>0.0</v>
      </c>
      <c r="X10" s="82">
        <v>0.0</v>
      </c>
      <c r="Y10" s="83">
        <f>V10+X10</f>
        <v>35.67</v>
      </c>
      <c r="Z10" s="84" t="s">
        <v>30</v>
      </c>
    </row>
    <row r="11" spans="8:8" ht="15.75" outlineLevel="1">
      <c r="A11" s="66">
        <v>25.0</v>
      </c>
      <c r="B11" s="67">
        <v>2511.0</v>
      </c>
      <c r="C11" s="68" t="s">
        <v>35</v>
      </c>
      <c r="D11" s="69" t="s">
        <v>36</v>
      </c>
      <c r="E11" s="69" t="s">
        <v>37</v>
      </c>
      <c r="F11" s="70" t="s">
        <v>35</v>
      </c>
      <c r="G11" s="85">
        <v>2.99</v>
      </c>
      <c r="H11" s="74">
        <v>39.78</v>
      </c>
      <c r="I11" s="74">
        <v>69.7</v>
      </c>
      <c r="J11" s="74">
        <v>11.93</v>
      </c>
      <c r="K11" s="75">
        <v>0.0</v>
      </c>
      <c r="L11" s="75">
        <v>0.0</v>
      </c>
      <c r="M11" s="76">
        <v>0.0</v>
      </c>
      <c r="N11" s="76">
        <v>0.0</v>
      </c>
      <c r="O11" s="76">
        <v>0.0</v>
      </c>
      <c r="P11" s="76">
        <v>0.0</v>
      </c>
      <c r="Q11" s="77">
        <f>SUM(G11:K11)</f>
        <v>124.4</v>
      </c>
      <c r="R11" s="78">
        <f t="shared" si="0"/>
        <v>0.0</v>
      </c>
      <c r="S11" s="78"/>
      <c r="T11" s="79">
        <f t="shared" si="1"/>
        <v>124.4</v>
      </c>
      <c r="U11" s="80">
        <v>124.4</v>
      </c>
      <c r="V11" s="81">
        <v>124.4</v>
      </c>
      <c r="W11" s="82">
        <v>0.0</v>
      </c>
      <c r="X11" s="82">
        <v>0.0</v>
      </c>
      <c r="Y11" s="83">
        <f t="shared" si="3" ref="Y11:Y24">V11+X11</f>
        <v>124.4</v>
      </c>
      <c r="Z11" s="84" t="s">
        <v>30</v>
      </c>
    </row>
    <row r="12" spans="8:8" ht="15.75" outlineLevel="1">
      <c r="A12" s="66">
        <v>25.0</v>
      </c>
      <c r="B12" s="86">
        <v>2512.0</v>
      </c>
      <c r="C12" s="68" t="s">
        <v>38</v>
      </c>
      <c r="D12" s="69" t="s">
        <v>36</v>
      </c>
      <c r="E12" s="69" t="s">
        <v>39</v>
      </c>
      <c r="F12" s="70" t="s">
        <v>38</v>
      </c>
      <c r="G12" s="87">
        <v>6.023</v>
      </c>
      <c r="H12" s="75">
        <v>50.517999999999994</v>
      </c>
      <c r="I12" s="75">
        <v>4.962</v>
      </c>
      <c r="J12" s="75">
        <v>1.6989999999999998</v>
      </c>
      <c r="K12" s="75">
        <v>0.0</v>
      </c>
      <c r="L12" s="75">
        <v>0.0</v>
      </c>
      <c r="M12" s="76">
        <v>0.0</v>
      </c>
      <c r="N12" s="76">
        <v>0.0</v>
      </c>
      <c r="O12" s="76">
        <v>0.0</v>
      </c>
      <c r="P12" s="76">
        <v>0.0</v>
      </c>
      <c r="Q12" s="77">
        <f>SUM(G12:K12)</f>
        <v>63.202</v>
      </c>
      <c r="R12" s="78">
        <f t="shared" si="0"/>
        <v>0.0</v>
      </c>
      <c r="S12" s="78"/>
      <c r="T12" s="79">
        <f t="shared" si="1"/>
        <v>63.202</v>
      </c>
      <c r="U12" s="80">
        <v>63.202</v>
      </c>
      <c r="V12" s="81">
        <v>63.202</v>
      </c>
      <c r="W12" s="82">
        <v>0.0</v>
      </c>
      <c r="X12" s="82">
        <v>0.0</v>
      </c>
      <c r="Y12" s="83">
        <f t="shared" si="3"/>
        <v>63.202</v>
      </c>
      <c r="Z12" s="88" t="s">
        <v>30</v>
      </c>
    </row>
    <row r="13" spans="8:8" ht="29.25" outlineLevel="1" customHeight="1">
      <c r="A13" s="66">
        <v>56.0</v>
      </c>
      <c r="B13" s="89">
        <v>5601.0</v>
      </c>
      <c r="C13" s="70" t="s">
        <v>40</v>
      </c>
      <c r="D13" s="69" t="s">
        <v>41</v>
      </c>
      <c r="E13" s="69" t="s">
        <v>42</v>
      </c>
      <c r="F13" s="70" t="s">
        <v>43</v>
      </c>
      <c r="G13" s="85">
        <v>0.0</v>
      </c>
      <c r="H13" s="74">
        <v>3.0</v>
      </c>
      <c r="I13" s="74">
        <v>14.19</v>
      </c>
      <c r="J13" s="74">
        <v>10.02</v>
      </c>
      <c r="K13" s="90">
        <v>0.0</v>
      </c>
      <c r="L13" s="90">
        <v>0.0</v>
      </c>
      <c r="M13" s="91">
        <v>0.0</v>
      </c>
      <c r="N13" s="91">
        <v>0.0</v>
      </c>
      <c r="O13" s="91">
        <v>0.0</v>
      </c>
      <c r="P13" s="91">
        <v>0.0</v>
      </c>
      <c r="Q13" s="77">
        <f t="shared" si="4" ref="Q13:Q17">SUM(G13:K13)</f>
        <v>27.209999999999997</v>
      </c>
      <c r="R13" s="78">
        <f t="shared" si="0"/>
        <v>0.0</v>
      </c>
      <c r="S13" s="78"/>
      <c r="T13" s="79">
        <f t="shared" si="1"/>
        <v>27.209999999999997</v>
      </c>
      <c r="U13" s="80">
        <v>55.174</v>
      </c>
      <c r="V13" s="81">
        <v>24.74</v>
      </c>
      <c r="W13" s="82">
        <v>1.234</v>
      </c>
      <c r="X13" s="82">
        <v>1.234</v>
      </c>
      <c r="Y13" s="83">
        <f t="shared" si="3"/>
        <v>25.973999999999997</v>
      </c>
      <c r="Z13" s="84" t="s">
        <v>30</v>
      </c>
    </row>
    <row r="14" spans="8:8" ht="15.75" outlineLevel="1">
      <c r="A14" s="66">
        <v>60.0</v>
      </c>
      <c r="B14" s="89">
        <v>6003.0</v>
      </c>
      <c r="C14" s="68" t="s">
        <v>44</v>
      </c>
      <c r="D14" s="69" t="s">
        <v>36</v>
      </c>
      <c r="E14" s="69" t="s">
        <v>45</v>
      </c>
      <c r="F14" s="70" t="s">
        <v>46</v>
      </c>
      <c r="G14" s="87">
        <v>0.0</v>
      </c>
      <c r="H14" s="75">
        <v>17.012</v>
      </c>
      <c r="I14" s="75">
        <v>10.005</v>
      </c>
      <c r="J14" s="75">
        <v>4.001</v>
      </c>
      <c r="K14" s="75">
        <v>0.0</v>
      </c>
      <c r="L14" s="75">
        <v>0.26</v>
      </c>
      <c r="M14" s="76">
        <v>0.641</v>
      </c>
      <c r="N14" s="92">
        <v>1.165</v>
      </c>
      <c r="O14" s="76">
        <v>0.0</v>
      </c>
      <c r="P14" s="76">
        <v>0.0</v>
      </c>
      <c r="Q14" s="77">
        <f t="shared" si="4"/>
        <v>31.018000000000004</v>
      </c>
      <c r="R14" s="78">
        <f t="shared" si="0"/>
        <v>2.066</v>
      </c>
      <c r="S14" s="78"/>
      <c r="T14" s="79">
        <f t="shared" si="1"/>
        <v>33.084</v>
      </c>
      <c r="U14" s="80">
        <v>44.3</v>
      </c>
      <c r="V14" s="81">
        <v>33.08</v>
      </c>
      <c r="W14" s="82">
        <v>0.0</v>
      </c>
      <c r="X14" s="82">
        <v>0.0</v>
      </c>
      <c r="Y14" s="83">
        <f t="shared" si="3"/>
        <v>33.08</v>
      </c>
      <c r="Z14" s="84" t="s">
        <v>30</v>
      </c>
    </row>
    <row r="15" spans="8:8" ht="15.75" outlineLevel="1">
      <c r="A15" s="66">
        <v>60.0</v>
      </c>
      <c r="B15" s="89">
        <v>6003.0</v>
      </c>
      <c r="C15" s="68" t="s">
        <v>44</v>
      </c>
      <c r="D15" s="69" t="s">
        <v>47</v>
      </c>
      <c r="E15" s="69" t="s">
        <v>48</v>
      </c>
      <c r="F15" s="70" t="s">
        <v>49</v>
      </c>
      <c r="G15" s="87">
        <v>0.0</v>
      </c>
      <c r="H15" s="75">
        <v>1.702</v>
      </c>
      <c r="I15" s="75">
        <v>1.08</v>
      </c>
      <c r="J15" s="75">
        <v>0.15</v>
      </c>
      <c r="K15" s="75">
        <v>0.0</v>
      </c>
      <c r="L15" s="75">
        <v>0.0</v>
      </c>
      <c r="M15" s="76">
        <v>0.0</v>
      </c>
      <c r="N15" s="76">
        <v>0.0</v>
      </c>
      <c r="O15" s="76">
        <v>0.0</v>
      </c>
      <c r="P15" s="76">
        <v>0.0</v>
      </c>
      <c r="Q15" s="77">
        <f t="shared" si="4"/>
        <v>2.932</v>
      </c>
      <c r="R15" s="78">
        <f t="shared" si="0"/>
        <v>0.0</v>
      </c>
      <c r="S15" s="93"/>
      <c r="T15" s="79">
        <f t="shared" si="1"/>
        <v>2.932</v>
      </c>
      <c r="U15" s="80">
        <v>3.78</v>
      </c>
      <c r="V15" s="81">
        <v>2.93</v>
      </c>
      <c r="W15" s="82">
        <v>0.0</v>
      </c>
      <c r="X15" s="75">
        <v>0.0</v>
      </c>
      <c r="Y15" s="83">
        <f t="shared" si="3"/>
        <v>2.93</v>
      </c>
      <c r="Z15" s="84" t="s">
        <v>30</v>
      </c>
    </row>
    <row r="16" spans="8:8" ht="15.75" outlineLevel="1">
      <c r="A16" s="66" t="s">
        <v>50</v>
      </c>
      <c r="B16" s="89">
        <v>6005.0</v>
      </c>
      <c r="C16" s="68" t="s">
        <v>51</v>
      </c>
      <c r="D16" s="69" t="s">
        <v>52</v>
      </c>
      <c r="E16" s="69" t="s">
        <v>53</v>
      </c>
      <c r="F16" s="70" t="s">
        <v>54</v>
      </c>
      <c r="G16" s="85">
        <v>15.0</v>
      </c>
      <c r="H16" s="74">
        <f>16+15</f>
        <v>31.0</v>
      </c>
      <c r="I16" s="74">
        <f>15+56</f>
        <v>71.0</v>
      </c>
      <c r="J16" s="74">
        <f>31-15.4</f>
        <v>15.6</v>
      </c>
      <c r="K16" s="75">
        <v>0.0</v>
      </c>
      <c r="L16" s="75">
        <v>0.0</v>
      </c>
      <c r="M16" s="76">
        <v>0.0</v>
      </c>
      <c r="N16" s="76">
        <v>0.0</v>
      </c>
      <c r="O16" s="76">
        <v>0.0</v>
      </c>
      <c r="P16" s="76">
        <v>0.0</v>
      </c>
      <c r="Q16" s="77">
        <f t="shared" si="4"/>
        <v>132.6</v>
      </c>
      <c r="R16" s="78">
        <f t="shared" si="0"/>
        <v>0.0</v>
      </c>
      <c r="S16" s="93"/>
      <c r="T16" s="79">
        <f t="shared" si="1"/>
        <v>132.6</v>
      </c>
      <c r="U16" s="80">
        <v>132.6</v>
      </c>
      <c r="V16" s="81">
        <v>133.0</v>
      </c>
      <c r="W16" s="82">
        <v>0.0</v>
      </c>
      <c r="X16" s="75">
        <v>0.0</v>
      </c>
      <c r="Y16" s="83">
        <f t="shared" si="3"/>
        <v>133.0</v>
      </c>
      <c r="Z16" s="84" t="s">
        <v>30</v>
      </c>
    </row>
    <row r="17" spans="8:8" ht="15.75" outlineLevel="1">
      <c r="A17" s="66" t="s">
        <v>55</v>
      </c>
      <c r="B17" s="89">
        <v>6204.0</v>
      </c>
      <c r="C17" s="68" t="s">
        <v>56</v>
      </c>
      <c r="D17" s="69" t="s">
        <v>57</v>
      </c>
      <c r="E17" s="69" t="s">
        <v>58</v>
      </c>
      <c r="F17" s="70" t="s">
        <v>56</v>
      </c>
      <c r="G17" s="94">
        <v>0.0</v>
      </c>
      <c r="H17" s="75">
        <v>0.0</v>
      </c>
      <c r="I17" s="75">
        <v>18.55</v>
      </c>
      <c r="J17" s="75">
        <v>34.84</v>
      </c>
      <c r="K17" s="75">
        <v>2.0</v>
      </c>
      <c r="L17" s="75">
        <v>0.0</v>
      </c>
      <c r="M17" s="76">
        <v>0.0</v>
      </c>
      <c r="N17" s="76">
        <v>0.0</v>
      </c>
      <c r="O17" s="76">
        <v>0.0</v>
      </c>
      <c r="P17" s="76">
        <v>0.0</v>
      </c>
      <c r="Q17" s="77">
        <f t="shared" si="4"/>
        <v>55.39</v>
      </c>
      <c r="R17" s="78">
        <f t="shared" si="0"/>
        <v>0.0</v>
      </c>
      <c r="S17" s="93"/>
      <c r="T17" s="79">
        <f t="shared" si="1"/>
        <v>55.39</v>
      </c>
      <c r="U17" s="80">
        <v>55.39</v>
      </c>
      <c r="V17" s="81">
        <v>55.39</v>
      </c>
      <c r="W17" s="82">
        <v>0.0</v>
      </c>
      <c r="X17" s="75">
        <v>0.0</v>
      </c>
      <c r="Y17" s="83">
        <f t="shared" si="3"/>
        <v>55.39</v>
      </c>
      <c r="Z17" s="84" t="s">
        <v>30</v>
      </c>
    </row>
    <row r="18" spans="8:8" ht="15.75" outlineLevel="1">
      <c r="A18" s="66">
        <v>62.0</v>
      </c>
      <c r="B18" s="86">
        <v>6205.0</v>
      </c>
      <c r="C18" s="68" t="s">
        <v>59</v>
      </c>
      <c r="D18" s="69" t="s">
        <v>60</v>
      </c>
      <c r="E18" s="69" t="s">
        <v>61</v>
      </c>
      <c r="F18" s="70" t="s">
        <v>62</v>
      </c>
      <c r="G18" s="94">
        <v>0.0</v>
      </c>
      <c r="H18" s="75">
        <v>0.0</v>
      </c>
      <c r="I18" s="75">
        <v>0.7</v>
      </c>
      <c r="J18" s="75">
        <v>0.0</v>
      </c>
      <c r="K18" s="75">
        <v>0.0</v>
      </c>
      <c r="L18" s="75">
        <v>0.0</v>
      </c>
      <c r="M18" s="76">
        <v>0.0</v>
      </c>
      <c r="N18" s="76">
        <v>0.0</v>
      </c>
      <c r="O18" s="76">
        <v>0.0</v>
      </c>
      <c r="P18" s="76">
        <v>0.0</v>
      </c>
      <c r="Q18" s="77">
        <f>SUM(G18:K18)</f>
        <v>0.7</v>
      </c>
      <c r="R18" s="78">
        <f t="shared" si="0"/>
        <v>0.0</v>
      </c>
      <c r="S18" s="78"/>
      <c r="T18" s="79">
        <f t="shared" si="1"/>
        <v>0.7</v>
      </c>
      <c r="U18" s="80">
        <v>0.7</v>
      </c>
      <c r="V18" s="81">
        <v>0.7</v>
      </c>
      <c r="W18" s="82">
        <v>0.0</v>
      </c>
      <c r="X18" s="82">
        <v>0.0</v>
      </c>
      <c r="Y18" s="83">
        <f t="shared" si="3"/>
        <v>0.7</v>
      </c>
      <c r="Z18" s="84" t="s">
        <v>30</v>
      </c>
    </row>
    <row r="19" spans="8:8" ht="15.75" outlineLevel="1">
      <c r="A19" s="66">
        <v>62.0</v>
      </c>
      <c r="B19" s="86">
        <v>6205.0</v>
      </c>
      <c r="C19" s="68" t="s">
        <v>59</v>
      </c>
      <c r="D19" s="69" t="s">
        <v>63</v>
      </c>
      <c r="E19" s="69" t="s">
        <v>64</v>
      </c>
      <c r="F19" s="70" t="s">
        <v>65</v>
      </c>
      <c r="G19" s="94">
        <v>0.0</v>
      </c>
      <c r="H19" s="75">
        <v>0.0</v>
      </c>
      <c r="I19" s="75">
        <v>0.378</v>
      </c>
      <c r="J19" s="75">
        <v>1.931</v>
      </c>
      <c r="K19" s="75">
        <v>0.0</v>
      </c>
      <c r="L19" s="75">
        <v>0.0</v>
      </c>
      <c r="M19" s="76">
        <v>0.0</v>
      </c>
      <c r="N19" s="76">
        <v>0.0</v>
      </c>
      <c r="O19" s="76">
        <v>0.0</v>
      </c>
      <c r="P19" s="76">
        <v>0.0</v>
      </c>
      <c r="Q19" s="77">
        <f>SUM(G19:K19)</f>
        <v>2.309</v>
      </c>
      <c r="R19" s="78">
        <f t="shared" si="0"/>
        <v>0.0</v>
      </c>
      <c r="S19" s="78"/>
      <c r="T19" s="79">
        <f t="shared" si="1"/>
        <v>2.309</v>
      </c>
      <c r="U19" s="80">
        <v>2.33</v>
      </c>
      <c r="V19" s="81">
        <v>2.31</v>
      </c>
      <c r="W19" s="82">
        <v>0.189</v>
      </c>
      <c r="X19" s="82">
        <v>0.189</v>
      </c>
      <c r="Y19" s="83">
        <f t="shared" si="3"/>
        <v>2.499</v>
      </c>
      <c r="Z19" s="84" t="s">
        <v>30</v>
      </c>
    </row>
    <row r="20" spans="8:8" ht="15.75" outlineLevel="1">
      <c r="A20" s="66">
        <v>62.0</v>
      </c>
      <c r="B20" s="86">
        <v>6206.0</v>
      </c>
      <c r="C20" s="68" t="s">
        <v>66</v>
      </c>
      <c r="D20" s="69" t="s">
        <v>36</v>
      </c>
      <c r="E20" s="69" t="s">
        <v>67</v>
      </c>
      <c r="F20" s="70" t="s">
        <v>68</v>
      </c>
      <c r="G20" s="94">
        <v>0.0</v>
      </c>
      <c r="H20" s="75">
        <v>0.0</v>
      </c>
      <c r="I20" s="75">
        <v>1.0</v>
      </c>
      <c r="J20" s="75">
        <v>0.0</v>
      </c>
      <c r="K20" s="75">
        <v>0.0</v>
      </c>
      <c r="L20" s="75">
        <v>0.0</v>
      </c>
      <c r="M20" s="75">
        <v>0.0</v>
      </c>
      <c r="N20" s="75">
        <v>0.0</v>
      </c>
      <c r="O20" s="75">
        <v>0.0</v>
      </c>
      <c r="P20" s="75">
        <v>0.0</v>
      </c>
      <c r="Q20" s="77">
        <f>SUM(G20:K20)</f>
        <v>1.0</v>
      </c>
      <c r="R20" s="78">
        <f t="shared" si="0"/>
        <v>0.0</v>
      </c>
      <c r="S20" s="78"/>
      <c r="T20" s="79">
        <f t="shared" si="1"/>
        <v>1.0</v>
      </c>
      <c r="U20" s="80">
        <v>1.023</v>
      </c>
      <c r="V20" s="81">
        <v>1.0</v>
      </c>
      <c r="W20" s="82">
        <v>0.0</v>
      </c>
      <c r="X20" s="82">
        <v>0.0</v>
      </c>
      <c r="Y20" s="83">
        <f t="shared" si="3"/>
        <v>1.0</v>
      </c>
      <c r="Z20" s="84" t="s">
        <v>30</v>
      </c>
    </row>
    <row r="21" spans="8:8" ht="30.0" outlineLevel="1">
      <c r="A21" s="66">
        <v>62.0</v>
      </c>
      <c r="B21" s="86">
        <v>6206.0</v>
      </c>
      <c r="C21" s="68" t="s">
        <v>66</v>
      </c>
      <c r="D21" s="69" t="s">
        <v>69</v>
      </c>
      <c r="E21" s="69" t="s">
        <v>70</v>
      </c>
      <c r="F21" s="70" t="s">
        <v>71</v>
      </c>
      <c r="G21" s="94">
        <v>0.0</v>
      </c>
      <c r="H21" s="75">
        <v>0.0</v>
      </c>
      <c r="I21" s="75">
        <v>0.0</v>
      </c>
      <c r="J21" s="75">
        <v>3.419</v>
      </c>
      <c r="K21" s="75">
        <v>0.0</v>
      </c>
      <c r="L21" s="75">
        <v>0.0</v>
      </c>
      <c r="M21" s="75">
        <v>0.0</v>
      </c>
      <c r="N21" s="75">
        <v>0.0</v>
      </c>
      <c r="O21" s="75">
        <v>0.0</v>
      </c>
      <c r="P21" s="75">
        <v>0.0</v>
      </c>
      <c r="Q21" s="77">
        <f>SUM(G21:K21)</f>
        <v>3.419</v>
      </c>
      <c r="R21" s="78">
        <f t="shared" si="0"/>
        <v>0.0</v>
      </c>
      <c r="S21" s="78"/>
      <c r="T21" s="79">
        <f t="shared" si="1"/>
        <v>3.419</v>
      </c>
      <c r="U21" s="80">
        <v>3.48</v>
      </c>
      <c r="V21" s="81">
        <v>3.42</v>
      </c>
      <c r="W21" s="82">
        <v>0.0</v>
      </c>
      <c r="X21" s="82">
        <v>0.0</v>
      </c>
      <c r="Y21" s="83">
        <f t="shared" si="3"/>
        <v>3.42</v>
      </c>
      <c r="Z21" s="84" t="s">
        <v>30</v>
      </c>
    </row>
    <row r="22" spans="8:8" ht="15.75" outlineLevel="1">
      <c r="A22" s="66" t="s">
        <v>72</v>
      </c>
      <c r="B22" s="86">
        <v>9002.0</v>
      </c>
      <c r="C22" s="68" t="s">
        <v>73</v>
      </c>
      <c r="D22" s="69" t="s">
        <v>36</v>
      </c>
      <c r="E22" s="69" t="s">
        <v>74</v>
      </c>
      <c r="F22" s="70" t="s">
        <v>75</v>
      </c>
      <c r="G22" s="95">
        <v>27.01</v>
      </c>
      <c r="H22" s="96">
        <v>17.43</v>
      </c>
      <c r="I22" s="96">
        <v>13.97</v>
      </c>
      <c r="J22" s="96">
        <v>14.02</v>
      </c>
      <c r="K22" s="96">
        <v>3.5</v>
      </c>
      <c r="L22" s="96">
        <v>0.0</v>
      </c>
      <c r="M22" s="96">
        <v>0.25</v>
      </c>
      <c r="N22" s="96">
        <v>5.25</v>
      </c>
      <c r="O22" s="96">
        <v>0.0</v>
      </c>
      <c r="P22" s="96">
        <v>0.0</v>
      </c>
      <c r="Q22" s="77">
        <f t="shared" si="5" ref="Q22">SUM(G22:K22)</f>
        <v>75.92999999999999</v>
      </c>
      <c r="R22" s="78">
        <f t="shared" si="0"/>
        <v>5.5</v>
      </c>
      <c r="S22" s="78"/>
      <c r="T22" s="79">
        <f t="shared" si="1"/>
        <v>81.42999999999999</v>
      </c>
      <c r="U22" s="80">
        <v>80.049</v>
      </c>
      <c r="V22" s="81">
        <v>81.43</v>
      </c>
      <c r="W22" s="82">
        <v>0.0</v>
      </c>
      <c r="X22" s="82">
        <v>0.0</v>
      </c>
      <c r="Y22" s="83">
        <f t="shared" si="3"/>
        <v>81.43</v>
      </c>
      <c r="Z22" s="84" t="s">
        <v>30</v>
      </c>
    </row>
    <row r="23" spans="8:8" ht="15.75" outlineLevel="1">
      <c r="A23" s="66" t="s">
        <v>72</v>
      </c>
      <c r="B23" s="86" t="s">
        <v>76</v>
      </c>
      <c r="C23" s="68" t="s">
        <v>77</v>
      </c>
      <c r="D23" s="69" t="s">
        <v>36</v>
      </c>
      <c r="E23" s="69" t="s">
        <v>78</v>
      </c>
      <c r="F23" s="70" t="s">
        <v>79</v>
      </c>
      <c r="G23" s="95">
        <v>0.0</v>
      </c>
      <c r="H23" s="96">
        <v>4.0</v>
      </c>
      <c r="I23" s="96">
        <v>0.29</v>
      </c>
      <c r="J23" s="96">
        <v>0.0</v>
      </c>
      <c r="K23" s="96">
        <v>0.0</v>
      </c>
      <c r="L23" s="96">
        <v>0.0</v>
      </c>
      <c r="M23" s="96">
        <v>0.0</v>
      </c>
      <c r="N23" s="96">
        <v>0.0</v>
      </c>
      <c r="O23" s="96">
        <v>0.0</v>
      </c>
      <c r="P23" s="96">
        <v>0.0</v>
      </c>
      <c r="Q23" s="77">
        <f t="shared" si="6" ref="Q23">SUM(G23:K23)</f>
        <v>4.29</v>
      </c>
      <c r="R23" s="78">
        <f t="shared" si="7" ref="R23">SUM(L23:P23)</f>
        <v>0.0</v>
      </c>
      <c r="S23" s="78"/>
      <c r="T23" s="79">
        <f t="shared" si="8" ref="T23">SUM(Q23:S23)</f>
        <v>4.29</v>
      </c>
      <c r="U23" s="80">
        <v>3.88</v>
      </c>
      <c r="V23" s="81">
        <v>3.29</v>
      </c>
      <c r="W23" s="82">
        <v>1.0</v>
      </c>
      <c r="X23" s="82">
        <v>0.0</v>
      </c>
      <c r="Y23" s="83">
        <f t="shared" si="3"/>
        <v>3.29</v>
      </c>
      <c r="Z23" s="84" t="s">
        <v>30</v>
      </c>
    </row>
    <row r="24" spans="8:8" ht="15.75" outlineLevel="1">
      <c r="A24" s="66" t="s">
        <v>72</v>
      </c>
      <c r="B24" s="86" t="s">
        <v>80</v>
      </c>
      <c r="C24" s="68" t="s">
        <v>81</v>
      </c>
      <c r="D24" s="69" t="s">
        <v>36</v>
      </c>
      <c r="E24" s="69" t="s">
        <v>82</v>
      </c>
      <c r="F24" s="70" t="s">
        <v>83</v>
      </c>
      <c r="G24" s="97">
        <v>7.31</v>
      </c>
      <c r="H24" s="98">
        <v>0.79</v>
      </c>
      <c r="I24" s="98">
        <v>0.0</v>
      </c>
      <c r="J24" s="98">
        <v>0.0</v>
      </c>
      <c r="K24" s="98">
        <v>0.0</v>
      </c>
      <c r="L24" s="98">
        <v>0.0</v>
      </c>
      <c r="M24" s="98">
        <v>0.0</v>
      </c>
      <c r="N24" s="98">
        <v>0.0</v>
      </c>
      <c r="O24" s="98">
        <v>0.0</v>
      </c>
      <c r="P24" s="98">
        <v>0.0</v>
      </c>
      <c r="Q24" s="77">
        <f t="shared" si="9" ref="Q24">SUM(G24:K24)</f>
        <v>8.1</v>
      </c>
      <c r="R24" s="78">
        <f t="shared" si="10" ref="R24">SUM(L24:P24)</f>
        <v>0.0</v>
      </c>
      <c r="S24" s="78"/>
      <c r="T24" s="79">
        <f t="shared" si="11" ref="T24">SUM(Q24:S24)</f>
        <v>8.1</v>
      </c>
      <c r="U24" s="80">
        <v>7.79</v>
      </c>
      <c r="V24" s="81">
        <v>8.1</v>
      </c>
      <c r="W24" s="82">
        <v>0.0</v>
      </c>
      <c r="X24" s="82">
        <v>0.0</v>
      </c>
      <c r="Y24" s="83">
        <f t="shared" si="3"/>
        <v>8.1</v>
      </c>
      <c r="Z24" s="99" t="s">
        <v>30</v>
      </c>
    </row>
    <row r="25" spans="8:8" ht="15.75">
      <c r="A25" s="100" t="s">
        <v>84</v>
      </c>
      <c r="B25" s="101"/>
      <c r="C25" s="101"/>
      <c r="D25" s="101"/>
      <c r="E25" s="101"/>
      <c r="F25" s="102" t="s">
        <v>85</v>
      </c>
      <c r="G25" s="103">
        <f t="shared" si="12" ref="G25:R25">SUM(G9:G24)</f>
        <v>73.173</v>
      </c>
      <c r="H25" s="103">
        <f t="shared" si="12"/>
        <v>177.022</v>
      </c>
      <c r="I25" s="103">
        <f t="shared" si="12"/>
        <v>228.95499999999998</v>
      </c>
      <c r="J25" s="103">
        <f t="shared" si="12"/>
        <v>99.57</v>
      </c>
      <c r="K25" s="103">
        <f t="shared" si="12"/>
        <v>5.5</v>
      </c>
      <c r="L25" s="103">
        <f t="shared" si="12"/>
        <v>0.26</v>
      </c>
      <c r="M25" s="103">
        <f t="shared" si="12"/>
        <v>0.891</v>
      </c>
      <c r="N25" s="103">
        <f t="shared" si="12"/>
        <v>6.415</v>
      </c>
      <c r="O25" s="103">
        <f t="shared" si="12"/>
        <v>0.0</v>
      </c>
      <c r="P25" s="103">
        <f t="shared" si="12"/>
        <v>0.0</v>
      </c>
      <c r="Q25" s="104">
        <f t="shared" si="12"/>
        <v>584.2199999999999</v>
      </c>
      <c r="R25" s="105">
        <f t="shared" si="12"/>
        <v>7.566</v>
      </c>
      <c r="S25" s="105">
        <f t="shared" si="13" ref="S25">SUM(S9:S21)</f>
        <v>0.0</v>
      </c>
      <c r="T25" s="79">
        <f>SUM(Q25:S25)</f>
        <v>591.786</v>
      </c>
      <c r="U25" s="106">
        <f>SUM(U9:U24)</f>
        <v>621.7950000000001</v>
      </c>
      <c r="V25" s="107">
        <f>SUM(V9:V24)</f>
        <v>572.6619999999999</v>
      </c>
      <c r="W25" s="105">
        <f>SUM(W9:W21)</f>
        <v>9.443999999999999</v>
      </c>
      <c r="X25" s="105">
        <f>SUM(X9:X24)</f>
        <v>9.444</v>
      </c>
      <c r="Y25" s="108">
        <f>SUM(Y9:Y24)</f>
        <v>582.106</v>
      </c>
    </row>
    <row r="26" spans="8:8" ht="16.5" customHeight="1">
      <c r="A26" s="109"/>
      <c r="B26" s="110"/>
      <c r="C26" s="110"/>
      <c r="D26" s="110"/>
      <c r="E26" s="110"/>
      <c r="F26" s="111" t="s">
        <v>86</v>
      </c>
      <c r="G26" s="112">
        <f t="shared" si="14" ref="G26:S26">+G25/$T$25</f>
        <v>0.1236477375267411</v>
      </c>
      <c r="H26" s="112">
        <f t="shared" si="14"/>
        <v>0.29913178074506663</v>
      </c>
      <c r="I26" s="112">
        <f t="shared" si="14"/>
        <v>0.3868881656544765</v>
      </c>
      <c r="J26" s="112">
        <f t="shared" si="14"/>
        <v>0.1682533888939583</v>
      </c>
      <c r="K26" s="112">
        <f t="shared" si="14"/>
        <v>0.009293900159855083</v>
      </c>
      <c r="L26" s="112">
        <f t="shared" si="14"/>
        <v>4.393480075567858E-4</v>
      </c>
      <c r="M26" s="112">
        <f t="shared" si="14"/>
        <v>0.0015056118258965235</v>
      </c>
      <c r="N26" s="112">
        <f t="shared" si="14"/>
        <v>0.010840067186449157</v>
      </c>
      <c r="O26" s="112">
        <f t="shared" si="14"/>
        <v>0.0</v>
      </c>
      <c r="P26" s="112">
        <f t="shared" si="14"/>
        <v>0.0</v>
      </c>
      <c r="Q26" s="113">
        <f t="shared" si="14"/>
        <v>0.9872149729800975</v>
      </c>
      <c r="R26" s="114">
        <f t="shared" si="14"/>
        <v>0.012785027019902466</v>
      </c>
      <c r="S26" s="114">
        <f t="shared" si="14"/>
        <v>0.0</v>
      </c>
      <c r="T26" s="114">
        <f>T25/U25</f>
        <v>0.9517381130436878</v>
      </c>
      <c r="U26" s="115"/>
      <c r="V26" s="116">
        <f>+V25/$Y$25</f>
        <v>0.9837761507354329</v>
      </c>
      <c r="W26" s="114">
        <f t="shared" si="15" ref="W26:X26">+W25/$Y$25</f>
        <v>0.016223849264566933</v>
      </c>
      <c r="X26" s="114">
        <f t="shared" si="15"/>
        <v>0.016223849264566936</v>
      </c>
      <c r="Y26" s="117"/>
    </row>
    <row r="27" spans="8:8" ht="15.75">
      <c r="A27" s="40"/>
      <c r="B27" s="9"/>
      <c r="C27" s="10"/>
      <c r="D27" s="10"/>
      <c r="E27" s="10"/>
      <c r="F27" s="10"/>
      <c r="G27" s="118"/>
      <c r="H27" s="119"/>
      <c r="I27" s="119"/>
      <c r="J27" s="119"/>
      <c r="K27" s="119"/>
      <c r="L27" s="119"/>
      <c r="M27" s="120"/>
      <c r="N27" s="120"/>
      <c r="O27" s="120"/>
      <c r="P27" s="120"/>
      <c r="Q27" s="121"/>
      <c r="R27" s="122"/>
      <c r="S27" s="122"/>
      <c r="T27" s="46"/>
      <c r="U27" s="43"/>
      <c r="V27" s="47"/>
      <c r="W27" s="47"/>
      <c r="X27" s="47"/>
      <c r="Y27" s="43"/>
    </row>
    <row r="28" spans="8:8" ht="16.5">
      <c r="A28" s="123" t="s">
        <v>87</v>
      </c>
      <c r="B28" s="123"/>
      <c r="C28" s="10"/>
      <c r="D28" s="10"/>
      <c r="E28" s="10"/>
      <c r="F28" s="10"/>
      <c r="G28" s="118"/>
      <c r="H28" s="119"/>
      <c r="I28" s="119"/>
      <c r="J28" s="119"/>
      <c r="K28" s="119"/>
      <c r="L28" s="119"/>
      <c r="M28" s="120"/>
      <c r="N28" s="120"/>
      <c r="O28" s="120"/>
      <c r="P28" s="120"/>
      <c r="Q28" s="121"/>
      <c r="R28" s="122"/>
      <c r="S28" s="122"/>
      <c r="T28" s="46"/>
      <c r="U28" s="43"/>
      <c r="V28" s="47"/>
      <c r="W28" s="47"/>
      <c r="X28" s="47"/>
      <c r="Y28" s="43"/>
    </row>
    <row r="29" spans="8:8" ht="15.75" outlineLevel="1">
      <c r="A29" s="49">
        <v>27.0</v>
      </c>
      <c r="B29" s="124">
        <v>2702.0</v>
      </c>
      <c r="C29" s="51" t="s">
        <v>88</v>
      </c>
      <c r="D29" s="52" t="s">
        <v>36</v>
      </c>
      <c r="E29" s="52" t="s">
        <v>89</v>
      </c>
      <c r="F29" s="51" t="s">
        <v>88</v>
      </c>
      <c r="G29" s="125">
        <v>16.7</v>
      </c>
      <c r="H29" s="126">
        <v>2.05</v>
      </c>
      <c r="I29" s="127">
        <v>0.0</v>
      </c>
      <c r="J29" s="127">
        <v>0.0</v>
      </c>
      <c r="K29" s="128">
        <v>0.0</v>
      </c>
      <c r="L29" s="128">
        <v>0.0</v>
      </c>
      <c r="M29" s="126">
        <v>4.35</v>
      </c>
      <c r="N29" s="128">
        <v>0.0</v>
      </c>
      <c r="O29" s="126">
        <v>38.4</v>
      </c>
      <c r="P29" s="128">
        <v>2.9</v>
      </c>
      <c r="Q29" s="57">
        <f>SUM(G29:K29)</f>
        <v>18.75</v>
      </c>
      <c r="R29" s="58">
        <f t="shared" si="16" ref="R29:R33">SUM(L29:P29)</f>
        <v>45.65</v>
      </c>
      <c r="S29" s="58"/>
      <c r="T29" s="129">
        <f t="shared" si="17" ref="T29:T34">SUM(Q29:S29)</f>
        <v>64.4</v>
      </c>
      <c r="U29" s="60">
        <v>61.21</v>
      </c>
      <c r="V29" s="61">
        <v>60.4</v>
      </c>
      <c r="W29" s="62">
        <v>0.0</v>
      </c>
      <c r="X29" s="62">
        <v>2.0</v>
      </c>
      <c r="Y29" s="130">
        <f>V29+X29</f>
        <v>62.4</v>
      </c>
      <c r="Z29" s="131" t="s">
        <v>30</v>
      </c>
    </row>
    <row r="30" spans="8:8" ht="15.75" outlineLevel="1">
      <c r="A30" s="66">
        <v>90.0</v>
      </c>
      <c r="B30" s="132">
        <v>9006.0</v>
      </c>
      <c r="C30" s="68" t="s">
        <v>90</v>
      </c>
      <c r="D30" s="69" t="s">
        <v>91</v>
      </c>
      <c r="E30" s="69" t="s">
        <v>92</v>
      </c>
      <c r="F30" s="70" t="s">
        <v>93</v>
      </c>
      <c r="G30" s="97">
        <v>0.0</v>
      </c>
      <c r="H30" s="96">
        <v>2.49</v>
      </c>
      <c r="I30" s="96">
        <v>0.56</v>
      </c>
      <c r="J30" s="98">
        <v>0.0</v>
      </c>
      <c r="K30" s="98">
        <v>0.0</v>
      </c>
      <c r="L30" s="98">
        <v>0.0</v>
      </c>
      <c r="M30" s="133">
        <v>0.0</v>
      </c>
      <c r="N30" s="133">
        <v>0.0</v>
      </c>
      <c r="O30" s="133">
        <v>0.0</v>
      </c>
      <c r="P30" s="134">
        <v>0.0</v>
      </c>
      <c r="Q30" s="77">
        <f t="shared" si="18" ref="Q30:Q32">SUM(G30:K30)</f>
        <v>3.0500000000000003</v>
      </c>
      <c r="R30" s="78">
        <f t="shared" si="16"/>
        <v>0.0</v>
      </c>
      <c r="S30" s="78"/>
      <c r="T30" s="135">
        <f t="shared" si="17"/>
        <v>3.0500000000000003</v>
      </c>
      <c r="U30" s="80">
        <v>3.051</v>
      </c>
      <c r="V30" s="81">
        <v>3.051</v>
      </c>
      <c r="W30" s="82">
        <v>0.0</v>
      </c>
      <c r="X30" s="82">
        <v>0.0</v>
      </c>
      <c r="Y30" s="136">
        <f>V30+X30</f>
        <v>3.051</v>
      </c>
      <c r="Z30" s="137" t="s">
        <v>30</v>
      </c>
    </row>
    <row r="31" spans="8:8" ht="15.75" outlineLevel="1">
      <c r="A31" s="66">
        <v>90.0</v>
      </c>
      <c r="B31" s="132">
        <v>9007.0</v>
      </c>
      <c r="C31" s="68" t="s">
        <v>94</v>
      </c>
      <c r="D31" s="69" t="s">
        <v>36</v>
      </c>
      <c r="E31" s="69" t="s">
        <v>95</v>
      </c>
      <c r="F31" s="70" t="s">
        <v>96</v>
      </c>
      <c r="G31" s="97">
        <v>0.0</v>
      </c>
      <c r="H31" s="96">
        <v>1.51</v>
      </c>
      <c r="I31" s="98">
        <v>0.0</v>
      </c>
      <c r="J31" s="98">
        <v>0.0</v>
      </c>
      <c r="K31" s="98">
        <v>0.0</v>
      </c>
      <c r="L31" s="98">
        <v>0.0</v>
      </c>
      <c r="M31" s="133">
        <v>0.0</v>
      </c>
      <c r="N31" s="133">
        <v>0.0</v>
      </c>
      <c r="O31" s="133">
        <v>0.0</v>
      </c>
      <c r="P31" s="133">
        <v>0.0</v>
      </c>
      <c r="Q31" s="77">
        <f t="shared" si="18"/>
        <v>1.51</v>
      </c>
      <c r="R31" s="78">
        <f t="shared" si="16"/>
        <v>0.0</v>
      </c>
      <c r="S31" s="78"/>
      <c r="T31" s="135">
        <f t="shared" si="17"/>
        <v>1.51</v>
      </c>
      <c r="U31" s="80">
        <v>2.42</v>
      </c>
      <c r="V31" s="81">
        <v>2.429</v>
      </c>
      <c r="W31" s="82">
        <v>0.0</v>
      </c>
      <c r="X31" s="82">
        <v>0.0</v>
      </c>
      <c r="Y31" s="136">
        <f t="shared" si="19" ref="Y31:Y33">V31+X31</f>
        <v>2.429</v>
      </c>
      <c r="Z31" s="137" t="s">
        <v>30</v>
      </c>
    </row>
    <row r="32" spans="8:8" ht="17.25" outlineLevel="1" customHeight="1">
      <c r="A32" s="66" t="s">
        <v>72</v>
      </c>
      <c r="B32" s="132">
        <v>9007.0</v>
      </c>
      <c r="C32" s="68" t="s">
        <v>94</v>
      </c>
      <c r="D32" s="69" t="s">
        <v>36</v>
      </c>
      <c r="E32" s="138" t="s">
        <v>97</v>
      </c>
      <c r="F32" s="70" t="s">
        <v>98</v>
      </c>
      <c r="G32" s="96">
        <v>5.51</v>
      </c>
      <c r="H32" s="98">
        <v>0.0</v>
      </c>
      <c r="I32" s="98">
        <v>0.0</v>
      </c>
      <c r="J32" s="98">
        <v>0.0</v>
      </c>
      <c r="K32" s="98">
        <v>0.0</v>
      </c>
      <c r="L32" s="98">
        <v>0.0</v>
      </c>
      <c r="M32" s="133">
        <v>0.0</v>
      </c>
      <c r="N32" s="133">
        <v>0.0</v>
      </c>
      <c r="O32" s="133">
        <v>0.0</v>
      </c>
      <c r="P32" s="133">
        <v>0.0</v>
      </c>
      <c r="Q32" s="77">
        <f t="shared" si="18"/>
        <v>5.51</v>
      </c>
      <c r="R32" s="78">
        <f t="shared" si="16"/>
        <v>0.0</v>
      </c>
      <c r="S32" s="78"/>
      <c r="T32" s="135">
        <f t="shared" si="17"/>
        <v>5.51</v>
      </c>
      <c r="U32" s="80"/>
      <c r="V32" s="81">
        <v>5.51</v>
      </c>
      <c r="W32" s="82">
        <v>0.0</v>
      </c>
      <c r="X32" s="82">
        <v>0.0</v>
      </c>
      <c r="Y32" s="136">
        <f t="shared" si="19"/>
        <v>5.51</v>
      </c>
      <c r="Z32" s="137"/>
    </row>
    <row r="33" spans="8:8" ht="16.5" outlineLevel="1">
      <c r="A33" s="66" t="s">
        <v>99</v>
      </c>
      <c r="B33" s="89" t="s">
        <v>100</v>
      </c>
      <c r="C33" s="68" t="s">
        <v>101</v>
      </c>
      <c r="D33" s="69" t="s">
        <v>102</v>
      </c>
      <c r="E33" s="69" t="s">
        <v>103</v>
      </c>
      <c r="F33" s="70" t="s">
        <v>104</v>
      </c>
      <c r="G33" s="97">
        <v>0.0</v>
      </c>
      <c r="H33" s="96">
        <v>2.74</v>
      </c>
      <c r="I33" s="98">
        <v>0.0</v>
      </c>
      <c r="J33" s="98">
        <v>0.0</v>
      </c>
      <c r="K33" s="98">
        <v>0.0</v>
      </c>
      <c r="L33" s="98">
        <v>0.0</v>
      </c>
      <c r="M33" s="98">
        <v>0.0</v>
      </c>
      <c r="N33" s="98">
        <v>0.0</v>
      </c>
      <c r="O33" s="98">
        <v>0.0</v>
      </c>
      <c r="P33" s="98">
        <v>0.0</v>
      </c>
      <c r="Q33" s="77">
        <f>SUM(G33:K33)</f>
        <v>2.74</v>
      </c>
      <c r="R33" s="78">
        <f t="shared" si="16"/>
        <v>0.0</v>
      </c>
      <c r="S33" s="78"/>
      <c r="T33" s="135">
        <f t="shared" si="17"/>
        <v>2.74</v>
      </c>
      <c r="U33" s="80">
        <v>2.74</v>
      </c>
      <c r="V33" s="81">
        <v>2.74</v>
      </c>
      <c r="W33" s="82">
        <v>0.0</v>
      </c>
      <c r="X33" s="82">
        <v>0.0</v>
      </c>
      <c r="Y33" s="136">
        <f t="shared" si="19"/>
        <v>2.74</v>
      </c>
      <c r="Z33" s="139" t="s">
        <v>30</v>
      </c>
    </row>
    <row r="34" spans="8:8" ht="15.75">
      <c r="A34" s="100" t="s">
        <v>105</v>
      </c>
      <c r="B34" s="101"/>
      <c r="C34" s="101"/>
      <c r="D34" s="101"/>
      <c r="E34" s="101"/>
      <c r="F34" s="102" t="s">
        <v>85</v>
      </c>
      <c r="G34" s="140">
        <f t="shared" si="20" ref="G34:P34">SUM(G29:G33)</f>
        <v>22.21</v>
      </c>
      <c r="H34" s="140">
        <f t="shared" si="20"/>
        <v>8.79</v>
      </c>
      <c r="I34" s="140">
        <f t="shared" si="20"/>
        <v>0.56</v>
      </c>
      <c r="J34" s="140">
        <f t="shared" si="20"/>
        <v>0.0</v>
      </c>
      <c r="K34" s="140">
        <f t="shared" si="20"/>
        <v>0.0</v>
      </c>
      <c r="L34" s="140">
        <f t="shared" si="20"/>
        <v>0.0</v>
      </c>
      <c r="M34" s="140">
        <f t="shared" si="20"/>
        <v>4.35</v>
      </c>
      <c r="N34" s="140">
        <f t="shared" si="20"/>
        <v>0.0</v>
      </c>
      <c r="O34" s="140">
        <f t="shared" si="20"/>
        <v>38.4</v>
      </c>
      <c r="P34" s="140">
        <f t="shared" si="20"/>
        <v>2.9</v>
      </c>
      <c r="Q34" s="104">
        <f>SUM(Q29:Q33)</f>
        <v>31.560000000000002</v>
      </c>
      <c r="R34" s="105">
        <f>SUM(R29:R33)</f>
        <v>45.65</v>
      </c>
      <c r="S34" s="105">
        <f>SUM(S29:S33)</f>
        <v>0.0</v>
      </c>
      <c r="T34" s="135">
        <f t="shared" si="17"/>
        <v>77.21000000000001</v>
      </c>
      <c r="U34" s="106">
        <f>SUM(U29:U33)</f>
        <v>69.42099999999999</v>
      </c>
      <c r="V34" s="107">
        <f>SUM(V29:V33)</f>
        <v>74.13</v>
      </c>
      <c r="W34" s="105">
        <f t="shared" si="21" ref="W34:X34">SUM(W29:W33)</f>
        <v>0.0</v>
      </c>
      <c r="X34" s="105">
        <f t="shared" si="21"/>
        <v>2.0</v>
      </c>
      <c r="Y34" s="108">
        <f>SUM(Y29:Y33)</f>
        <v>76.13</v>
      </c>
    </row>
    <row r="35" spans="8:8" ht="16.5" customHeight="1">
      <c r="A35" s="109"/>
      <c r="B35" s="110"/>
      <c r="C35" s="110"/>
      <c r="D35" s="110"/>
      <c r="E35" s="110"/>
      <c r="F35" s="111" t="s">
        <v>86</v>
      </c>
      <c r="G35" s="112">
        <f t="shared" si="22" ref="G35:S35">+G34/$T$34</f>
        <v>0.2876570392436213</v>
      </c>
      <c r="H35" s="112">
        <f t="shared" si="22"/>
        <v>0.11384535681906487</v>
      </c>
      <c r="I35" s="112">
        <f t="shared" si="22"/>
        <v>0.007252946509519492</v>
      </c>
      <c r="J35" s="112">
        <f t="shared" si="22"/>
        <v>0.0</v>
      </c>
      <c r="K35" s="112">
        <f t="shared" si="22"/>
        <v>0.0</v>
      </c>
      <c r="L35" s="112">
        <f t="shared" si="22"/>
        <v>0.0</v>
      </c>
      <c r="M35" s="112">
        <f t="shared" si="22"/>
        <v>0.05633985235073176</v>
      </c>
      <c r="N35" s="112">
        <f t="shared" si="22"/>
        <v>0.0</v>
      </c>
      <c r="O35" s="112">
        <f t="shared" si="22"/>
        <v>0.49734490350990795</v>
      </c>
      <c r="P35" s="112">
        <f t="shared" si="22"/>
        <v>0.03755990156715451</v>
      </c>
      <c r="Q35" s="113">
        <f t="shared" si="22"/>
        <v>0.40875534257220564</v>
      </c>
      <c r="R35" s="114">
        <f t="shared" si="22"/>
        <v>0.5912446574277942</v>
      </c>
      <c r="S35" s="114">
        <f t="shared" si="22"/>
        <v>0.0</v>
      </c>
      <c r="T35" s="114">
        <f>T34/U34</f>
        <v>1.1121994785439566</v>
      </c>
      <c r="U35" s="115"/>
      <c r="V35" s="116">
        <f>+V34/$Y$34</f>
        <v>0.9737291475108367</v>
      </c>
      <c r="W35" s="114">
        <f>+W34/$Y$34</f>
        <v>0.0</v>
      </c>
      <c r="X35" s="114">
        <f>+X34/$Y$34</f>
        <v>0.026270852489163277</v>
      </c>
      <c r="Y35" s="117"/>
    </row>
    <row r="36" spans="8:8" ht="15.75">
      <c r="A36" s="141"/>
      <c r="B36" s="9"/>
      <c r="C36" s="10"/>
      <c r="D36" s="10"/>
      <c r="E36" s="10"/>
      <c r="F36" s="10"/>
      <c r="G36" s="118"/>
      <c r="H36" s="119"/>
      <c r="I36" s="119"/>
      <c r="J36" s="119"/>
      <c r="K36" s="119"/>
      <c r="L36" s="119"/>
      <c r="M36" s="120"/>
      <c r="N36" s="120"/>
      <c r="O36" s="120"/>
      <c r="P36" s="120"/>
      <c r="Q36" s="121"/>
      <c r="R36" s="122"/>
      <c r="S36" s="122"/>
      <c r="T36" s="46"/>
      <c r="U36" s="43"/>
      <c r="V36" s="47"/>
      <c r="W36" s="47"/>
      <c r="X36" s="47"/>
      <c r="Y36" s="43"/>
    </row>
    <row r="37" spans="8:8" ht="16.5">
      <c r="A37" s="48" t="s">
        <v>106</v>
      </c>
      <c r="B37" s="48"/>
      <c r="C37" s="10"/>
      <c r="D37" s="10"/>
      <c r="E37" s="10"/>
      <c r="F37" s="10"/>
      <c r="G37" s="118"/>
      <c r="H37" s="119"/>
      <c r="I37" s="119"/>
      <c r="J37" s="119"/>
      <c r="K37" s="119"/>
      <c r="L37" s="119"/>
      <c r="M37" s="120"/>
      <c r="N37" s="120"/>
      <c r="O37" s="120"/>
      <c r="P37" s="120"/>
      <c r="Q37" s="121"/>
      <c r="R37" s="122"/>
      <c r="S37" s="122"/>
      <c r="T37" s="46"/>
      <c r="U37" s="43"/>
      <c r="V37" s="47"/>
      <c r="W37" s="47"/>
      <c r="X37" s="47"/>
      <c r="Y37" s="43"/>
    </row>
    <row r="38" spans="8:8" ht="30.0" outlineLevel="1">
      <c r="A38" s="49">
        <v>78.0</v>
      </c>
      <c r="B38" s="142">
        <v>7802.0</v>
      </c>
      <c r="C38" s="53" t="s">
        <v>107</v>
      </c>
      <c r="D38" s="52" t="s">
        <v>36</v>
      </c>
      <c r="E38" s="52" t="s">
        <v>108</v>
      </c>
      <c r="F38" s="53" t="s">
        <v>109</v>
      </c>
      <c r="G38" s="143">
        <v>11.0</v>
      </c>
      <c r="H38" s="144">
        <v>18.55</v>
      </c>
      <c r="I38" s="145">
        <v>30.83</v>
      </c>
      <c r="J38" s="145">
        <v>19.79</v>
      </c>
      <c r="K38" s="145">
        <v>0.0</v>
      </c>
      <c r="L38" s="145">
        <v>0.0</v>
      </c>
      <c r="M38" s="145">
        <v>0.0</v>
      </c>
      <c r="N38" s="145">
        <v>0.0</v>
      </c>
      <c r="O38" s="145">
        <v>0.0</v>
      </c>
      <c r="P38" s="145">
        <v>0.0</v>
      </c>
      <c r="Q38" s="57">
        <f>SUM(G38:K38)</f>
        <v>80.16999999999999</v>
      </c>
      <c r="R38" s="146">
        <f>SUM(L38:P38)</f>
        <v>0.0</v>
      </c>
      <c r="S38" s="63"/>
      <c r="T38" s="59">
        <f>SUM(Q38:S38)</f>
        <v>80.16999999999999</v>
      </c>
      <c r="U38" s="147">
        <v>68.363</v>
      </c>
      <c r="V38" s="61">
        <v>41.302</v>
      </c>
      <c r="W38" s="62">
        <v>1.166</v>
      </c>
      <c r="X38" s="62">
        <v>1.166</v>
      </c>
      <c r="Y38" s="130">
        <f>V38+X38</f>
        <v>42.467999999999996</v>
      </c>
      <c r="Z38" s="131" t="s">
        <v>30</v>
      </c>
    </row>
    <row r="39" spans="8:8" ht="15.75" outlineLevel="1">
      <c r="A39" s="148" t="s">
        <v>110</v>
      </c>
      <c r="B39" s="149" t="s">
        <v>111</v>
      </c>
      <c r="C39" s="150" t="s">
        <v>112</v>
      </c>
      <c r="D39" s="151" t="s">
        <v>36</v>
      </c>
      <c r="E39" s="151" t="s">
        <v>113</v>
      </c>
      <c r="F39" s="150" t="s">
        <v>112</v>
      </c>
      <c r="G39" s="152">
        <v>3.15</v>
      </c>
      <c r="H39" s="153">
        <v>1.03</v>
      </c>
      <c r="I39" s="154">
        <v>0.0</v>
      </c>
      <c r="J39" s="154">
        <v>0.0</v>
      </c>
      <c r="K39" s="154">
        <v>0.0</v>
      </c>
      <c r="L39" s="154">
        <v>0.0</v>
      </c>
      <c r="M39" s="154">
        <v>0.0</v>
      </c>
      <c r="N39" s="154">
        <v>0.0</v>
      </c>
      <c r="O39" s="154">
        <v>0.0</v>
      </c>
      <c r="P39" s="154">
        <v>0.0</v>
      </c>
      <c r="Q39" s="155">
        <f t="shared" si="23" ref="Q39:Q41">SUM(G39:K39)</f>
        <v>4.18</v>
      </c>
      <c r="R39" s="156">
        <f t="shared" si="24" ref="R39:R41">SUM(L39:P39)</f>
        <v>0.0</v>
      </c>
      <c r="S39" s="157"/>
      <c r="T39" s="158">
        <f t="shared" si="25" ref="T39:T41">SUM(Q39:S39)</f>
        <v>4.18</v>
      </c>
      <c r="U39" s="159">
        <v>4.18</v>
      </c>
      <c r="V39" s="160">
        <v>4.18</v>
      </c>
      <c r="W39" s="161">
        <v>0.0</v>
      </c>
      <c r="X39" s="161">
        <v>0.0</v>
      </c>
      <c r="Y39" s="162">
        <f>+X39+V39</f>
        <v>4.18</v>
      </c>
      <c r="Z39" s="137" t="s">
        <v>114</v>
      </c>
    </row>
    <row r="40" spans="8:8" ht="15.75" outlineLevel="1">
      <c r="A40" s="148" t="s">
        <v>110</v>
      </c>
      <c r="B40" s="149">
        <v>7803.0</v>
      </c>
      <c r="C40" s="150" t="s">
        <v>115</v>
      </c>
      <c r="D40" s="151" t="s">
        <v>36</v>
      </c>
      <c r="E40" s="151" t="s">
        <v>116</v>
      </c>
      <c r="F40" s="150" t="s">
        <v>115</v>
      </c>
      <c r="G40" s="152">
        <v>2.0552405827799998</v>
      </c>
      <c r="H40" s="153">
        <v>32.35</v>
      </c>
      <c r="I40" s="154">
        <v>4.07</v>
      </c>
      <c r="J40" s="154">
        <v>0.0</v>
      </c>
      <c r="K40" s="154">
        <v>0.0</v>
      </c>
      <c r="L40" s="154">
        <v>0.0</v>
      </c>
      <c r="M40" s="154">
        <v>0.0</v>
      </c>
      <c r="N40" s="154">
        <v>0.0</v>
      </c>
      <c r="O40" s="154">
        <v>0.0</v>
      </c>
      <c r="P40" s="154">
        <v>0.0</v>
      </c>
      <c r="Q40" s="155">
        <f t="shared" si="23"/>
        <v>38.47524058278</v>
      </c>
      <c r="R40" s="156">
        <f t="shared" si="24"/>
        <v>0.0</v>
      </c>
      <c r="S40" s="157"/>
      <c r="T40" s="158">
        <f t="shared" si="25"/>
        <v>38.47524058278</v>
      </c>
      <c r="U40" s="159">
        <v>38.0</v>
      </c>
      <c r="V40" s="160">
        <v>38.47</v>
      </c>
      <c r="W40" s="161">
        <v>0.0</v>
      </c>
      <c r="X40" s="161">
        <v>0.0</v>
      </c>
      <c r="Y40" s="162">
        <f>+V40+X40</f>
        <v>38.47</v>
      </c>
      <c r="Z40" s="137" t="s">
        <v>114</v>
      </c>
    </row>
    <row r="41" spans="8:8" ht="16.5" outlineLevel="1">
      <c r="A41" s="148" t="s">
        <v>110</v>
      </c>
      <c r="B41" s="149">
        <v>7804.0</v>
      </c>
      <c r="C41" s="150" t="s">
        <v>117</v>
      </c>
      <c r="D41" s="151" t="s">
        <v>36</v>
      </c>
      <c r="E41" s="151" t="s">
        <v>118</v>
      </c>
      <c r="F41" s="150" t="s">
        <v>117</v>
      </c>
      <c r="G41" s="152">
        <v>5.4279723765100005</v>
      </c>
      <c r="H41" s="153">
        <v>19.25</v>
      </c>
      <c r="I41" s="154">
        <v>10.15</v>
      </c>
      <c r="J41" s="154">
        <v>0.0</v>
      </c>
      <c r="K41" s="154">
        <v>0.0</v>
      </c>
      <c r="L41" s="154">
        <v>0.0</v>
      </c>
      <c r="M41" s="154">
        <v>0.0</v>
      </c>
      <c r="N41" s="154">
        <v>0.0</v>
      </c>
      <c r="O41" s="154">
        <v>0.0</v>
      </c>
      <c r="P41" s="154">
        <v>0.0</v>
      </c>
      <c r="Q41" s="155">
        <f t="shared" si="23"/>
        <v>34.82797237651</v>
      </c>
      <c r="R41" s="156">
        <f t="shared" si="24"/>
        <v>0.0</v>
      </c>
      <c r="S41" s="157"/>
      <c r="T41" s="158">
        <f t="shared" si="25"/>
        <v>34.82797237651</v>
      </c>
      <c r="U41" s="159">
        <v>33.63</v>
      </c>
      <c r="V41" s="160">
        <v>34.83</v>
      </c>
      <c r="W41" s="161">
        <v>0.0</v>
      </c>
      <c r="X41" s="161">
        <v>0.0</v>
      </c>
      <c r="Y41" s="162">
        <f>+V41+X41</f>
        <v>34.83</v>
      </c>
      <c r="Z41" s="139" t="s">
        <v>114</v>
      </c>
    </row>
    <row r="42" spans="8:8" ht="15.75">
      <c r="A42" s="100" t="s">
        <v>119</v>
      </c>
      <c r="B42" s="101"/>
      <c r="C42" s="101"/>
      <c r="D42" s="101"/>
      <c r="E42" s="101"/>
      <c r="F42" s="102" t="s">
        <v>85</v>
      </c>
      <c r="G42" s="140">
        <f t="shared" si="26" ref="G42:P42">SUM(G38:G41)</f>
        <v>21.63321295929</v>
      </c>
      <c r="H42" s="140">
        <f t="shared" si="26"/>
        <v>71.18</v>
      </c>
      <c r="I42" s="140">
        <f t="shared" si="26"/>
        <v>45.05</v>
      </c>
      <c r="J42" s="140">
        <f t="shared" si="26"/>
        <v>19.79</v>
      </c>
      <c r="K42" s="140">
        <f t="shared" si="26"/>
        <v>0.0</v>
      </c>
      <c r="L42" s="140">
        <f t="shared" si="26"/>
        <v>0.0</v>
      </c>
      <c r="M42" s="140">
        <f t="shared" si="26"/>
        <v>0.0</v>
      </c>
      <c r="N42" s="140">
        <f t="shared" si="26"/>
        <v>0.0</v>
      </c>
      <c r="O42" s="140">
        <f t="shared" si="26"/>
        <v>0.0</v>
      </c>
      <c r="P42" s="140">
        <f t="shared" si="26"/>
        <v>0.0</v>
      </c>
      <c r="Q42" s="104">
        <f>SUM(Q38:Q41)</f>
        <v>157.65321295929</v>
      </c>
      <c r="R42" s="105">
        <f>SUM(R38:R41)</f>
        <v>0.0</v>
      </c>
      <c r="S42" s="105">
        <f t="shared" si="27" ref="S42">SUM(S38:S38)</f>
        <v>0.0</v>
      </c>
      <c r="T42" s="79">
        <f>SUM(Q42:S42)</f>
        <v>157.65321295929</v>
      </c>
      <c r="U42" s="106">
        <f>SUM(U38:U41)</f>
        <v>144.173</v>
      </c>
      <c r="V42" s="107">
        <f>SUM(V38)</f>
        <v>41.302</v>
      </c>
      <c r="W42" s="105">
        <f t="shared" si="28" ref="W42:X42">SUM(W38)</f>
        <v>1.166</v>
      </c>
      <c r="X42" s="105">
        <f t="shared" si="28"/>
        <v>1.166</v>
      </c>
      <c r="Y42" s="136">
        <f>Y38</f>
        <v>42.467999999999996</v>
      </c>
    </row>
    <row r="43" spans="8:8" ht="16.5" customHeight="1">
      <c r="A43" s="109"/>
      <c r="B43" s="110"/>
      <c r="C43" s="110"/>
      <c r="D43" s="110"/>
      <c r="E43" s="110"/>
      <c r="F43" s="111" t="s">
        <v>86</v>
      </c>
      <c r="G43" s="112">
        <f t="shared" si="29" ref="G43:S43">+G42/$T$42</f>
        <v>0.1372202478669194</v>
      </c>
      <c r="H43" s="112">
        <f t="shared" si="29"/>
        <v>0.4514973000796404</v>
      </c>
      <c r="I43" s="112">
        <f t="shared" si="29"/>
        <v>0.2857537702808064</v>
      </c>
      <c r="J43" s="112">
        <f t="shared" si="29"/>
        <v>0.12552868177263393</v>
      </c>
      <c r="K43" s="112">
        <f t="shared" si="29"/>
        <v>0.0</v>
      </c>
      <c r="L43" s="112">
        <f t="shared" si="29"/>
        <v>0.0</v>
      </c>
      <c r="M43" s="112">
        <f t="shared" si="29"/>
        <v>0.0</v>
      </c>
      <c r="N43" s="112">
        <f t="shared" si="29"/>
        <v>0.0</v>
      </c>
      <c r="O43" s="112">
        <f t="shared" si="29"/>
        <v>0.0</v>
      </c>
      <c r="P43" s="112">
        <f t="shared" si="29"/>
        <v>0.0</v>
      </c>
      <c r="Q43" s="113">
        <f t="shared" si="29"/>
        <v>1.0</v>
      </c>
      <c r="R43" s="114">
        <f t="shared" si="29"/>
        <v>0.0</v>
      </c>
      <c r="S43" s="114">
        <f t="shared" si="29"/>
        <v>0.0</v>
      </c>
      <c r="T43" s="114">
        <f>T42/U42</f>
        <v>1.093500259821811</v>
      </c>
      <c r="U43" s="115"/>
      <c r="V43" s="116">
        <f>+V42/$Y$42</f>
        <v>0.9725440331543751</v>
      </c>
      <c r="W43" s="114">
        <f>+W42/$Y$42</f>
        <v>0.027455966845624943</v>
      </c>
      <c r="X43" s="114">
        <f>+X42/$Y$42</f>
        <v>0.027455966845624943</v>
      </c>
      <c r="Y43" s="117"/>
    </row>
    <row r="44" spans="8:8" ht="15.75">
      <c r="A44" s="141"/>
      <c r="B44" s="9"/>
      <c r="C44" s="10"/>
      <c r="D44" s="10"/>
      <c r="E44" s="10"/>
      <c r="F44" s="10"/>
      <c r="G44" s="118"/>
      <c r="H44" s="119"/>
      <c r="I44" s="120"/>
      <c r="J44" s="120"/>
      <c r="K44" s="120"/>
      <c r="L44" s="120"/>
      <c r="M44" s="120"/>
      <c r="N44" s="120"/>
      <c r="O44" s="120"/>
      <c r="P44" s="120"/>
      <c r="Q44" s="121"/>
      <c r="R44" s="122"/>
      <c r="S44" s="122"/>
      <c r="T44" s="46"/>
      <c r="U44" s="43"/>
      <c r="V44" s="47"/>
      <c r="W44" s="47"/>
      <c r="X44" s="47"/>
      <c r="Y44" s="43"/>
    </row>
    <row r="45" spans="8:8" ht="16.5">
      <c r="A45" s="48" t="s">
        <v>120</v>
      </c>
      <c r="B45" s="48"/>
      <c r="C45" s="10"/>
      <c r="D45" s="10"/>
      <c r="E45" s="10"/>
      <c r="F45" s="10"/>
      <c r="G45" s="118"/>
      <c r="H45" s="119"/>
      <c r="I45" s="120"/>
      <c r="J45" s="120"/>
      <c r="K45" s="120"/>
      <c r="L45" s="120"/>
      <c r="M45" s="120"/>
      <c r="N45" s="120"/>
      <c r="O45" s="120"/>
      <c r="P45" s="120"/>
      <c r="Q45" s="121"/>
      <c r="R45" s="122"/>
      <c r="S45" s="122"/>
      <c r="T45" s="46"/>
      <c r="U45" s="43"/>
      <c r="V45" s="47"/>
      <c r="W45" s="47"/>
      <c r="X45" s="47"/>
      <c r="Y45" s="43"/>
    </row>
    <row r="46" spans="8:8" ht="15.75" outlineLevel="1" customHeight="1">
      <c r="A46" s="163">
        <v>45.0</v>
      </c>
      <c r="B46" s="142" t="s">
        <v>121</v>
      </c>
      <c r="C46" s="51" t="s">
        <v>122</v>
      </c>
      <c r="D46" s="164" t="s">
        <v>36</v>
      </c>
      <c r="E46" s="164" t="s">
        <v>123</v>
      </c>
      <c r="F46" s="53" t="s">
        <v>124</v>
      </c>
      <c r="G46" s="125">
        <v>0.0</v>
      </c>
      <c r="H46" s="165">
        <v>0.28</v>
      </c>
      <c r="I46" s="165">
        <v>0.0</v>
      </c>
      <c r="J46" s="166">
        <v>3.03</v>
      </c>
      <c r="K46" s="145">
        <v>0.0</v>
      </c>
      <c r="L46" s="145">
        <v>0.0</v>
      </c>
      <c r="M46" s="145">
        <v>0.0</v>
      </c>
      <c r="N46" s="145">
        <v>0.0</v>
      </c>
      <c r="O46" s="145">
        <v>0.0</v>
      </c>
      <c r="P46" s="145">
        <v>0.0</v>
      </c>
      <c r="Q46" s="57">
        <f t="shared" si="30" ref="Q46:Q50">SUM(G46:K46)</f>
        <v>3.3099999999999996</v>
      </c>
      <c r="R46" s="146">
        <f t="shared" si="31" ref="R46:R61">SUM(L46:P46)</f>
        <v>0.0</v>
      </c>
      <c r="S46" s="58"/>
      <c r="T46" s="59">
        <f t="shared" si="32" ref="T46:T62">SUM(Q46:S46)</f>
        <v>3.3099999999999996</v>
      </c>
      <c r="U46" s="147">
        <v>2.0</v>
      </c>
      <c r="V46" s="61">
        <v>0.69</v>
      </c>
      <c r="W46" s="62">
        <v>1.31</v>
      </c>
      <c r="X46" s="62">
        <v>1.31</v>
      </c>
      <c r="Y46" s="130">
        <f>V46+X46</f>
        <v>2.0</v>
      </c>
      <c r="Z46" s="131" t="s">
        <v>30</v>
      </c>
    </row>
    <row r="47" spans="8:8" ht="15.75" outlineLevel="1" customHeight="1">
      <c r="A47" s="148" t="s">
        <v>125</v>
      </c>
      <c r="B47" s="149" t="s">
        <v>126</v>
      </c>
      <c r="C47" s="167" t="s">
        <v>127</v>
      </c>
      <c r="D47" s="168" t="s">
        <v>36</v>
      </c>
      <c r="E47" s="168" t="s">
        <v>128</v>
      </c>
      <c r="F47" s="150" t="s">
        <v>127</v>
      </c>
      <c r="G47" s="169">
        <v>5.85</v>
      </c>
      <c r="H47" s="170">
        <v>1.01</v>
      </c>
      <c r="I47" s="170">
        <v>0.0</v>
      </c>
      <c r="J47" s="154">
        <v>0.0</v>
      </c>
      <c r="K47" s="154">
        <v>0.0</v>
      </c>
      <c r="L47" s="154">
        <v>0.0</v>
      </c>
      <c r="M47" s="154">
        <v>0.0</v>
      </c>
      <c r="N47" s="154">
        <v>0.0</v>
      </c>
      <c r="O47" s="154">
        <v>0.0</v>
      </c>
      <c r="P47" s="154">
        <v>0.0</v>
      </c>
      <c r="Q47" s="77">
        <f t="shared" si="30"/>
        <v>6.859999999999999</v>
      </c>
      <c r="R47" s="105">
        <f t="shared" si="31"/>
        <v>0.0</v>
      </c>
      <c r="S47" s="171"/>
      <c r="T47" s="79">
        <f t="shared" si="32"/>
        <v>6.859999999999999</v>
      </c>
      <c r="U47" s="159">
        <v>6.855</v>
      </c>
      <c r="V47" s="160">
        <v>6.855</v>
      </c>
      <c r="W47" s="161">
        <v>0.0</v>
      </c>
      <c r="X47" s="161">
        <v>0.0</v>
      </c>
      <c r="Y47" s="136">
        <f t="shared" si="33" ref="Y47:Y49">V47+X47</f>
        <v>6.855</v>
      </c>
      <c r="Z47" s="137" t="s">
        <v>30</v>
      </c>
    </row>
    <row r="48" spans="8:8" ht="15.75" outlineLevel="1" customHeight="1">
      <c r="A48" s="148" t="s">
        <v>125</v>
      </c>
      <c r="B48" s="149" t="s">
        <v>129</v>
      </c>
      <c r="C48" s="167" t="s">
        <v>130</v>
      </c>
      <c r="D48" s="168" t="s">
        <v>36</v>
      </c>
      <c r="E48" s="168" t="s">
        <v>131</v>
      </c>
      <c r="F48" s="150" t="s">
        <v>132</v>
      </c>
      <c r="G48" s="169">
        <v>0.0</v>
      </c>
      <c r="H48" s="170">
        <v>1.07</v>
      </c>
      <c r="I48" s="170">
        <v>5.13</v>
      </c>
      <c r="J48" s="154">
        <v>0.0</v>
      </c>
      <c r="K48" s="154">
        <v>0.0</v>
      </c>
      <c r="L48" s="154">
        <v>0.0</v>
      </c>
      <c r="M48" s="154">
        <v>0.0</v>
      </c>
      <c r="N48" s="154">
        <v>0.0</v>
      </c>
      <c r="O48" s="154">
        <v>0.0</v>
      </c>
      <c r="P48" s="154">
        <v>0.0</v>
      </c>
      <c r="Q48" s="77">
        <f t="shared" si="30"/>
        <v>6.2</v>
      </c>
      <c r="R48" s="105">
        <f t="shared" si="31"/>
        <v>0.0</v>
      </c>
      <c r="S48" s="171"/>
      <c r="T48" s="79">
        <f t="shared" si="32"/>
        <v>6.2</v>
      </c>
      <c r="U48" s="159">
        <v>3.15</v>
      </c>
      <c r="V48" s="160">
        <v>0.0</v>
      </c>
      <c r="W48" s="161">
        <v>3.15</v>
      </c>
      <c r="X48" s="161">
        <v>3.15</v>
      </c>
      <c r="Y48" s="136">
        <f t="shared" si="33"/>
        <v>3.15</v>
      </c>
      <c r="Z48" s="137" t="s">
        <v>30</v>
      </c>
    </row>
    <row r="49" spans="8:8" ht="15.75" outlineLevel="1" customHeight="1">
      <c r="A49" s="148" t="s">
        <v>125</v>
      </c>
      <c r="B49" s="149" t="s">
        <v>133</v>
      </c>
      <c r="C49" s="167" t="s">
        <v>134</v>
      </c>
      <c r="D49" s="168" t="s">
        <v>36</v>
      </c>
      <c r="E49" s="168" t="s">
        <v>135</v>
      </c>
      <c r="F49" s="150" t="s">
        <v>136</v>
      </c>
      <c r="G49" s="169">
        <v>13.01</v>
      </c>
      <c r="H49" s="170">
        <v>29.34</v>
      </c>
      <c r="I49" s="170">
        <v>37.02</v>
      </c>
      <c r="J49" s="152">
        <v>9.97</v>
      </c>
      <c r="K49" s="154">
        <v>0.0</v>
      </c>
      <c r="L49" s="154">
        <v>0.0</v>
      </c>
      <c r="M49" s="154">
        <v>0.0</v>
      </c>
      <c r="N49" s="154">
        <v>0.0</v>
      </c>
      <c r="O49" s="154">
        <v>0.0</v>
      </c>
      <c r="P49" s="154">
        <v>0.0</v>
      </c>
      <c r="Q49" s="77">
        <f t="shared" si="30"/>
        <v>89.34</v>
      </c>
      <c r="R49" s="105">
        <f t="shared" si="31"/>
        <v>0.0</v>
      </c>
      <c r="S49" s="171"/>
      <c r="T49" s="79">
        <f t="shared" si="32"/>
        <v>89.34</v>
      </c>
      <c r="U49" s="159">
        <v>90.465</v>
      </c>
      <c r="V49" s="160">
        <v>95.28</v>
      </c>
      <c r="W49" s="161">
        <v>4.708</v>
      </c>
      <c r="X49" s="161">
        <v>4.708</v>
      </c>
      <c r="Y49" s="136">
        <f t="shared" si="33"/>
        <v>99.988</v>
      </c>
      <c r="Z49" s="172" t="s">
        <v>30</v>
      </c>
    </row>
    <row r="50" spans="8:8" ht="15.75" outlineLevel="1" customHeight="1">
      <c r="A50" s="66">
        <v>55.0</v>
      </c>
      <c r="B50" s="89">
        <v>5503.0</v>
      </c>
      <c r="C50" s="68" t="s">
        <v>137</v>
      </c>
      <c r="D50" s="173" t="s">
        <v>36</v>
      </c>
      <c r="E50" s="173" t="s">
        <v>138</v>
      </c>
      <c r="F50" s="70" t="s">
        <v>139</v>
      </c>
      <c r="G50" s="95">
        <v>1.98</v>
      </c>
      <c r="H50" s="96">
        <v>47.55</v>
      </c>
      <c r="I50" s="96">
        <v>57.06</v>
      </c>
      <c r="J50" s="98">
        <v>33.69</v>
      </c>
      <c r="K50" s="98">
        <v>0.0</v>
      </c>
      <c r="L50" s="98">
        <v>0.0</v>
      </c>
      <c r="M50" s="133">
        <v>0.0</v>
      </c>
      <c r="N50" s="133">
        <v>0.8</v>
      </c>
      <c r="O50" s="133">
        <v>0.777</v>
      </c>
      <c r="P50" s="133">
        <v>0.0</v>
      </c>
      <c r="Q50" s="77">
        <f t="shared" si="30"/>
        <v>140.28</v>
      </c>
      <c r="R50" s="105">
        <f t="shared" si="31"/>
        <v>1.577</v>
      </c>
      <c r="S50" s="78"/>
      <c r="T50" s="79">
        <f t="shared" si="32"/>
        <v>141.857</v>
      </c>
      <c r="U50" s="106">
        <v>135.46999999999997</v>
      </c>
      <c r="V50" s="81">
        <v>129.826</v>
      </c>
      <c r="W50" s="82">
        <v>5.599</v>
      </c>
      <c r="X50" s="82">
        <v>5.644</v>
      </c>
      <c r="Y50" s="136">
        <f>V50+X50</f>
        <v>135.47</v>
      </c>
      <c r="Z50" s="174" t="s">
        <v>30</v>
      </c>
      <c r="AA50" s="65"/>
    </row>
    <row r="51" spans="8:8" ht="15.75" outlineLevel="1">
      <c r="A51" s="66">
        <v>55.0</v>
      </c>
      <c r="B51" s="89" t="s">
        <v>140</v>
      </c>
      <c r="C51" s="68" t="s">
        <v>141</v>
      </c>
      <c r="D51" s="173" t="s">
        <v>36</v>
      </c>
      <c r="E51" s="173" t="s">
        <v>142</v>
      </c>
      <c r="F51" s="70" t="s">
        <v>143</v>
      </c>
      <c r="G51" s="95">
        <v>0.0</v>
      </c>
      <c r="H51" s="96">
        <v>0.0</v>
      </c>
      <c r="I51" s="96">
        <v>0.0</v>
      </c>
      <c r="J51" s="98">
        <v>0.0</v>
      </c>
      <c r="K51" s="98">
        <v>0.0</v>
      </c>
      <c r="L51" s="98">
        <v>0.0</v>
      </c>
      <c r="M51" s="98">
        <v>0.0</v>
      </c>
      <c r="N51" s="98">
        <v>6.93344</v>
      </c>
      <c r="O51" s="133">
        <v>0.0</v>
      </c>
      <c r="P51" s="133">
        <v>0.0</v>
      </c>
      <c r="Q51" s="77">
        <f>SUM(G51:K51)</f>
        <v>0.0</v>
      </c>
      <c r="R51" s="105">
        <f t="shared" si="31"/>
        <v>6.93344</v>
      </c>
      <c r="S51" s="78"/>
      <c r="T51" s="79">
        <f t="shared" si="32"/>
        <v>6.93344</v>
      </c>
      <c r="U51" s="106">
        <v>6.94</v>
      </c>
      <c r="V51" s="81">
        <v>6.933</v>
      </c>
      <c r="W51" s="82">
        <v>0.0</v>
      </c>
      <c r="X51" s="82">
        <v>0.0</v>
      </c>
      <c r="Y51" s="136">
        <f t="shared" si="34" ref="Y51:Y61">V51+X51</f>
        <v>6.933</v>
      </c>
      <c r="Z51" s="137" t="s">
        <v>144</v>
      </c>
    </row>
    <row r="52" spans="8:8" ht="15.75" outlineLevel="1" customHeight="1">
      <c r="A52" s="66">
        <v>60.0</v>
      </c>
      <c r="B52" s="89">
        <v>6006.0</v>
      </c>
      <c r="C52" s="68" t="s">
        <v>145</v>
      </c>
      <c r="D52" s="173" t="s">
        <v>36</v>
      </c>
      <c r="E52" s="173" t="s">
        <v>146</v>
      </c>
      <c r="F52" s="70" t="s">
        <v>147</v>
      </c>
      <c r="G52" s="95">
        <v>14.48</v>
      </c>
      <c r="H52" s="96">
        <v>8.51</v>
      </c>
      <c r="I52" s="96">
        <v>0.0</v>
      </c>
      <c r="J52" s="98">
        <v>12.25</v>
      </c>
      <c r="K52" s="98">
        <v>4.0</v>
      </c>
      <c r="L52" s="98">
        <v>0.0</v>
      </c>
      <c r="M52" s="133">
        <v>0.0</v>
      </c>
      <c r="N52" s="133">
        <v>0.0</v>
      </c>
      <c r="O52" s="133">
        <v>51.25</v>
      </c>
      <c r="P52" s="133">
        <v>4.07</v>
      </c>
      <c r="Q52" s="77">
        <f t="shared" si="35" ref="Q52:Q61">SUM(G52:K52)</f>
        <v>39.24</v>
      </c>
      <c r="R52" s="105">
        <f t="shared" si="31"/>
        <v>55.32</v>
      </c>
      <c r="S52" s="78"/>
      <c r="T52" s="79">
        <f t="shared" si="32"/>
        <v>94.56</v>
      </c>
      <c r="U52" s="106">
        <v>94.56</v>
      </c>
      <c r="V52" s="81">
        <v>94.56</v>
      </c>
      <c r="W52" s="82">
        <v>0.0</v>
      </c>
      <c r="X52" s="82">
        <v>0.0</v>
      </c>
      <c r="Y52" s="136">
        <f t="shared" si="34"/>
        <v>94.56</v>
      </c>
      <c r="Z52" s="137" t="s">
        <v>30</v>
      </c>
    </row>
    <row r="53" spans="8:8" ht="15.75" outlineLevel="1" customHeight="1">
      <c r="A53" s="66">
        <v>60.0</v>
      </c>
      <c r="B53" s="89">
        <v>6007.0</v>
      </c>
      <c r="C53" s="68" t="s">
        <v>148</v>
      </c>
      <c r="D53" s="173" t="s">
        <v>36</v>
      </c>
      <c r="E53" s="173" t="s">
        <v>149</v>
      </c>
      <c r="F53" s="70" t="s">
        <v>150</v>
      </c>
      <c r="G53" s="95">
        <v>0.41400000000000003</v>
      </c>
      <c r="H53" s="96">
        <v>16.35</v>
      </c>
      <c r="I53" s="96">
        <v>6.51</v>
      </c>
      <c r="J53" s="98">
        <v>8.52</v>
      </c>
      <c r="K53" s="98">
        <v>0.0</v>
      </c>
      <c r="L53" s="98">
        <v>0.0</v>
      </c>
      <c r="M53" s="98">
        <v>0.0</v>
      </c>
      <c r="N53" s="98">
        <v>0.0</v>
      </c>
      <c r="O53" s="133">
        <v>0.0</v>
      </c>
      <c r="P53" s="133">
        <v>0.091</v>
      </c>
      <c r="Q53" s="77">
        <f t="shared" si="35"/>
        <v>31.794</v>
      </c>
      <c r="R53" s="105">
        <f t="shared" si="31"/>
        <v>0.091</v>
      </c>
      <c r="S53" s="78"/>
      <c r="T53" s="79">
        <f t="shared" si="32"/>
        <v>31.885</v>
      </c>
      <c r="U53" s="106">
        <v>31.886</v>
      </c>
      <c r="V53" s="81">
        <v>31.886</v>
      </c>
      <c r="W53" s="82">
        <v>0.0</v>
      </c>
      <c r="X53" s="82">
        <v>0.0</v>
      </c>
      <c r="Y53" s="136">
        <f t="shared" si="34"/>
        <v>31.886</v>
      </c>
      <c r="Z53" s="137" t="s">
        <v>114</v>
      </c>
    </row>
    <row r="54" spans="8:8" ht="15.75" outlineLevel="1" customHeight="1">
      <c r="A54" s="66">
        <v>60.0</v>
      </c>
      <c r="B54" s="89">
        <v>6007.0</v>
      </c>
      <c r="C54" s="68" t="s">
        <v>148</v>
      </c>
      <c r="D54" s="173" t="s">
        <v>149</v>
      </c>
      <c r="E54" s="173" t="s">
        <v>151</v>
      </c>
      <c r="F54" s="70" t="s">
        <v>152</v>
      </c>
      <c r="G54" s="95">
        <v>0.0</v>
      </c>
      <c r="H54" s="96">
        <v>5.07</v>
      </c>
      <c r="I54" s="96">
        <v>19.5</v>
      </c>
      <c r="J54" s="98">
        <v>30.32</v>
      </c>
      <c r="K54" s="98">
        <v>0.0</v>
      </c>
      <c r="L54" s="98">
        <v>0.0</v>
      </c>
      <c r="M54" s="133">
        <v>0.0</v>
      </c>
      <c r="N54" s="133">
        <v>0.0</v>
      </c>
      <c r="O54" s="133">
        <v>2.4</v>
      </c>
      <c r="P54" s="133">
        <v>0.0</v>
      </c>
      <c r="Q54" s="77">
        <f t="shared" si="35"/>
        <v>54.89</v>
      </c>
      <c r="R54" s="105">
        <f t="shared" si="31"/>
        <v>2.4</v>
      </c>
      <c r="S54" s="78"/>
      <c r="T54" s="79">
        <f t="shared" si="32"/>
        <v>57.29</v>
      </c>
      <c r="U54" s="106">
        <v>57.287</v>
      </c>
      <c r="V54" s="81">
        <v>57.287</v>
      </c>
      <c r="W54" s="82">
        <v>0.0</v>
      </c>
      <c r="X54" s="82">
        <v>0.0</v>
      </c>
      <c r="Y54" s="136">
        <f t="shared" si="34"/>
        <v>57.287</v>
      </c>
      <c r="Z54" s="137" t="s">
        <v>30</v>
      </c>
    </row>
    <row r="55" spans="8:8" ht="15.75" outlineLevel="1" customHeight="1">
      <c r="A55" s="66">
        <v>60.0</v>
      </c>
      <c r="B55" s="89">
        <v>6008.0</v>
      </c>
      <c r="C55" s="68" t="s">
        <v>153</v>
      </c>
      <c r="D55" s="173" t="s">
        <v>36</v>
      </c>
      <c r="E55" s="173" t="s">
        <v>154</v>
      </c>
      <c r="F55" s="70" t="s">
        <v>155</v>
      </c>
      <c r="G55" s="95">
        <v>0.0</v>
      </c>
      <c r="H55" s="96">
        <v>13.48</v>
      </c>
      <c r="I55" s="96">
        <v>18.11</v>
      </c>
      <c r="J55" s="98">
        <v>5.93</v>
      </c>
      <c r="K55" s="98">
        <v>0.0</v>
      </c>
      <c r="L55" s="98">
        <v>0.0</v>
      </c>
      <c r="M55" s="133">
        <v>0.0</v>
      </c>
      <c r="N55" s="133">
        <v>0.0</v>
      </c>
      <c r="O55" s="133">
        <v>0.0</v>
      </c>
      <c r="P55" s="133">
        <v>0.0</v>
      </c>
      <c r="Q55" s="77">
        <f t="shared" si="35"/>
        <v>37.519999999999996</v>
      </c>
      <c r="R55" s="105">
        <f t="shared" si="31"/>
        <v>0.0</v>
      </c>
      <c r="S55" s="78"/>
      <c r="T55" s="79">
        <f t="shared" si="32"/>
        <v>37.519999999999996</v>
      </c>
      <c r="U55" s="106">
        <v>37.52</v>
      </c>
      <c r="V55" s="81">
        <v>37.52</v>
      </c>
      <c r="W55" s="82">
        <v>0.0</v>
      </c>
      <c r="X55" s="82">
        <v>0.0</v>
      </c>
      <c r="Y55" s="136">
        <f t="shared" si="34"/>
        <v>37.52</v>
      </c>
      <c r="Z55" s="137" t="s">
        <v>30</v>
      </c>
    </row>
    <row r="56" spans="8:8" ht="15.75" outlineLevel="1" customHeight="1">
      <c r="A56" s="66">
        <v>60.0</v>
      </c>
      <c r="B56" s="89">
        <v>6008.0</v>
      </c>
      <c r="C56" s="68" t="s">
        <v>153</v>
      </c>
      <c r="D56" s="173" t="s">
        <v>154</v>
      </c>
      <c r="E56" s="173" t="s">
        <v>156</v>
      </c>
      <c r="F56" s="70" t="s">
        <v>157</v>
      </c>
      <c r="G56" s="95">
        <v>0.0</v>
      </c>
      <c r="H56" s="96">
        <v>24.48</v>
      </c>
      <c r="I56" s="96">
        <v>7.01</v>
      </c>
      <c r="J56" s="98">
        <v>3.99</v>
      </c>
      <c r="K56" s="98">
        <v>0.0</v>
      </c>
      <c r="L56" s="98">
        <v>0.0</v>
      </c>
      <c r="M56" s="133">
        <v>0.0</v>
      </c>
      <c r="N56" s="133">
        <v>0.0</v>
      </c>
      <c r="O56" s="133">
        <v>0.0</v>
      </c>
      <c r="P56" s="133">
        <v>0.0</v>
      </c>
      <c r="Q56" s="77">
        <f t="shared" si="35"/>
        <v>35.480000000000004</v>
      </c>
      <c r="R56" s="105">
        <f t="shared" si="31"/>
        <v>0.0</v>
      </c>
      <c r="S56" s="78"/>
      <c r="T56" s="79">
        <f t="shared" si="32"/>
        <v>35.480000000000004</v>
      </c>
      <c r="U56" s="106">
        <v>35.47</v>
      </c>
      <c r="V56" s="81">
        <v>35.474</v>
      </c>
      <c r="W56" s="82">
        <v>0.0</v>
      </c>
      <c r="X56" s="82">
        <v>0.0</v>
      </c>
      <c r="Y56" s="136">
        <f t="shared" si="34"/>
        <v>35.474</v>
      </c>
      <c r="Z56" s="137" t="s">
        <v>30</v>
      </c>
    </row>
    <row r="57" spans="8:8" ht="15.75" outlineLevel="1" customHeight="1">
      <c r="A57" s="66">
        <v>60.0</v>
      </c>
      <c r="B57" s="89">
        <v>6009.0</v>
      </c>
      <c r="C57" s="68" t="s">
        <v>158</v>
      </c>
      <c r="D57" s="173" t="s">
        <v>36</v>
      </c>
      <c r="E57" s="173" t="s">
        <v>159</v>
      </c>
      <c r="F57" s="70" t="s">
        <v>158</v>
      </c>
      <c r="G57" s="95">
        <v>0.65</v>
      </c>
      <c r="H57" s="175">
        <v>26.08</v>
      </c>
      <c r="I57" s="175">
        <v>40.16</v>
      </c>
      <c r="J57" s="176">
        <v>32.38</v>
      </c>
      <c r="K57" s="176">
        <v>0.0</v>
      </c>
      <c r="L57" s="176">
        <v>0.0</v>
      </c>
      <c r="M57" s="97">
        <v>0.0</v>
      </c>
      <c r="N57" s="97">
        <v>3.0</v>
      </c>
      <c r="O57" s="97">
        <v>16.13</v>
      </c>
      <c r="P57" s="97">
        <v>0.0</v>
      </c>
      <c r="Q57" s="77">
        <f t="shared" si="35"/>
        <v>99.26999999999998</v>
      </c>
      <c r="R57" s="105">
        <f t="shared" si="31"/>
        <v>19.13</v>
      </c>
      <c r="S57" s="78"/>
      <c r="T57" s="79">
        <f t="shared" si="32"/>
        <v>118.39999999999998</v>
      </c>
      <c r="U57" s="106">
        <v>118.12</v>
      </c>
      <c r="V57" s="81">
        <v>117.456</v>
      </c>
      <c r="W57" s="82">
        <v>0.47</v>
      </c>
      <c r="X57" s="82">
        <v>0.47</v>
      </c>
      <c r="Y57" s="136">
        <f t="shared" si="34"/>
        <v>117.926</v>
      </c>
      <c r="Z57" s="174" t="s">
        <v>30</v>
      </c>
    </row>
    <row r="58" spans="8:8" ht="15.75" outlineLevel="1" customHeight="1">
      <c r="A58" s="66">
        <v>62.0</v>
      </c>
      <c r="B58" s="89">
        <v>6209.0</v>
      </c>
      <c r="C58" s="68" t="s">
        <v>160</v>
      </c>
      <c r="D58" s="173" t="s">
        <v>36</v>
      </c>
      <c r="E58" s="173" t="s">
        <v>27</v>
      </c>
      <c r="F58" s="70" t="s">
        <v>160</v>
      </c>
      <c r="G58" s="95">
        <v>4.89</v>
      </c>
      <c r="H58" s="96">
        <v>36.35</v>
      </c>
      <c r="I58" s="96">
        <v>18.73</v>
      </c>
      <c r="J58" s="98">
        <v>2.97</v>
      </c>
      <c r="K58" s="98">
        <v>0.0</v>
      </c>
      <c r="L58" s="98">
        <v>0.0</v>
      </c>
      <c r="M58" s="133">
        <v>0.0</v>
      </c>
      <c r="N58" s="133">
        <v>0.0</v>
      </c>
      <c r="O58" s="133">
        <v>0.0</v>
      </c>
      <c r="P58" s="133">
        <v>0.0</v>
      </c>
      <c r="Q58" s="77">
        <f t="shared" si="35"/>
        <v>62.94</v>
      </c>
      <c r="R58" s="105">
        <f t="shared" si="31"/>
        <v>0.0</v>
      </c>
      <c r="S58" s="78"/>
      <c r="T58" s="79">
        <f t="shared" si="32"/>
        <v>62.94</v>
      </c>
      <c r="U58" s="106">
        <v>62.939</v>
      </c>
      <c r="V58" s="81">
        <v>62.938</v>
      </c>
      <c r="W58" s="82">
        <v>0.0</v>
      </c>
      <c r="X58" s="82">
        <v>0.0</v>
      </c>
      <c r="Y58" s="136">
        <f t="shared" si="34"/>
        <v>62.938</v>
      </c>
      <c r="Z58" s="137" t="s">
        <v>114</v>
      </c>
    </row>
    <row r="59" spans="8:8" ht="15.75" outlineLevel="1" customHeight="1">
      <c r="A59" s="66">
        <v>62.0</v>
      </c>
      <c r="B59" s="89">
        <v>6211.0</v>
      </c>
      <c r="C59" s="68" t="s">
        <v>161</v>
      </c>
      <c r="D59" s="173" t="s">
        <v>36</v>
      </c>
      <c r="E59" s="173" t="s">
        <v>57</v>
      </c>
      <c r="F59" s="70" t="s">
        <v>162</v>
      </c>
      <c r="G59" s="95">
        <v>0.61</v>
      </c>
      <c r="H59" s="96">
        <v>12.1</v>
      </c>
      <c r="I59" s="96">
        <v>3.19</v>
      </c>
      <c r="J59" s="98">
        <v>0.0</v>
      </c>
      <c r="K59" s="98">
        <v>0.0</v>
      </c>
      <c r="L59" s="98">
        <v>0.0</v>
      </c>
      <c r="M59" s="133">
        <v>0.0</v>
      </c>
      <c r="N59" s="133">
        <v>0.0</v>
      </c>
      <c r="O59" s="133">
        <v>0.0</v>
      </c>
      <c r="P59" s="133">
        <v>0.0</v>
      </c>
      <c r="Q59" s="77">
        <f t="shared" si="35"/>
        <v>15.899999999999999</v>
      </c>
      <c r="R59" s="105">
        <f t="shared" si="31"/>
        <v>0.0</v>
      </c>
      <c r="S59" s="78"/>
      <c r="T59" s="79">
        <f t="shared" si="32"/>
        <v>15.899999999999999</v>
      </c>
      <c r="U59" s="106">
        <v>15.83</v>
      </c>
      <c r="V59" s="81">
        <v>15.83</v>
      </c>
      <c r="W59" s="82">
        <v>0.0</v>
      </c>
      <c r="X59" s="82">
        <v>0.0</v>
      </c>
      <c r="Y59" s="136">
        <f t="shared" si="34"/>
        <v>15.83</v>
      </c>
      <c r="Z59" s="137" t="s">
        <v>30</v>
      </c>
    </row>
    <row r="60" spans="8:8" ht="30.0" outlineLevel="1">
      <c r="A60" s="66">
        <v>62.0</v>
      </c>
      <c r="B60" s="89" t="s">
        <v>163</v>
      </c>
      <c r="C60" s="70" t="s">
        <v>164</v>
      </c>
      <c r="D60" s="173" t="s">
        <v>165</v>
      </c>
      <c r="E60" s="173" t="s">
        <v>166</v>
      </c>
      <c r="F60" s="70" t="s">
        <v>167</v>
      </c>
      <c r="G60" s="95">
        <v>0.0</v>
      </c>
      <c r="H60" s="96">
        <v>0.682</v>
      </c>
      <c r="I60" s="177">
        <v>1.732</v>
      </c>
      <c r="J60" s="98">
        <v>1.38</v>
      </c>
      <c r="K60" s="98">
        <v>0.0</v>
      </c>
      <c r="L60" s="98">
        <v>0.0</v>
      </c>
      <c r="M60" s="133">
        <v>0.0</v>
      </c>
      <c r="N60" s="133">
        <v>0.0</v>
      </c>
      <c r="O60" s="133">
        <v>0.0</v>
      </c>
      <c r="P60" s="133">
        <v>0.0</v>
      </c>
      <c r="Q60" s="77">
        <f t="shared" si="35"/>
        <v>3.794</v>
      </c>
      <c r="R60" s="105">
        <f t="shared" si="31"/>
        <v>0.0</v>
      </c>
      <c r="S60" s="78"/>
      <c r="T60" s="79">
        <f t="shared" si="32"/>
        <v>3.794</v>
      </c>
      <c r="U60" s="106">
        <v>2.38</v>
      </c>
      <c r="V60" s="81">
        <v>0.966</v>
      </c>
      <c r="W60" s="82">
        <v>1.414</v>
      </c>
      <c r="X60" s="82">
        <v>1.414</v>
      </c>
      <c r="Y60" s="136">
        <f t="shared" si="34"/>
        <v>2.38</v>
      </c>
      <c r="Z60" s="174" t="s">
        <v>114</v>
      </c>
      <c r="AA60" s="65"/>
    </row>
    <row r="61" spans="8:8" ht="15.75" outlineLevel="1" customHeight="1">
      <c r="A61" s="66">
        <v>64.0</v>
      </c>
      <c r="B61" s="89">
        <v>6404.0</v>
      </c>
      <c r="C61" s="68" t="s">
        <v>168</v>
      </c>
      <c r="D61" s="173" t="s">
        <v>36</v>
      </c>
      <c r="E61" s="173" t="s">
        <v>169</v>
      </c>
      <c r="F61" s="70" t="s">
        <v>168</v>
      </c>
      <c r="G61" s="95">
        <v>0.0</v>
      </c>
      <c r="H61" s="96">
        <v>20.248</v>
      </c>
      <c r="I61" s="96">
        <v>16.974</v>
      </c>
      <c r="J61" s="98">
        <v>9.957</v>
      </c>
      <c r="K61" s="98">
        <v>0.0</v>
      </c>
      <c r="L61" s="98">
        <v>0.0</v>
      </c>
      <c r="M61" s="98">
        <v>2.503</v>
      </c>
      <c r="N61" s="133">
        <v>12.02</v>
      </c>
      <c r="O61" s="133">
        <v>63.637</v>
      </c>
      <c r="P61" s="133">
        <v>0.0</v>
      </c>
      <c r="Q61" s="78">
        <f t="shared" si="35"/>
        <v>47.179</v>
      </c>
      <c r="R61" s="105">
        <f t="shared" si="31"/>
        <v>78.16</v>
      </c>
      <c r="S61" s="78"/>
      <c r="T61" s="79">
        <f t="shared" si="32"/>
        <v>125.339</v>
      </c>
      <c r="U61" s="106">
        <v>125.339</v>
      </c>
      <c r="V61" s="81">
        <v>125.341</v>
      </c>
      <c r="W61" s="82">
        <v>0.0</v>
      </c>
      <c r="X61" s="82">
        <v>0.0</v>
      </c>
      <c r="Y61" s="136">
        <f t="shared" si="34"/>
        <v>125.341</v>
      </c>
      <c r="Z61" s="139" t="s">
        <v>30</v>
      </c>
    </row>
    <row r="62" spans="8:8" ht="15.75">
      <c r="A62" s="100" t="s">
        <v>170</v>
      </c>
      <c r="B62" s="101"/>
      <c r="C62" s="101"/>
      <c r="D62" s="101"/>
      <c r="E62" s="101"/>
      <c r="F62" s="102" t="s">
        <v>85</v>
      </c>
      <c r="G62" s="178">
        <f t="shared" si="36" ref="G62:P62">SUM(G46:G61)</f>
        <v>41.884</v>
      </c>
      <c r="H62" s="178">
        <f t="shared" si="36"/>
        <v>242.6</v>
      </c>
      <c r="I62" s="178">
        <f t="shared" si="36"/>
        <v>231.12599999999998</v>
      </c>
      <c r="J62" s="178">
        <f t="shared" si="36"/>
        <v>154.387</v>
      </c>
      <c r="K62" s="178">
        <f t="shared" si="36"/>
        <v>4.0</v>
      </c>
      <c r="L62" s="178">
        <f t="shared" si="36"/>
        <v>0.0</v>
      </c>
      <c r="M62" s="178">
        <f t="shared" si="36"/>
        <v>2.503</v>
      </c>
      <c r="N62" s="178">
        <f t="shared" si="36"/>
        <v>22.753439999999998</v>
      </c>
      <c r="O62" s="178">
        <f t="shared" si="36"/>
        <v>134.19400000000002</v>
      </c>
      <c r="P62" s="178">
        <f t="shared" si="36"/>
        <v>4.1610000000000005</v>
      </c>
      <c r="Q62" s="77">
        <f>SUM(Q46:Q61)</f>
        <v>673.997</v>
      </c>
      <c r="R62" s="105">
        <f>SUM(R46:R61)</f>
        <v>163.61144</v>
      </c>
      <c r="S62" s="78">
        <f>SUM(S46:S61)</f>
        <v>0.0</v>
      </c>
      <c r="T62" s="79">
        <f t="shared" si="32"/>
        <v>837.60844</v>
      </c>
      <c r="U62" s="106">
        <f>SUM(U46:U61)</f>
        <v>826.211</v>
      </c>
      <c r="V62" s="107">
        <f>SUM(V46:V61)</f>
        <v>818.842</v>
      </c>
      <c r="W62" s="105">
        <f t="shared" si="37" ref="W62:X62">SUM(W46:W61)</f>
        <v>16.651</v>
      </c>
      <c r="X62" s="105">
        <f t="shared" si="37"/>
        <v>16.696</v>
      </c>
      <c r="Y62" s="179">
        <f>SUM(Y46:Y61)</f>
        <v>835.538</v>
      </c>
    </row>
    <row r="63" spans="8:8" ht="16.5" customHeight="1">
      <c r="A63" s="109"/>
      <c r="B63" s="110"/>
      <c r="C63" s="110"/>
      <c r="D63" s="110"/>
      <c r="E63" s="110"/>
      <c r="F63" s="111" t="s">
        <v>86</v>
      </c>
      <c r="G63" s="112">
        <f t="shared" si="38" ref="G63:S63">+G62/$T$62</f>
        <v>0.05000427168570556</v>
      </c>
      <c r="H63" s="112">
        <f t="shared" si="38"/>
        <v>0.2896341397897089</v>
      </c>
      <c r="I63" s="112">
        <f t="shared" si="38"/>
        <v>0.27593561497541735</v>
      </c>
      <c r="J63" s="112">
        <f t="shared" si="38"/>
        <v>0.18431882085619863</v>
      </c>
      <c r="K63" s="112">
        <f t="shared" si="38"/>
        <v>0.0047755010682557116</v>
      </c>
      <c r="L63" s="112">
        <f t="shared" si="38"/>
        <v>0.0</v>
      </c>
      <c r="M63" s="112">
        <f t="shared" si="38"/>
        <v>0.0029882697934610117</v>
      </c>
      <c r="N63" s="112">
        <f t="shared" si="38"/>
        <v>0.027164769256623058</v>
      </c>
      <c r="O63" s="112">
        <f t="shared" si="38"/>
        <v>0.16021089758837675</v>
      </c>
      <c r="P63" s="112">
        <f t="shared" si="38"/>
        <v>0.004967714986253004</v>
      </c>
      <c r="Q63" s="113">
        <f t="shared" si="38"/>
        <v>0.8046683483752861</v>
      </c>
      <c r="R63" s="114">
        <f t="shared" si="38"/>
        <v>0.1953316516247138</v>
      </c>
      <c r="S63" s="114">
        <f t="shared" si="38"/>
        <v>0.0</v>
      </c>
      <c r="T63" s="114">
        <f>T62/U62</f>
        <v>1.013794829650053</v>
      </c>
      <c r="U63" s="115"/>
      <c r="V63" s="116">
        <f>+V62/$Y$62</f>
        <v>0.9800176652647755</v>
      </c>
      <c r="W63" s="114">
        <f>+W62/$Y$62</f>
        <v>0.019928477220665007</v>
      </c>
      <c r="X63" s="114">
        <f>+X62/$Y$62</f>
        <v>0.019982334735224493</v>
      </c>
      <c r="Y63" s="117"/>
    </row>
    <row r="64" spans="8:8" ht="15.75">
      <c r="A64" s="141"/>
      <c r="B64" s="9"/>
      <c r="C64" s="10"/>
      <c r="D64" s="180"/>
      <c r="E64" s="180"/>
      <c r="F64" s="10"/>
      <c r="G64" s="118"/>
      <c r="H64" s="119"/>
      <c r="I64" s="119"/>
      <c r="J64" s="119"/>
      <c r="K64" s="119"/>
      <c r="L64" s="119"/>
      <c r="M64" s="120"/>
      <c r="N64" s="120"/>
      <c r="O64" s="120"/>
      <c r="P64" s="120"/>
      <c r="Q64" s="121"/>
      <c r="R64" s="122"/>
      <c r="S64" s="122"/>
      <c r="T64" s="46"/>
      <c r="U64" s="43"/>
      <c r="V64" s="47"/>
      <c r="W64" s="47"/>
      <c r="X64" s="47"/>
      <c r="Y64" s="43"/>
    </row>
    <row r="65" spans="8:8" ht="16.5">
      <c r="A65" s="48" t="s">
        <v>171</v>
      </c>
      <c r="B65" s="48"/>
      <c r="C65" s="10"/>
      <c r="D65" s="180"/>
      <c r="E65" s="180"/>
      <c r="F65" s="10"/>
      <c r="G65" s="118"/>
      <c r="H65" s="119"/>
      <c r="I65" s="119"/>
      <c r="J65" s="119"/>
      <c r="K65" s="119"/>
      <c r="L65" s="119"/>
      <c r="M65" s="120"/>
      <c r="N65" s="120"/>
      <c r="O65" s="120"/>
      <c r="P65" s="120"/>
      <c r="Q65" s="121"/>
      <c r="R65" s="122"/>
      <c r="S65" s="122"/>
      <c r="T65" s="46"/>
      <c r="U65" s="43"/>
      <c r="V65" s="47"/>
      <c r="W65" s="47"/>
      <c r="X65" s="47"/>
      <c r="Y65" s="43"/>
    </row>
    <row r="66" spans="8:8" ht="15.75" outlineLevel="1">
      <c r="A66" s="49">
        <v>25.0</v>
      </c>
      <c r="B66" s="181">
        <v>2508.0</v>
      </c>
      <c r="C66" s="51" t="s">
        <v>172</v>
      </c>
      <c r="D66" s="52" t="s">
        <v>36</v>
      </c>
      <c r="E66" s="52" t="s">
        <v>173</v>
      </c>
      <c r="F66" s="53" t="s">
        <v>174</v>
      </c>
      <c r="G66" s="182">
        <v>15.36</v>
      </c>
      <c r="H66" s="165">
        <v>29.0</v>
      </c>
      <c r="I66" s="165">
        <v>19.0</v>
      </c>
      <c r="J66" s="144">
        <v>0.0</v>
      </c>
      <c r="K66" s="144">
        <v>0.0</v>
      </c>
      <c r="L66" s="144">
        <v>0.0</v>
      </c>
      <c r="M66" s="145">
        <v>0.0</v>
      </c>
      <c r="N66" s="145">
        <v>0.0</v>
      </c>
      <c r="O66" s="145">
        <v>0.0</v>
      </c>
      <c r="P66" s="145">
        <v>0.0</v>
      </c>
      <c r="Q66" s="57">
        <f t="shared" si="39" ref="Q66:Q68">SUM(G66:K66)</f>
        <v>63.36</v>
      </c>
      <c r="R66" s="146">
        <f t="shared" si="40" ref="R66:R69">SUM(L66:P66)</f>
        <v>0.0</v>
      </c>
      <c r="S66" s="58"/>
      <c r="T66" s="59">
        <f>SUM(Q66:S66)</f>
        <v>63.36</v>
      </c>
      <c r="U66" s="60">
        <v>61.07</v>
      </c>
      <c r="V66" s="61">
        <v>60.899</v>
      </c>
      <c r="W66" s="62">
        <v>0.167</v>
      </c>
      <c r="X66" s="62">
        <v>0.167</v>
      </c>
      <c r="Y66" s="130">
        <f>V66+X66</f>
        <v>61.066</v>
      </c>
      <c r="Z66" s="183" t="s">
        <v>30</v>
      </c>
    </row>
    <row r="67" spans="8:8" ht="15.75" outlineLevel="1">
      <c r="A67" s="184">
        <v>29.0</v>
      </c>
      <c r="B67" s="89">
        <v>2902.0</v>
      </c>
      <c r="C67" s="68" t="s">
        <v>175</v>
      </c>
      <c r="D67" s="69" t="s">
        <v>176</v>
      </c>
      <c r="E67" s="69" t="s">
        <v>177</v>
      </c>
      <c r="F67" s="70" t="s">
        <v>178</v>
      </c>
      <c r="G67" s="97">
        <v>3.51</v>
      </c>
      <c r="H67" s="185">
        <v>11.98</v>
      </c>
      <c r="I67" s="98">
        <v>1.0</v>
      </c>
      <c r="J67" s="98">
        <v>0.0</v>
      </c>
      <c r="K67" s="98">
        <v>0.0</v>
      </c>
      <c r="L67" s="98">
        <v>0.0</v>
      </c>
      <c r="M67" s="133">
        <v>0.0</v>
      </c>
      <c r="N67" s="133">
        <v>0.0</v>
      </c>
      <c r="O67" s="133">
        <v>0.0</v>
      </c>
      <c r="P67" s="133">
        <v>0.0</v>
      </c>
      <c r="Q67" s="77">
        <f t="shared" si="39"/>
        <v>16.490000000000002</v>
      </c>
      <c r="R67" s="105">
        <f t="shared" si="40"/>
        <v>0.0</v>
      </c>
      <c r="S67" s="78"/>
      <c r="T67" s="79">
        <f>SUM(Q67:S67)</f>
        <v>16.490000000000002</v>
      </c>
      <c r="U67" s="80">
        <v>16.487</v>
      </c>
      <c r="V67" s="81">
        <v>16.487</v>
      </c>
      <c r="W67" s="82">
        <v>0.0</v>
      </c>
      <c r="X67" s="82">
        <v>0.0</v>
      </c>
      <c r="Y67" s="136">
        <f>V67+X67</f>
        <v>16.487</v>
      </c>
      <c r="Z67" s="137" t="s">
        <v>30</v>
      </c>
    </row>
    <row r="68" spans="8:8" ht="15.75" outlineLevel="1">
      <c r="A68" s="66">
        <v>50.0</v>
      </c>
      <c r="B68" s="89">
        <v>5005.0</v>
      </c>
      <c r="C68" s="68" t="s">
        <v>179</v>
      </c>
      <c r="D68" s="69" t="s">
        <v>180</v>
      </c>
      <c r="E68" s="69" t="s">
        <v>181</v>
      </c>
      <c r="F68" s="70" t="s">
        <v>182</v>
      </c>
      <c r="G68" s="97">
        <v>5.76</v>
      </c>
      <c r="H68" s="98">
        <v>14.14</v>
      </c>
      <c r="I68" s="98">
        <v>0.0</v>
      </c>
      <c r="J68" s="98">
        <v>0.0</v>
      </c>
      <c r="K68" s="98">
        <v>0.0</v>
      </c>
      <c r="L68" s="98">
        <v>0.0</v>
      </c>
      <c r="M68" s="133">
        <v>0.0</v>
      </c>
      <c r="N68" s="133">
        <v>0.0</v>
      </c>
      <c r="O68" s="133">
        <v>0.0</v>
      </c>
      <c r="P68" s="133">
        <v>0.0</v>
      </c>
      <c r="Q68" s="77">
        <f t="shared" si="39"/>
        <v>19.9</v>
      </c>
      <c r="R68" s="105">
        <f t="shared" si="40"/>
        <v>0.0</v>
      </c>
      <c r="S68" s="78"/>
      <c r="T68" s="79">
        <f>SUM(Q68:S68)</f>
        <v>19.9</v>
      </c>
      <c r="U68" s="80">
        <v>10.15</v>
      </c>
      <c r="V68" s="81">
        <v>0.987</v>
      </c>
      <c r="W68" s="82">
        <v>9.183</v>
      </c>
      <c r="X68" s="82">
        <v>9.183</v>
      </c>
      <c r="Y68" s="136">
        <f>V68+X68</f>
        <v>10.17</v>
      </c>
      <c r="Z68" s="174" t="s">
        <v>30</v>
      </c>
    </row>
    <row r="69" spans="8:8" ht="16.5" outlineLevel="1">
      <c r="A69" s="66">
        <v>50.0</v>
      </c>
      <c r="B69" s="89">
        <v>5006.0</v>
      </c>
      <c r="C69" s="68" t="s">
        <v>183</v>
      </c>
      <c r="D69" s="69" t="s">
        <v>36</v>
      </c>
      <c r="E69" s="69" t="s">
        <v>184</v>
      </c>
      <c r="F69" s="70" t="s">
        <v>185</v>
      </c>
      <c r="G69" s="97">
        <v>43.82</v>
      </c>
      <c r="H69" s="98">
        <v>18.05</v>
      </c>
      <c r="I69" s="98">
        <v>16.12</v>
      </c>
      <c r="J69" s="98">
        <v>6.92</v>
      </c>
      <c r="K69" s="98">
        <v>0.0</v>
      </c>
      <c r="L69" s="98">
        <v>0.0</v>
      </c>
      <c r="M69" s="133">
        <v>0.0</v>
      </c>
      <c r="N69" s="133">
        <v>0.0</v>
      </c>
      <c r="O69" s="133">
        <v>0.0</v>
      </c>
      <c r="P69" s="133">
        <v>0.0</v>
      </c>
      <c r="Q69" s="77">
        <f>SUM(G69:K69)</f>
        <v>84.91000000000001</v>
      </c>
      <c r="R69" s="105">
        <f t="shared" si="40"/>
        <v>0.0</v>
      </c>
      <c r="S69" s="78"/>
      <c r="T69" s="79">
        <f>SUM(Q69:S69)</f>
        <v>84.91000000000001</v>
      </c>
      <c r="U69" s="80">
        <v>82.91</v>
      </c>
      <c r="V69" s="81">
        <v>80.921</v>
      </c>
      <c r="W69" s="82">
        <v>0.989</v>
      </c>
      <c r="X69" s="82">
        <v>0.989</v>
      </c>
      <c r="Y69" s="136">
        <f>V69+X69</f>
        <v>81.91000000000001</v>
      </c>
      <c r="Z69" s="139" t="s">
        <v>30</v>
      </c>
    </row>
    <row r="70" spans="8:8" ht="15.75">
      <c r="A70" s="100" t="s">
        <v>186</v>
      </c>
      <c r="B70" s="101"/>
      <c r="C70" s="101"/>
      <c r="D70" s="101"/>
      <c r="E70" s="101"/>
      <c r="F70" s="102" t="s">
        <v>85</v>
      </c>
      <c r="G70" s="186">
        <f t="shared" si="41" ref="G70:P70">SUM(G66:G69)</f>
        <v>68.44999999999999</v>
      </c>
      <c r="H70" s="186">
        <f t="shared" si="41"/>
        <v>73.17</v>
      </c>
      <c r="I70" s="186">
        <f t="shared" si="41"/>
        <v>36.120000000000005</v>
      </c>
      <c r="J70" s="186">
        <f t="shared" si="41"/>
        <v>6.92</v>
      </c>
      <c r="K70" s="186">
        <f t="shared" si="41"/>
        <v>0.0</v>
      </c>
      <c r="L70" s="186">
        <f t="shared" si="41"/>
        <v>0.0</v>
      </c>
      <c r="M70" s="186">
        <f t="shared" si="41"/>
        <v>0.0</v>
      </c>
      <c r="N70" s="186">
        <f t="shared" si="41"/>
        <v>0.0</v>
      </c>
      <c r="O70" s="186">
        <f t="shared" si="41"/>
        <v>0.0</v>
      </c>
      <c r="P70" s="186">
        <f t="shared" si="41"/>
        <v>0.0</v>
      </c>
      <c r="Q70" s="77">
        <f>SUM(Q66:Q69)</f>
        <v>184.66000000000003</v>
      </c>
      <c r="R70" s="105">
        <f>SUM(R66:R69)</f>
        <v>0.0</v>
      </c>
      <c r="S70" s="78">
        <f>SUM(S66:S69)</f>
        <v>0.0</v>
      </c>
      <c r="T70" s="79">
        <f>SUM(Q70:S70)</f>
        <v>184.66000000000003</v>
      </c>
      <c r="U70" s="106">
        <f>SUM(U66:U69)</f>
        <v>170.61700000000002</v>
      </c>
      <c r="V70" s="107">
        <f>SUM(V66:V69)</f>
        <v>159.29399999999998</v>
      </c>
      <c r="W70" s="105">
        <f t="shared" si="42" ref="W70">SUM(W66:W69)</f>
        <v>10.339</v>
      </c>
      <c r="X70" s="105">
        <f t="shared" si="43" ref="X70">SUM(X66:X69)</f>
        <v>10.339</v>
      </c>
      <c r="Y70" s="108">
        <f>SUM(Y66:Y69)</f>
        <v>169.633</v>
      </c>
    </row>
    <row r="71" spans="8:8" ht="16.5" customHeight="1">
      <c r="A71" s="109"/>
      <c r="B71" s="110"/>
      <c r="C71" s="110"/>
      <c r="D71" s="110"/>
      <c r="E71" s="110"/>
      <c r="F71" s="111" t="s">
        <v>86</v>
      </c>
      <c r="G71" s="112">
        <f t="shared" si="44" ref="G71:S71">+G70/$T$70</f>
        <v>0.37068125203075913</v>
      </c>
      <c r="H71" s="112">
        <f t="shared" si="44"/>
        <v>0.39624174157911835</v>
      </c>
      <c r="I71" s="112">
        <f t="shared" si="44"/>
        <v>0.1956027293404094</v>
      </c>
      <c r="J71" s="112">
        <f t="shared" si="44"/>
        <v>0.037474277049712984</v>
      </c>
      <c r="K71" s="112">
        <f t="shared" si="44"/>
        <v>0.0</v>
      </c>
      <c r="L71" s="112">
        <f t="shared" si="44"/>
        <v>0.0</v>
      </c>
      <c r="M71" s="112">
        <f t="shared" si="44"/>
        <v>0.0</v>
      </c>
      <c r="N71" s="112">
        <f t="shared" si="44"/>
        <v>0.0</v>
      </c>
      <c r="O71" s="112">
        <f t="shared" si="44"/>
        <v>0.0</v>
      </c>
      <c r="P71" s="112">
        <f t="shared" si="44"/>
        <v>0.0</v>
      </c>
      <c r="Q71" s="113">
        <f t="shared" si="44"/>
        <v>1.0</v>
      </c>
      <c r="R71" s="114">
        <f t="shared" si="44"/>
        <v>0.0</v>
      </c>
      <c r="S71" s="114">
        <f t="shared" si="44"/>
        <v>0.0</v>
      </c>
      <c r="T71" s="114">
        <f>T70/U70</f>
        <v>1.0823071557933852</v>
      </c>
      <c r="U71" s="115"/>
      <c r="V71" s="116">
        <f>+V70/$Y$70</f>
        <v>0.939050774318676</v>
      </c>
      <c r="W71" s="114">
        <f>+W70/$Y$70</f>
        <v>0.0609492256813238</v>
      </c>
      <c r="X71" s="114">
        <f>+X70/$Y$70</f>
        <v>0.0609492256813238</v>
      </c>
      <c r="Y71" s="117"/>
    </row>
    <row r="72" spans="8:8" ht="15.75">
      <c r="A72" s="141"/>
      <c r="B72" s="9"/>
      <c r="C72" s="10"/>
      <c r="D72" s="10"/>
      <c r="E72" s="10"/>
      <c r="F72" s="10"/>
      <c r="G72" s="118"/>
      <c r="H72" s="119"/>
      <c r="I72" s="119"/>
      <c r="J72" s="119"/>
      <c r="K72" s="119"/>
      <c r="L72" s="119"/>
      <c r="M72" s="120"/>
      <c r="N72" s="120"/>
      <c r="O72" s="120"/>
      <c r="P72" s="120"/>
      <c r="Q72" s="121"/>
      <c r="R72" s="122"/>
      <c r="S72" s="122"/>
      <c r="T72" s="46"/>
      <c r="U72" s="43"/>
      <c r="V72" s="47"/>
      <c r="W72" s="47"/>
      <c r="X72" s="47"/>
      <c r="Y72" s="43"/>
    </row>
    <row r="73" spans="8:8" ht="16.5">
      <c r="A73" s="48" t="s">
        <v>187</v>
      </c>
      <c r="B73" s="48"/>
      <c r="C73" s="10"/>
      <c r="D73" s="10"/>
      <c r="E73" s="10"/>
      <c r="F73" s="10"/>
      <c r="G73" s="118"/>
      <c r="H73" s="119"/>
      <c r="I73" s="119"/>
      <c r="J73" s="119"/>
      <c r="K73" s="119"/>
      <c r="L73" s="119"/>
      <c r="M73" s="120"/>
      <c r="N73" s="120"/>
      <c r="O73" s="120"/>
      <c r="P73" s="120"/>
      <c r="Q73" s="121"/>
      <c r="R73" s="122"/>
      <c r="S73" s="122"/>
      <c r="T73" s="46"/>
      <c r="U73" s="43"/>
      <c r="V73" s="47"/>
      <c r="W73" s="47"/>
      <c r="X73" s="47"/>
      <c r="Y73" s="43"/>
    </row>
    <row r="74" spans="8:8" ht="15.75" outlineLevel="1">
      <c r="A74" s="49">
        <v>20.0</v>
      </c>
      <c r="B74" s="181" t="s">
        <v>188</v>
      </c>
      <c r="C74" s="51" t="s">
        <v>189</v>
      </c>
      <c r="D74" s="52" t="s">
        <v>116</v>
      </c>
      <c r="E74" s="52" t="s">
        <v>190</v>
      </c>
      <c r="F74" s="53" t="s">
        <v>191</v>
      </c>
      <c r="G74" s="125">
        <v>0.0</v>
      </c>
      <c r="H74" s="126">
        <v>0.0</v>
      </c>
      <c r="I74" s="126">
        <v>5.316</v>
      </c>
      <c r="J74" s="126">
        <v>3.6689999999999996</v>
      </c>
      <c r="K74" s="126">
        <v>0.0</v>
      </c>
      <c r="L74" s="126">
        <v>0.0</v>
      </c>
      <c r="M74" s="125">
        <v>10.3</v>
      </c>
      <c r="N74" s="125">
        <v>11.59</v>
      </c>
      <c r="O74" s="125">
        <v>5.0</v>
      </c>
      <c r="P74" s="125">
        <v>0.0</v>
      </c>
      <c r="Q74" s="187">
        <f t="shared" si="45" ref="Q74:Q82">SUM(G74:K74)</f>
        <v>8.985</v>
      </c>
      <c r="R74" s="129">
        <f t="shared" si="46" ref="R74:R82">SUM(L74:P74)</f>
        <v>26.89</v>
      </c>
      <c r="S74" s="129"/>
      <c r="T74" s="59">
        <f t="shared" si="47" ref="T74:T83">SUM(Q74:S74)</f>
        <v>35.875</v>
      </c>
      <c r="U74" s="188">
        <v>35.878</v>
      </c>
      <c r="V74" s="62">
        <v>35.883</v>
      </c>
      <c r="W74" s="62">
        <v>0.0</v>
      </c>
      <c r="X74" s="62">
        <v>0.0</v>
      </c>
      <c r="Y74" s="130">
        <f t="shared" si="48" ref="Y74:Y82">V74+X74</f>
        <v>35.883</v>
      </c>
      <c r="Z74" s="189" t="s">
        <v>30</v>
      </c>
    </row>
    <row r="75" spans="8:8" ht="30.0" outlineLevel="1">
      <c r="A75" s="66">
        <v>20.0</v>
      </c>
      <c r="B75" s="190" t="s">
        <v>192</v>
      </c>
      <c r="C75" s="70" t="s">
        <v>193</v>
      </c>
      <c r="D75" s="69" t="s">
        <v>194</v>
      </c>
      <c r="E75" s="69" t="s">
        <v>195</v>
      </c>
      <c r="F75" s="70" t="s">
        <v>196</v>
      </c>
      <c r="G75" s="97">
        <v>16.51</v>
      </c>
      <c r="H75" s="176">
        <v>19.77</v>
      </c>
      <c r="I75" s="176">
        <v>5.51</v>
      </c>
      <c r="J75" s="176">
        <v>0.0</v>
      </c>
      <c r="K75" s="176">
        <v>0.0</v>
      </c>
      <c r="L75" s="176">
        <v>0.0</v>
      </c>
      <c r="M75" s="97">
        <v>0.0</v>
      </c>
      <c r="N75" s="97">
        <v>0.0</v>
      </c>
      <c r="O75" s="97">
        <v>0.0</v>
      </c>
      <c r="P75" s="97">
        <v>0.0</v>
      </c>
      <c r="Q75" s="191">
        <f t="shared" si="45"/>
        <v>41.79</v>
      </c>
      <c r="R75" s="135">
        <f t="shared" si="46"/>
        <v>0.0</v>
      </c>
      <c r="S75" s="135"/>
      <c r="T75" s="79">
        <f t="shared" si="47"/>
        <v>41.79</v>
      </c>
      <c r="U75" s="179">
        <v>41.795</v>
      </c>
      <c r="V75" s="82">
        <v>41.795</v>
      </c>
      <c r="W75" s="82">
        <v>0.0</v>
      </c>
      <c r="X75" s="82">
        <v>0.0</v>
      </c>
      <c r="Y75" s="136">
        <f t="shared" si="48"/>
        <v>41.795</v>
      </c>
      <c r="Z75" s="192" t="s">
        <v>30</v>
      </c>
    </row>
    <row r="76" spans="8:8" ht="32.25" outlineLevel="1" customHeight="1">
      <c r="A76" s="66">
        <v>20.0</v>
      </c>
      <c r="B76" s="190" t="s">
        <v>197</v>
      </c>
      <c r="C76" s="68" t="s">
        <v>198</v>
      </c>
      <c r="D76" s="69" t="s">
        <v>36</v>
      </c>
      <c r="E76" s="69" t="s">
        <v>199</v>
      </c>
      <c r="F76" s="70" t="s">
        <v>200</v>
      </c>
      <c r="G76" s="97">
        <v>0.0</v>
      </c>
      <c r="H76" s="176">
        <v>0.0</v>
      </c>
      <c r="I76" s="176">
        <v>1.003</v>
      </c>
      <c r="J76" s="176">
        <v>0.0</v>
      </c>
      <c r="K76" s="176">
        <v>0.0</v>
      </c>
      <c r="L76" s="176">
        <v>0.0</v>
      </c>
      <c r="M76" s="97">
        <v>0.0</v>
      </c>
      <c r="N76" s="97">
        <v>0.0</v>
      </c>
      <c r="O76" s="97">
        <v>0.0</v>
      </c>
      <c r="P76" s="97">
        <v>0.0</v>
      </c>
      <c r="Q76" s="191">
        <f t="shared" si="45"/>
        <v>1.003</v>
      </c>
      <c r="R76" s="135">
        <f t="shared" si="46"/>
        <v>0.0</v>
      </c>
      <c r="S76" s="135"/>
      <c r="T76" s="193">
        <f t="shared" si="47"/>
        <v>1.003</v>
      </c>
      <c r="U76" s="179">
        <v>1.027</v>
      </c>
      <c r="V76" s="82">
        <v>1.027</v>
      </c>
      <c r="W76" s="82">
        <v>0.0</v>
      </c>
      <c r="X76" s="82">
        <v>0.0</v>
      </c>
      <c r="Y76" s="136">
        <f t="shared" si="48"/>
        <v>1.027</v>
      </c>
      <c r="Z76" s="192" t="s">
        <v>30</v>
      </c>
    </row>
    <row r="77" spans="8:8" ht="15.75" outlineLevel="1">
      <c r="A77" s="66">
        <v>30.0</v>
      </c>
      <c r="B77" s="190" t="s">
        <v>201</v>
      </c>
      <c r="C77" s="68" t="s">
        <v>202</v>
      </c>
      <c r="D77" s="69" t="s">
        <v>203</v>
      </c>
      <c r="E77" s="69" t="s">
        <v>204</v>
      </c>
      <c r="F77" s="70" t="s">
        <v>205</v>
      </c>
      <c r="G77" s="97">
        <v>0.0</v>
      </c>
      <c r="H77" s="176">
        <v>0.0</v>
      </c>
      <c r="I77" s="176">
        <v>5.1</v>
      </c>
      <c r="J77" s="176">
        <v>49.14</v>
      </c>
      <c r="K77" s="176">
        <v>0.0</v>
      </c>
      <c r="L77" s="176">
        <v>0.0</v>
      </c>
      <c r="M77" s="97">
        <v>0.0</v>
      </c>
      <c r="N77" s="97">
        <v>0.0</v>
      </c>
      <c r="O77" s="97">
        <v>0.0</v>
      </c>
      <c r="P77" s="97">
        <v>0.0</v>
      </c>
      <c r="Q77" s="191">
        <f t="shared" si="45"/>
        <v>54.24</v>
      </c>
      <c r="R77" s="135">
        <f t="shared" si="46"/>
        <v>0.0</v>
      </c>
      <c r="S77" s="135"/>
      <c r="T77" s="79">
        <f t="shared" si="47"/>
        <v>54.24</v>
      </c>
      <c r="U77" s="179">
        <v>54.5</v>
      </c>
      <c r="V77" s="82">
        <v>54.24</v>
      </c>
      <c r="W77" s="82">
        <v>0.0</v>
      </c>
      <c r="X77" s="82">
        <v>0.0</v>
      </c>
      <c r="Y77" s="136">
        <f t="shared" si="48"/>
        <v>54.24</v>
      </c>
      <c r="Z77" s="192" t="s">
        <v>30</v>
      </c>
    </row>
    <row r="78" spans="8:8" ht="15.75" outlineLevel="1">
      <c r="A78" s="66">
        <v>65.0</v>
      </c>
      <c r="B78" s="190" t="s">
        <v>206</v>
      </c>
      <c r="C78" s="68" t="s">
        <v>207</v>
      </c>
      <c r="D78" s="69" t="s">
        <v>208</v>
      </c>
      <c r="E78" s="69" t="s">
        <v>204</v>
      </c>
      <c r="F78" s="70" t="s">
        <v>209</v>
      </c>
      <c r="G78" s="97">
        <v>27.77</v>
      </c>
      <c r="H78" s="176">
        <v>2.07</v>
      </c>
      <c r="I78" s="176">
        <v>0.0</v>
      </c>
      <c r="J78" s="176">
        <v>0.0</v>
      </c>
      <c r="K78" s="176">
        <v>0.0</v>
      </c>
      <c r="L78" s="176">
        <v>0.0</v>
      </c>
      <c r="M78" s="97">
        <v>6.03</v>
      </c>
      <c r="N78" s="97">
        <v>6.96</v>
      </c>
      <c r="O78" s="97">
        <v>12.57</v>
      </c>
      <c r="P78" s="97">
        <v>0.0</v>
      </c>
      <c r="Q78" s="191">
        <f t="shared" si="45"/>
        <v>29.84</v>
      </c>
      <c r="R78" s="135">
        <f t="shared" si="46"/>
        <v>25.560000000000002</v>
      </c>
      <c r="S78" s="135"/>
      <c r="T78" s="79">
        <f t="shared" si="47"/>
        <v>55.400000000000006</v>
      </c>
      <c r="U78" s="179">
        <v>55.385</v>
      </c>
      <c r="V78" s="82">
        <v>55.385</v>
      </c>
      <c r="W78" s="82">
        <v>0.0</v>
      </c>
      <c r="X78" s="82">
        <v>0.0</v>
      </c>
      <c r="Y78" s="136">
        <f t="shared" si="48"/>
        <v>55.385</v>
      </c>
      <c r="Z78" s="192" t="s">
        <v>30</v>
      </c>
    </row>
    <row r="79" spans="8:8" ht="15.75" outlineLevel="1">
      <c r="A79" s="66">
        <v>65.0</v>
      </c>
      <c r="B79" s="190" t="s">
        <v>210</v>
      </c>
      <c r="C79" s="68" t="s">
        <v>211</v>
      </c>
      <c r="D79" s="69" t="s">
        <v>36</v>
      </c>
      <c r="E79" s="69" t="s">
        <v>212</v>
      </c>
      <c r="F79" s="70" t="s">
        <v>211</v>
      </c>
      <c r="G79" s="97">
        <v>15.13</v>
      </c>
      <c r="H79" s="176">
        <v>38.99</v>
      </c>
      <c r="I79" s="176">
        <v>4.42</v>
      </c>
      <c r="J79" s="176">
        <v>0.0</v>
      </c>
      <c r="K79" s="176">
        <v>0.0</v>
      </c>
      <c r="L79" s="176">
        <v>0.0</v>
      </c>
      <c r="M79" s="97">
        <v>0.0</v>
      </c>
      <c r="N79" s="97">
        <v>0.0</v>
      </c>
      <c r="O79" s="97">
        <v>0.0</v>
      </c>
      <c r="P79" s="97">
        <v>0.0</v>
      </c>
      <c r="Q79" s="191">
        <f t="shared" si="45"/>
        <v>58.540000000000006</v>
      </c>
      <c r="R79" s="135">
        <f t="shared" si="46"/>
        <v>0.0</v>
      </c>
      <c r="S79" s="135"/>
      <c r="T79" s="79">
        <f t="shared" si="47"/>
        <v>58.540000000000006</v>
      </c>
      <c r="U79" s="179">
        <v>58.15</v>
      </c>
      <c r="V79" s="82">
        <v>57.737</v>
      </c>
      <c r="W79" s="82">
        <v>0.404</v>
      </c>
      <c r="X79" s="82">
        <v>0.404</v>
      </c>
      <c r="Y79" s="136">
        <f t="shared" si="48"/>
        <v>58.141000000000005</v>
      </c>
      <c r="Z79" s="174" t="s">
        <v>30</v>
      </c>
    </row>
    <row r="80" spans="8:8" ht="15.75" outlineLevel="1">
      <c r="A80" s="66">
        <v>65.0</v>
      </c>
      <c r="B80" s="190" t="s">
        <v>213</v>
      </c>
      <c r="C80" s="68" t="s">
        <v>214</v>
      </c>
      <c r="D80" s="69" t="s">
        <v>36</v>
      </c>
      <c r="E80" s="69" t="s">
        <v>215</v>
      </c>
      <c r="F80" s="70" t="s">
        <v>216</v>
      </c>
      <c r="G80" s="97">
        <v>52.5</v>
      </c>
      <c r="H80" s="176">
        <v>29.93</v>
      </c>
      <c r="I80" s="176">
        <v>13.62</v>
      </c>
      <c r="J80" s="176">
        <v>1.003</v>
      </c>
      <c r="K80" s="176">
        <v>0.0</v>
      </c>
      <c r="L80" s="176">
        <v>0.0</v>
      </c>
      <c r="M80" s="97">
        <v>0.0</v>
      </c>
      <c r="N80" s="97">
        <v>0.0</v>
      </c>
      <c r="O80" s="97">
        <v>0.0</v>
      </c>
      <c r="P80" s="97">
        <v>0.0</v>
      </c>
      <c r="Q80" s="191">
        <f t="shared" si="45"/>
        <v>97.05300000000001</v>
      </c>
      <c r="R80" s="135">
        <f t="shared" si="46"/>
        <v>0.0</v>
      </c>
      <c r="S80" s="135"/>
      <c r="T80" s="79">
        <f t="shared" si="47"/>
        <v>97.05300000000001</v>
      </c>
      <c r="U80" s="179">
        <v>96.07</v>
      </c>
      <c r="V80" s="82">
        <v>96.105</v>
      </c>
      <c r="W80" s="82">
        <v>0.472</v>
      </c>
      <c r="X80" s="82">
        <v>0.472</v>
      </c>
      <c r="Y80" s="136">
        <f t="shared" si="48"/>
        <v>96.577</v>
      </c>
      <c r="Z80" s="174" t="s">
        <v>30</v>
      </c>
    </row>
    <row r="81" spans="8:8" ht="15.75" outlineLevel="1">
      <c r="A81" s="66">
        <v>65.0</v>
      </c>
      <c r="B81" s="190" t="s">
        <v>217</v>
      </c>
      <c r="C81" s="68" t="s">
        <v>218</v>
      </c>
      <c r="D81" s="69" t="s">
        <v>36</v>
      </c>
      <c r="E81" s="69" t="s">
        <v>219</v>
      </c>
      <c r="F81" s="70" t="s">
        <v>218</v>
      </c>
      <c r="G81" s="97">
        <v>0.0</v>
      </c>
      <c r="H81" s="176">
        <v>1.223</v>
      </c>
      <c r="I81" s="176">
        <v>8.1</v>
      </c>
      <c r="J81" s="176">
        <v>71.82</v>
      </c>
      <c r="K81" s="176">
        <v>0.0</v>
      </c>
      <c r="L81" s="176">
        <v>0.0</v>
      </c>
      <c r="M81" s="97">
        <v>0.0</v>
      </c>
      <c r="N81" s="97">
        <v>0.0</v>
      </c>
      <c r="O81" s="97">
        <v>0.0</v>
      </c>
      <c r="P81" s="97">
        <v>0.0</v>
      </c>
      <c r="Q81" s="191">
        <f t="shared" si="45"/>
        <v>81.143</v>
      </c>
      <c r="R81" s="135">
        <f t="shared" si="46"/>
        <v>0.0</v>
      </c>
      <c r="S81" s="135"/>
      <c r="T81" s="79">
        <f t="shared" si="47"/>
        <v>81.143</v>
      </c>
      <c r="U81" s="179">
        <v>81.42</v>
      </c>
      <c r="V81" s="82">
        <v>81.141</v>
      </c>
      <c r="W81" s="82">
        <v>0.0</v>
      </c>
      <c r="X81" s="82">
        <v>0.0</v>
      </c>
      <c r="Y81" s="136">
        <f t="shared" si="48"/>
        <v>81.141</v>
      </c>
      <c r="Z81" s="174" t="s">
        <v>30</v>
      </c>
    </row>
    <row r="82" spans="8:8" ht="16.5" outlineLevel="1">
      <c r="A82" s="66">
        <v>85.0</v>
      </c>
      <c r="B82" s="190" t="s">
        <v>220</v>
      </c>
      <c r="C82" s="68" t="s">
        <v>221</v>
      </c>
      <c r="D82" s="69" t="s">
        <v>222</v>
      </c>
      <c r="E82" s="69" t="s">
        <v>223</v>
      </c>
      <c r="F82" s="70" t="s">
        <v>221</v>
      </c>
      <c r="G82" s="176">
        <v>0.0</v>
      </c>
      <c r="H82" s="176">
        <v>6.84</v>
      </c>
      <c r="I82" s="176">
        <v>9.713999999999999</v>
      </c>
      <c r="J82" s="176">
        <v>2.0149999999999997</v>
      </c>
      <c r="K82" s="176">
        <v>0.0</v>
      </c>
      <c r="L82" s="176">
        <v>0.0</v>
      </c>
      <c r="M82" s="176">
        <v>0.0</v>
      </c>
      <c r="N82" s="176">
        <v>0.0</v>
      </c>
      <c r="O82" s="176">
        <v>1.74</v>
      </c>
      <c r="P82" s="176">
        <v>0.0</v>
      </c>
      <c r="Q82" s="191">
        <f t="shared" si="45"/>
        <v>18.569</v>
      </c>
      <c r="R82" s="135">
        <f t="shared" si="46"/>
        <v>1.74</v>
      </c>
      <c r="S82" s="135"/>
      <c r="T82" s="79">
        <f t="shared" si="47"/>
        <v>20.308999999999997</v>
      </c>
      <c r="U82" s="179">
        <v>20.07</v>
      </c>
      <c r="V82" s="82">
        <v>20.31</v>
      </c>
      <c r="W82" s="82">
        <v>0.0</v>
      </c>
      <c r="X82" s="82">
        <v>0.0</v>
      </c>
      <c r="Y82" s="136">
        <f t="shared" si="48"/>
        <v>20.31</v>
      </c>
      <c r="Z82" s="194" t="s">
        <v>30</v>
      </c>
    </row>
    <row r="83" spans="8:8" ht="15.75">
      <c r="A83" s="100" t="s">
        <v>224</v>
      </c>
      <c r="B83" s="101"/>
      <c r="C83" s="101"/>
      <c r="D83" s="101"/>
      <c r="E83" s="101"/>
      <c r="F83" s="102" t="s">
        <v>85</v>
      </c>
      <c r="G83" s="186">
        <f t="shared" si="49" ref="G83:P83">SUM(G74:G82)</f>
        <v>111.91</v>
      </c>
      <c r="H83" s="186">
        <f t="shared" si="49"/>
        <v>98.823</v>
      </c>
      <c r="I83" s="186">
        <f t="shared" si="49"/>
        <v>52.783</v>
      </c>
      <c r="J83" s="186">
        <f t="shared" si="49"/>
        <v>127.64699999999999</v>
      </c>
      <c r="K83" s="186">
        <f t="shared" si="49"/>
        <v>0.0</v>
      </c>
      <c r="L83" s="186">
        <f t="shared" si="49"/>
        <v>0.0</v>
      </c>
      <c r="M83" s="186">
        <f t="shared" si="49"/>
        <v>16.330000000000002</v>
      </c>
      <c r="N83" s="186">
        <f t="shared" si="49"/>
        <v>18.55</v>
      </c>
      <c r="O83" s="186">
        <f t="shared" si="49"/>
        <v>19.31</v>
      </c>
      <c r="P83" s="186">
        <f t="shared" si="49"/>
        <v>0.0</v>
      </c>
      <c r="Q83" s="191">
        <f>SUM(Q74:Q82)</f>
        <v>391.16300000000007</v>
      </c>
      <c r="R83" s="135">
        <f>SUM(R74:R82)</f>
        <v>54.190000000000005</v>
      </c>
      <c r="S83" s="135">
        <f>SUM(S74:S82)</f>
        <v>0.0</v>
      </c>
      <c r="T83" s="79">
        <f t="shared" si="47"/>
        <v>445.35300000000007</v>
      </c>
      <c r="U83" s="179">
        <f>SUM(U74:U82)</f>
        <v>444.29499999999996</v>
      </c>
      <c r="V83" s="195">
        <f>SUM(V74:V82)</f>
        <v>443.623</v>
      </c>
      <c r="W83" s="105">
        <f t="shared" si="50" ref="W83:X83">SUM(W74:W82)</f>
        <v>0.876</v>
      </c>
      <c r="X83" s="105">
        <f t="shared" si="50"/>
        <v>0.876</v>
      </c>
      <c r="Y83" s="108">
        <f>SUM(Y74:Y82)</f>
        <v>444.499</v>
      </c>
    </row>
    <row r="84" spans="8:8" ht="16.5" customHeight="1">
      <c r="A84" s="109"/>
      <c r="B84" s="110"/>
      <c r="C84" s="110"/>
      <c r="D84" s="110"/>
      <c r="E84" s="110"/>
      <c r="F84" s="111" t="s">
        <v>86</v>
      </c>
      <c r="G84" s="112">
        <f t="shared" si="51" ref="G84:S84">+G83/$T$83</f>
        <v>0.2512838130651415</v>
      </c>
      <c r="H84" s="112">
        <f t="shared" si="51"/>
        <v>0.22189813473806166</v>
      </c>
      <c r="I84" s="112">
        <f t="shared" si="51"/>
        <v>0.11851946658044292</v>
      </c>
      <c r="J84" s="112">
        <f t="shared" si="51"/>
        <v>0.2866198274178011</v>
      </c>
      <c r="K84" s="112">
        <f t="shared" si="51"/>
        <v>0.0</v>
      </c>
      <c r="L84" s="112">
        <f t="shared" si="51"/>
        <v>0.0</v>
      </c>
      <c r="M84" s="112">
        <f t="shared" si="51"/>
        <v>0.036667542376496845</v>
      </c>
      <c r="N84" s="112">
        <f t="shared" si="51"/>
        <v>0.04165235217905796</v>
      </c>
      <c r="O84" s="112">
        <f t="shared" si="51"/>
        <v>0.04335886364299779</v>
      </c>
      <c r="P84" s="112">
        <f t="shared" si="51"/>
        <v>0.0</v>
      </c>
      <c r="Q84" s="113">
        <f t="shared" si="51"/>
        <v>0.8783212418014474</v>
      </c>
      <c r="R84" s="114">
        <f t="shared" si="51"/>
        <v>0.1216787581985526</v>
      </c>
      <c r="S84" s="114">
        <f t="shared" si="51"/>
        <v>0.0</v>
      </c>
      <c r="T84" s="114">
        <f>T83/U83</f>
        <v>1.0023813007123648</v>
      </c>
      <c r="U84" s="196"/>
      <c r="V84" s="197">
        <f>+V83/$Y$83</f>
        <v>0.9980292419105554</v>
      </c>
      <c r="W84" s="114">
        <f>+W83/$Y$83</f>
        <v>0.0019707580894445208</v>
      </c>
      <c r="X84" s="114">
        <f>+X83/$Y$83</f>
        <v>0.0019707580894445208</v>
      </c>
      <c r="Y84" s="117"/>
    </row>
    <row r="85" spans="8:8" ht="15.75">
      <c r="A85" s="141"/>
      <c r="B85" s="198"/>
      <c r="C85" s="10"/>
      <c r="D85" s="10"/>
      <c r="E85" s="10"/>
      <c r="F85" s="10"/>
      <c r="G85" s="118"/>
      <c r="H85" s="119"/>
      <c r="I85" s="119"/>
      <c r="J85" s="119"/>
      <c r="K85" s="119"/>
      <c r="L85" s="119"/>
      <c r="M85" s="120"/>
      <c r="N85" s="120"/>
      <c r="O85" s="120"/>
      <c r="P85" s="120"/>
      <c r="Q85" s="121"/>
      <c r="R85" s="122"/>
      <c r="S85" s="122"/>
      <c r="T85" s="46"/>
      <c r="U85" s="43"/>
      <c r="V85" s="47"/>
      <c r="W85" s="47"/>
      <c r="X85" s="47"/>
      <c r="Y85" s="43"/>
    </row>
    <row r="86" spans="8:8" ht="16.5">
      <c r="A86" s="48" t="s">
        <v>225</v>
      </c>
      <c r="B86" s="48"/>
      <c r="C86" s="10"/>
      <c r="D86" s="10"/>
      <c r="E86" s="10"/>
      <c r="F86" s="10"/>
      <c r="G86" s="118"/>
      <c r="H86" s="119"/>
      <c r="I86" s="119"/>
      <c r="J86" s="119"/>
      <c r="K86" s="119"/>
      <c r="L86" s="119"/>
      <c r="M86" s="120"/>
      <c r="N86" s="120"/>
      <c r="O86" s="120"/>
      <c r="P86" s="120"/>
      <c r="Q86" s="121"/>
      <c r="R86" s="122"/>
      <c r="S86" s="122"/>
      <c r="T86" s="46"/>
      <c r="U86" s="43"/>
      <c r="V86" s="47"/>
      <c r="W86" s="47"/>
      <c r="X86" s="47"/>
      <c r="Y86" s="43"/>
    </row>
    <row r="87" spans="8:8" ht="15.75" outlineLevel="1">
      <c r="A87" s="49">
        <v>62.0</v>
      </c>
      <c r="B87" s="181" t="s">
        <v>226</v>
      </c>
      <c r="C87" s="51" t="s">
        <v>161</v>
      </c>
      <c r="D87" s="52" t="s">
        <v>57</v>
      </c>
      <c r="E87" s="52" t="s">
        <v>227</v>
      </c>
      <c r="F87" s="53" t="s">
        <v>228</v>
      </c>
      <c r="G87" s="143">
        <v>0.0</v>
      </c>
      <c r="H87" s="144">
        <v>55.19</v>
      </c>
      <c r="I87" s="144">
        <v>39.21</v>
      </c>
      <c r="J87" s="144">
        <v>7.23</v>
      </c>
      <c r="K87" s="144">
        <v>0.0</v>
      </c>
      <c r="L87" s="144">
        <v>0.0</v>
      </c>
      <c r="M87" s="145">
        <v>0.0</v>
      </c>
      <c r="N87" s="145">
        <v>0.0</v>
      </c>
      <c r="O87" s="145">
        <v>0.0</v>
      </c>
      <c r="P87" s="145">
        <v>0.0</v>
      </c>
      <c r="Q87" s="57">
        <f t="shared" si="52" ref="Q87:Q93">SUM(G87:K87)</f>
        <v>101.63000000000001</v>
      </c>
      <c r="R87" s="58">
        <f t="shared" si="53" ref="R87:R94">SUM(L87:P87)</f>
        <v>0.0</v>
      </c>
      <c r="S87" s="58"/>
      <c r="T87" s="147">
        <f t="shared" si="54" ref="T87:T95">SUM(Q87:S87)</f>
        <v>101.63000000000001</v>
      </c>
      <c r="U87" s="147">
        <v>101.68</v>
      </c>
      <c r="V87" s="61">
        <v>101.616</v>
      </c>
      <c r="W87" s="62">
        <v>0.0</v>
      </c>
      <c r="X87" s="62">
        <v>0.0</v>
      </c>
      <c r="Y87" s="130">
        <f t="shared" si="55" ref="Y87:Y94">V87+X87</f>
        <v>101.616</v>
      </c>
      <c r="Z87" s="131" t="s">
        <v>30</v>
      </c>
    </row>
    <row r="88" spans="8:8" ht="15.75" outlineLevel="1">
      <c r="A88" s="66">
        <v>64.0</v>
      </c>
      <c r="B88" s="190" t="s">
        <v>229</v>
      </c>
      <c r="C88" s="68" t="s">
        <v>230</v>
      </c>
      <c r="D88" s="69" t="s">
        <v>36</v>
      </c>
      <c r="E88" s="69" t="s">
        <v>231</v>
      </c>
      <c r="F88" s="70" t="s">
        <v>232</v>
      </c>
      <c r="G88" s="97">
        <v>0.0</v>
      </c>
      <c r="H88" s="98">
        <v>2.0</v>
      </c>
      <c r="I88" s="98">
        <v>3.84</v>
      </c>
      <c r="J88" s="98">
        <v>2.58</v>
      </c>
      <c r="K88" s="98">
        <v>0.0</v>
      </c>
      <c r="L88" s="98">
        <v>0.0</v>
      </c>
      <c r="M88" s="133">
        <v>10.502</v>
      </c>
      <c r="N88" s="133">
        <v>10.64</v>
      </c>
      <c r="O88" s="133">
        <v>3.1</v>
      </c>
      <c r="P88" s="133">
        <v>0.0</v>
      </c>
      <c r="Q88" s="77">
        <f t="shared" si="52"/>
        <v>8.42</v>
      </c>
      <c r="R88" s="78">
        <f t="shared" si="53"/>
        <v>24.242000000000004</v>
      </c>
      <c r="S88" s="78"/>
      <c r="T88" s="106">
        <f t="shared" si="54"/>
        <v>32.662000000000006</v>
      </c>
      <c r="U88" s="106">
        <v>33.28</v>
      </c>
      <c r="V88" s="81">
        <v>30.08</v>
      </c>
      <c r="W88" s="82">
        <v>2.0</v>
      </c>
      <c r="X88" s="82">
        <v>0.578</v>
      </c>
      <c r="Y88" s="136">
        <f t="shared" si="55"/>
        <v>30.657999999999998</v>
      </c>
      <c r="Z88" s="174" t="s">
        <v>30</v>
      </c>
    </row>
    <row r="89" spans="8:8" ht="15.75" outlineLevel="1">
      <c r="A89" s="66" t="s">
        <v>233</v>
      </c>
      <c r="B89" s="190" t="s">
        <v>234</v>
      </c>
      <c r="C89" s="68" t="s">
        <v>235</v>
      </c>
      <c r="D89" s="69" t="s">
        <v>236</v>
      </c>
      <c r="E89" s="69" t="s">
        <v>237</v>
      </c>
      <c r="F89" s="70" t="s">
        <v>238</v>
      </c>
      <c r="G89" s="97">
        <v>0.0</v>
      </c>
      <c r="H89" s="98">
        <v>0.0</v>
      </c>
      <c r="I89" s="98">
        <v>2.37</v>
      </c>
      <c r="J89" s="98">
        <v>0.0</v>
      </c>
      <c r="K89" s="98">
        <v>0.0</v>
      </c>
      <c r="L89" s="98">
        <v>0.0</v>
      </c>
      <c r="M89" s="133">
        <v>0.0</v>
      </c>
      <c r="N89" s="133">
        <v>0.0</v>
      </c>
      <c r="O89" s="133">
        <v>0.0</v>
      </c>
      <c r="P89" s="133">
        <v>0.0</v>
      </c>
      <c r="Q89" s="77">
        <f t="shared" si="52"/>
        <v>2.37</v>
      </c>
      <c r="R89" s="78">
        <f t="shared" si="53"/>
        <v>0.0</v>
      </c>
      <c r="S89" s="78"/>
      <c r="T89" s="106">
        <f t="shared" si="54"/>
        <v>2.37</v>
      </c>
      <c r="U89" s="106">
        <v>2.03</v>
      </c>
      <c r="V89" s="81">
        <v>1.951</v>
      </c>
      <c r="W89" s="82">
        <v>0.209</v>
      </c>
      <c r="X89" s="82">
        <v>0.21</v>
      </c>
      <c r="Y89" s="136">
        <f t="shared" si="55"/>
        <v>2.161</v>
      </c>
      <c r="Z89" s="174" t="s">
        <v>30</v>
      </c>
    </row>
    <row r="90" spans="8:8" ht="15.75" outlineLevel="1">
      <c r="A90" s="66">
        <v>65.0</v>
      </c>
      <c r="B90" s="190" t="s">
        <v>239</v>
      </c>
      <c r="C90" s="68" t="s">
        <v>240</v>
      </c>
      <c r="D90" s="69" t="s">
        <v>36</v>
      </c>
      <c r="E90" s="69" t="s">
        <v>241</v>
      </c>
      <c r="F90" s="70" t="s">
        <v>240</v>
      </c>
      <c r="G90" s="97">
        <v>0.0</v>
      </c>
      <c r="H90" s="98">
        <v>44.16</v>
      </c>
      <c r="I90" s="98">
        <v>33.06</v>
      </c>
      <c r="J90" s="98">
        <v>13.430000000000001</v>
      </c>
      <c r="K90" s="98">
        <v>0.0</v>
      </c>
      <c r="L90" s="98">
        <v>0.0</v>
      </c>
      <c r="M90" s="133">
        <v>0.0</v>
      </c>
      <c r="N90" s="133">
        <v>0.0</v>
      </c>
      <c r="O90" s="133">
        <v>0.0</v>
      </c>
      <c r="P90" s="133">
        <v>0.0</v>
      </c>
      <c r="Q90" s="77">
        <f t="shared" si="52"/>
        <v>90.65</v>
      </c>
      <c r="R90" s="78">
        <f t="shared" si="53"/>
        <v>0.0</v>
      </c>
      <c r="S90" s="78"/>
      <c r="T90" s="106">
        <f t="shared" si="54"/>
        <v>90.65</v>
      </c>
      <c r="U90" s="106">
        <v>90.654</v>
      </c>
      <c r="V90" s="81">
        <v>90.654</v>
      </c>
      <c r="W90" s="82">
        <v>0.0</v>
      </c>
      <c r="X90" s="82">
        <v>0.0</v>
      </c>
      <c r="Y90" s="136">
        <f t="shared" si="55"/>
        <v>90.654</v>
      </c>
      <c r="Z90" s="137" t="s">
        <v>30</v>
      </c>
    </row>
    <row r="91" spans="8:8" ht="15.75" outlineLevel="1">
      <c r="A91" s="66">
        <v>65.0</v>
      </c>
      <c r="B91" s="190" t="s">
        <v>242</v>
      </c>
      <c r="C91" s="68" t="s">
        <v>243</v>
      </c>
      <c r="D91" s="69" t="s">
        <v>36</v>
      </c>
      <c r="E91" s="69" t="s">
        <v>244</v>
      </c>
      <c r="F91" s="70" t="s">
        <v>243</v>
      </c>
      <c r="G91" s="97">
        <v>1.927</v>
      </c>
      <c r="H91" s="98">
        <v>32.696999999999996</v>
      </c>
      <c r="I91" s="98">
        <v>15.206</v>
      </c>
      <c r="J91" s="98">
        <v>0.0</v>
      </c>
      <c r="K91" s="98">
        <v>0.0</v>
      </c>
      <c r="L91" s="98">
        <v>0.17</v>
      </c>
      <c r="M91" s="133">
        <v>8.01</v>
      </c>
      <c r="N91" s="133">
        <v>3.0</v>
      </c>
      <c r="O91" s="133">
        <v>12.1</v>
      </c>
      <c r="P91" s="133">
        <v>0.0</v>
      </c>
      <c r="Q91" s="77">
        <f t="shared" si="52"/>
        <v>49.83</v>
      </c>
      <c r="R91" s="78">
        <f t="shared" si="53"/>
        <v>23.28</v>
      </c>
      <c r="S91" s="78"/>
      <c r="T91" s="106">
        <f t="shared" si="54"/>
        <v>73.11</v>
      </c>
      <c r="U91" s="106">
        <v>73.007</v>
      </c>
      <c r="V91" s="81">
        <v>49.999</v>
      </c>
      <c r="W91" s="82">
        <v>0.0</v>
      </c>
      <c r="X91" s="82">
        <v>23.114</v>
      </c>
      <c r="Y91" s="136">
        <f t="shared" si="55"/>
        <v>73.113</v>
      </c>
      <c r="Z91" s="137" t="s">
        <v>30</v>
      </c>
    </row>
    <row r="92" spans="8:8" ht="15.75" outlineLevel="1">
      <c r="A92" s="66">
        <v>65.0</v>
      </c>
      <c r="B92" s="190" t="s">
        <v>245</v>
      </c>
      <c r="C92" s="68" t="s">
        <v>246</v>
      </c>
      <c r="D92" s="69" t="s">
        <v>36</v>
      </c>
      <c r="E92" s="69" t="s">
        <v>247</v>
      </c>
      <c r="F92" s="70" t="s">
        <v>248</v>
      </c>
      <c r="G92" s="97">
        <v>0.0</v>
      </c>
      <c r="H92" s="98">
        <v>2.205</v>
      </c>
      <c r="I92" s="185">
        <v>115.71000000000001</v>
      </c>
      <c r="J92" s="98">
        <v>13.264999999999999</v>
      </c>
      <c r="K92" s="98">
        <v>0.0</v>
      </c>
      <c r="L92" s="98">
        <v>0.0</v>
      </c>
      <c r="M92" s="133">
        <v>0.0</v>
      </c>
      <c r="N92" s="133">
        <v>0.0</v>
      </c>
      <c r="O92" s="133">
        <v>0.0</v>
      </c>
      <c r="P92" s="133">
        <v>0.0</v>
      </c>
      <c r="Q92" s="77">
        <f t="shared" si="52"/>
        <v>131.18</v>
      </c>
      <c r="R92" s="78">
        <f t="shared" si="53"/>
        <v>0.0</v>
      </c>
      <c r="S92" s="78"/>
      <c r="T92" s="106">
        <f t="shared" si="54"/>
        <v>131.18</v>
      </c>
      <c r="U92" s="106">
        <v>131.98</v>
      </c>
      <c r="V92" s="81">
        <v>130.18</v>
      </c>
      <c r="W92" s="82">
        <v>1.0</v>
      </c>
      <c r="X92" s="82">
        <v>0.0</v>
      </c>
      <c r="Y92" s="136">
        <f t="shared" si="55"/>
        <v>130.18</v>
      </c>
      <c r="Z92" s="174" t="s">
        <v>30</v>
      </c>
    </row>
    <row r="93" spans="8:8" ht="15.75" outlineLevel="1">
      <c r="A93" s="66">
        <v>66.0</v>
      </c>
      <c r="B93" s="190" t="s">
        <v>249</v>
      </c>
      <c r="C93" s="68" t="s">
        <v>250</v>
      </c>
      <c r="D93" s="69" t="s">
        <v>36</v>
      </c>
      <c r="E93" s="69" t="s">
        <v>251</v>
      </c>
      <c r="F93" s="70" t="s">
        <v>250</v>
      </c>
      <c r="G93" s="199">
        <v>0.0</v>
      </c>
      <c r="H93" s="199">
        <v>97.9</v>
      </c>
      <c r="I93" s="199">
        <v>0.0</v>
      </c>
      <c r="J93" s="199">
        <v>78.6</v>
      </c>
      <c r="K93" s="199">
        <v>0.0</v>
      </c>
      <c r="L93" s="199">
        <v>0.0</v>
      </c>
      <c r="M93" s="199">
        <v>0.0</v>
      </c>
      <c r="N93" s="199">
        <v>0.0</v>
      </c>
      <c r="O93" s="199">
        <v>0.0</v>
      </c>
      <c r="P93" s="199">
        <v>0.0</v>
      </c>
      <c r="Q93" s="77">
        <f t="shared" si="52"/>
        <v>176.5</v>
      </c>
      <c r="R93" s="78">
        <f t="shared" si="53"/>
        <v>0.0</v>
      </c>
      <c r="S93" s="78"/>
      <c r="T93" s="106">
        <f t="shared" si="54"/>
        <v>176.5</v>
      </c>
      <c r="U93" s="106">
        <v>130.54</v>
      </c>
      <c r="V93" s="81">
        <v>131.019</v>
      </c>
      <c r="W93" s="82">
        <v>0.0</v>
      </c>
      <c r="X93" s="82">
        <v>0.0</v>
      </c>
      <c r="Y93" s="136">
        <f t="shared" si="55"/>
        <v>131.019</v>
      </c>
      <c r="Z93" s="137" t="s">
        <v>30</v>
      </c>
    </row>
    <row r="94" spans="8:8" ht="16.5" outlineLevel="1">
      <c r="A94" s="66">
        <v>66.0</v>
      </c>
      <c r="B94" s="89">
        <v>6606.0</v>
      </c>
      <c r="C94" s="82" t="s">
        <v>252</v>
      </c>
      <c r="D94" s="75" t="s">
        <v>36</v>
      </c>
      <c r="E94" s="75" t="s">
        <v>253</v>
      </c>
      <c r="F94" s="200" t="s">
        <v>252</v>
      </c>
      <c r="G94" s="201">
        <v>0.0</v>
      </c>
      <c r="H94" s="98">
        <v>0.0</v>
      </c>
      <c r="I94" s="98">
        <v>12.6</v>
      </c>
      <c r="J94" s="98">
        <v>33.99</v>
      </c>
      <c r="K94" s="98">
        <v>0.0</v>
      </c>
      <c r="L94" s="98">
        <v>0.0</v>
      </c>
      <c r="M94" s="133">
        <v>0.0</v>
      </c>
      <c r="N94" s="133">
        <v>0.0</v>
      </c>
      <c r="O94" s="133">
        <v>0.0</v>
      </c>
      <c r="P94" s="133">
        <v>0.0</v>
      </c>
      <c r="Q94" s="77">
        <f>SUM(G94:K94)</f>
        <v>46.59</v>
      </c>
      <c r="R94" s="78">
        <f t="shared" si="53"/>
        <v>0.0</v>
      </c>
      <c r="S94" s="78"/>
      <c r="T94" s="106">
        <f t="shared" si="54"/>
        <v>46.59</v>
      </c>
      <c r="U94" s="106">
        <v>47.13</v>
      </c>
      <c r="V94" s="81">
        <v>41.31</v>
      </c>
      <c r="W94" s="82">
        <v>2.644</v>
      </c>
      <c r="X94" s="82">
        <v>2.626</v>
      </c>
      <c r="Y94" s="136">
        <f t="shared" si="55"/>
        <v>43.936</v>
      </c>
      <c r="Z94" s="202" t="s">
        <v>30</v>
      </c>
    </row>
    <row r="95" spans="8:8" ht="15.75">
      <c r="A95" s="100" t="s">
        <v>254</v>
      </c>
      <c r="B95" s="101"/>
      <c r="C95" s="101"/>
      <c r="D95" s="101"/>
      <c r="E95" s="101"/>
      <c r="F95" s="102" t="s">
        <v>85</v>
      </c>
      <c r="G95" s="140">
        <f t="shared" si="56" ref="G95:S95">SUM(G87:G94)</f>
        <v>1.927</v>
      </c>
      <c r="H95" s="140">
        <f t="shared" si="56"/>
        <v>234.15200000000002</v>
      </c>
      <c r="I95" s="140">
        <f t="shared" si="56"/>
        <v>221.996</v>
      </c>
      <c r="J95" s="140">
        <f t="shared" si="56"/>
        <v>149.095</v>
      </c>
      <c r="K95" s="140">
        <f t="shared" si="56"/>
        <v>0.0</v>
      </c>
      <c r="L95" s="140">
        <f t="shared" si="56"/>
        <v>0.17</v>
      </c>
      <c r="M95" s="140">
        <f t="shared" si="56"/>
        <v>18.512</v>
      </c>
      <c r="N95" s="140">
        <f t="shared" si="56"/>
        <v>13.64</v>
      </c>
      <c r="O95" s="140">
        <f t="shared" si="56"/>
        <v>15.2</v>
      </c>
      <c r="P95" s="140">
        <f t="shared" si="56"/>
        <v>0.0</v>
      </c>
      <c r="Q95" s="77">
        <f t="shared" si="56"/>
        <v>607.1700000000001</v>
      </c>
      <c r="R95" s="78">
        <f t="shared" si="56"/>
        <v>47.522000000000006</v>
      </c>
      <c r="S95" s="78">
        <f t="shared" si="56"/>
        <v>0.0</v>
      </c>
      <c r="T95" s="79">
        <f t="shared" si="54"/>
        <v>654.6920000000001</v>
      </c>
      <c r="U95" s="106">
        <f>SUM(U87:U94)</f>
        <v>610.3009999999999</v>
      </c>
      <c r="V95" s="107">
        <f>SUM(V87:V94)</f>
        <v>576.809</v>
      </c>
      <c r="W95" s="105">
        <f>SUM(W87:W94)</f>
        <v>5.853</v>
      </c>
      <c r="X95" s="105">
        <f>SUM(X87:X94)</f>
        <v>26.528000000000002</v>
      </c>
      <c r="Y95" s="108">
        <f>SUM(Y87:Y94)</f>
        <v>603.3370000000001</v>
      </c>
    </row>
    <row r="96" spans="8:8" ht="16.5" customHeight="1">
      <c r="A96" s="109"/>
      <c r="B96" s="110"/>
      <c r="C96" s="110"/>
      <c r="D96" s="110"/>
      <c r="E96" s="110"/>
      <c r="F96" s="111" t="s">
        <v>86</v>
      </c>
      <c r="G96" s="112">
        <f t="shared" si="57" ref="G96:S96">+G95/$T$95</f>
        <v>0.002943368790209747</v>
      </c>
      <c r="H96" s="112">
        <f t="shared" si="57"/>
        <v>0.35765214788022454</v>
      </c>
      <c r="I96" s="112">
        <f t="shared" si="57"/>
        <v>0.33908463827265334</v>
      </c>
      <c r="J96" s="112">
        <f t="shared" si="57"/>
        <v>0.22773304088029175</v>
      </c>
      <c r="K96" s="112">
        <f t="shared" si="57"/>
        <v>0.0</v>
      </c>
      <c r="L96" s="112">
        <f t="shared" si="57"/>
        <v>2.59664086318452E-4</v>
      </c>
      <c r="M96" s="112">
        <f t="shared" si="57"/>
        <v>0.02827589156427755</v>
      </c>
      <c r="N96" s="112">
        <f t="shared" si="57"/>
        <v>0.02083422433755109</v>
      </c>
      <c r="O96" s="112">
        <f t="shared" si="57"/>
        <v>0.023217024188473354</v>
      </c>
      <c r="P96" s="112">
        <f t="shared" si="57"/>
        <v>0.0</v>
      </c>
      <c r="Q96" s="113">
        <f t="shared" si="57"/>
        <v>0.9274131958233794</v>
      </c>
      <c r="R96" s="114">
        <f t="shared" si="57"/>
        <v>0.07258680417662045</v>
      </c>
      <c r="S96" s="114">
        <f t="shared" si="57"/>
        <v>0.0</v>
      </c>
      <c r="T96" s="114">
        <f>T95/U95</f>
        <v>1.0727362399864988</v>
      </c>
      <c r="U96" s="115"/>
      <c r="V96" s="116">
        <f>+V95/$Y$95</f>
        <v>0.9560312064401817</v>
      </c>
      <c r="W96" s="114">
        <f>+W95/$Y$95</f>
        <v>0.009701046015742443</v>
      </c>
      <c r="X96" s="114">
        <f>+X95/$Y$95</f>
        <v>0.04396879355981814</v>
      </c>
      <c r="Y96" s="117"/>
    </row>
    <row r="97" spans="8:8" ht="15.75">
      <c r="A97" s="141"/>
      <c r="B97" s="9"/>
      <c r="C97" s="122"/>
      <c r="D97" s="122"/>
      <c r="E97" s="122"/>
      <c r="F97" s="122"/>
      <c r="G97" s="118"/>
      <c r="H97" s="119"/>
      <c r="I97" s="119"/>
      <c r="J97" s="119"/>
      <c r="K97" s="119"/>
      <c r="L97" s="119"/>
      <c r="M97" s="120"/>
      <c r="N97" s="120"/>
      <c r="O97" s="120"/>
      <c r="P97" s="120"/>
      <c r="Q97" s="121"/>
      <c r="R97" s="122"/>
      <c r="S97" s="122"/>
      <c r="T97" s="46"/>
      <c r="U97" s="43"/>
      <c r="V97" s="47"/>
      <c r="W97" s="47"/>
      <c r="X97" s="47"/>
      <c r="Y97" s="43"/>
    </row>
    <row r="98" spans="8:8" ht="16.5">
      <c r="A98" s="203" t="s">
        <v>255</v>
      </c>
      <c r="B98" s="203"/>
      <c r="C98" s="122"/>
      <c r="D98" s="122"/>
      <c r="E98" s="122"/>
      <c r="F98" s="122"/>
      <c r="G98" s="118"/>
      <c r="H98" s="119"/>
      <c r="I98" s="119"/>
      <c r="J98" s="119"/>
      <c r="K98" s="119"/>
      <c r="L98" s="119"/>
      <c r="M98" s="120"/>
      <c r="N98" s="120"/>
      <c r="O98" s="120"/>
      <c r="P98" s="120"/>
      <c r="Q98" s="121"/>
      <c r="R98" s="122"/>
      <c r="S98" s="122"/>
      <c r="T98" s="46"/>
      <c r="U98" s="43"/>
      <c r="V98" s="47"/>
      <c r="W98" s="47"/>
      <c r="X98" s="47"/>
      <c r="Y98" s="43"/>
    </row>
    <row r="99" spans="8:8" ht="15.75" outlineLevel="1">
      <c r="A99" s="49">
        <v>12.0</v>
      </c>
      <c r="B99" s="181">
        <v>1203.0</v>
      </c>
      <c r="C99" s="51" t="s">
        <v>256</v>
      </c>
      <c r="D99" s="52" t="s">
        <v>36</v>
      </c>
      <c r="E99" s="52" t="s">
        <v>257</v>
      </c>
      <c r="F99" s="53" t="s">
        <v>258</v>
      </c>
      <c r="G99" s="143">
        <v>0.0</v>
      </c>
      <c r="H99" s="144">
        <v>35.086</v>
      </c>
      <c r="I99" s="204">
        <v>4.73</v>
      </c>
      <c r="J99" s="144">
        <v>1.966</v>
      </c>
      <c r="K99" s="144">
        <v>0.271</v>
      </c>
      <c r="L99" s="144">
        <v>0.0</v>
      </c>
      <c r="M99" s="145">
        <v>0.0</v>
      </c>
      <c r="N99" s="145">
        <v>23.911</v>
      </c>
      <c r="O99" s="145">
        <v>35.522</v>
      </c>
      <c r="P99" s="145">
        <v>0.0</v>
      </c>
      <c r="Q99" s="58">
        <f t="shared" si="58" ref="Q99:Q105">SUM(G99:K99)</f>
        <v>42.053000000000004</v>
      </c>
      <c r="R99" s="58">
        <f>SUM(L99:P99)</f>
        <v>59.433</v>
      </c>
      <c r="S99" s="58"/>
      <c r="T99" s="147">
        <f t="shared" si="59" ref="T99:T124">SUM(Q99:S99)</f>
        <v>101.486</v>
      </c>
      <c r="U99" s="188">
        <v>111.464</v>
      </c>
      <c r="V99" s="61">
        <v>101.31</v>
      </c>
      <c r="W99" s="62">
        <v>0.0</v>
      </c>
      <c r="X99" s="62">
        <v>0.0</v>
      </c>
      <c r="Y99" s="130">
        <f t="shared" si="60" ref="Y99:Y123">V99+X99</f>
        <v>101.31</v>
      </c>
      <c r="Z99" s="131" t="s">
        <v>30</v>
      </c>
    </row>
    <row r="100" spans="8:8" ht="15.75" outlineLevel="1">
      <c r="A100" s="66">
        <v>20.0</v>
      </c>
      <c r="B100" s="205" t="s">
        <v>259</v>
      </c>
      <c r="C100" s="68" t="s">
        <v>260</v>
      </c>
      <c r="D100" s="69" t="s">
        <v>36</v>
      </c>
      <c r="E100" s="69" t="s">
        <v>261</v>
      </c>
      <c r="F100" s="70" t="s">
        <v>262</v>
      </c>
      <c r="G100" s="97">
        <v>0.0</v>
      </c>
      <c r="H100" s="98">
        <v>0.5</v>
      </c>
      <c r="I100" s="98">
        <v>23.443</v>
      </c>
      <c r="J100" s="98">
        <v>7.03</v>
      </c>
      <c r="K100" s="98">
        <v>0.0</v>
      </c>
      <c r="L100" s="98">
        <v>0.0</v>
      </c>
      <c r="M100" s="133">
        <v>0.0</v>
      </c>
      <c r="N100" s="133">
        <v>0.0</v>
      </c>
      <c r="O100" s="98">
        <v>25.937</v>
      </c>
      <c r="P100" s="98">
        <v>0.0</v>
      </c>
      <c r="Q100" s="78">
        <f t="shared" si="58"/>
        <v>30.973000000000003</v>
      </c>
      <c r="R100" s="78">
        <f t="shared" si="61" ref="R100:R123">SUM(L100:P100)</f>
        <v>25.937</v>
      </c>
      <c r="S100" s="78"/>
      <c r="T100" s="79">
        <f t="shared" si="59"/>
        <v>56.910000000000004</v>
      </c>
      <c r="U100" s="179">
        <v>56.91</v>
      </c>
      <c r="V100" s="81">
        <v>56.91</v>
      </c>
      <c r="W100" s="82">
        <v>0.0</v>
      </c>
      <c r="X100" s="82">
        <v>0.0</v>
      </c>
      <c r="Y100" s="136">
        <f t="shared" si="60"/>
        <v>56.91</v>
      </c>
      <c r="Z100" s="137" t="s">
        <v>30</v>
      </c>
    </row>
    <row r="101" spans="8:8" ht="15.75" outlineLevel="1">
      <c r="A101" s="66">
        <v>20.0</v>
      </c>
      <c r="B101" s="190" t="s">
        <v>263</v>
      </c>
      <c r="C101" s="68" t="s">
        <v>264</v>
      </c>
      <c r="D101" s="69" t="s">
        <v>36</v>
      </c>
      <c r="E101" s="69" t="s">
        <v>265</v>
      </c>
      <c r="F101" s="70" t="s">
        <v>266</v>
      </c>
      <c r="G101" s="97">
        <v>15.306</v>
      </c>
      <c r="H101" s="98">
        <v>2.688</v>
      </c>
      <c r="I101" s="206">
        <v>14.414</v>
      </c>
      <c r="J101" s="98">
        <v>13.417</v>
      </c>
      <c r="K101" s="98">
        <v>0.0</v>
      </c>
      <c r="L101" s="98">
        <v>0.0</v>
      </c>
      <c r="M101" s="133">
        <v>0.0</v>
      </c>
      <c r="N101" s="133">
        <v>8.215</v>
      </c>
      <c r="O101" s="133">
        <v>8.644</v>
      </c>
      <c r="P101" s="133">
        <v>0.0</v>
      </c>
      <c r="Q101" s="78">
        <f t="shared" si="58"/>
        <v>45.825</v>
      </c>
      <c r="R101" s="78">
        <f t="shared" si="61"/>
        <v>16.859</v>
      </c>
      <c r="S101" s="78"/>
      <c r="T101" s="79">
        <f t="shared" si="59"/>
        <v>62.684000000000005</v>
      </c>
      <c r="U101" s="179">
        <v>67.657</v>
      </c>
      <c r="V101" s="81">
        <v>67.64</v>
      </c>
      <c r="W101" s="82">
        <v>0.0</v>
      </c>
      <c r="X101" s="82">
        <v>0.0</v>
      </c>
      <c r="Y101" s="136">
        <f t="shared" si="60"/>
        <v>67.64</v>
      </c>
      <c r="Z101" s="137" t="s">
        <v>30</v>
      </c>
    </row>
    <row r="102" spans="8:8" ht="15.75" outlineLevel="1">
      <c r="A102" s="66">
        <v>24.0</v>
      </c>
      <c r="B102" s="190" t="s">
        <v>267</v>
      </c>
      <c r="C102" s="68" t="s">
        <v>268</v>
      </c>
      <c r="D102" s="69" t="s">
        <v>36</v>
      </c>
      <c r="E102" s="69" t="s">
        <v>269</v>
      </c>
      <c r="F102" s="70" t="s">
        <v>268</v>
      </c>
      <c r="G102" s="97">
        <v>0.0</v>
      </c>
      <c r="H102" s="206">
        <v>12.151</v>
      </c>
      <c r="I102" s="98">
        <v>0.0</v>
      </c>
      <c r="J102" s="98">
        <v>0.0</v>
      </c>
      <c r="K102" s="98">
        <v>0.0</v>
      </c>
      <c r="L102" s="98">
        <v>0.0</v>
      </c>
      <c r="M102" s="133">
        <v>0.0</v>
      </c>
      <c r="N102" s="133">
        <v>22.764</v>
      </c>
      <c r="O102" s="133">
        <v>38.606</v>
      </c>
      <c r="P102" s="133">
        <v>0.0</v>
      </c>
      <c r="Q102" s="78">
        <f t="shared" si="58"/>
        <v>12.151</v>
      </c>
      <c r="R102" s="78">
        <f t="shared" si="61"/>
        <v>61.370000000000005</v>
      </c>
      <c r="S102" s="78"/>
      <c r="T102" s="79">
        <f t="shared" si="59"/>
        <v>73.521</v>
      </c>
      <c r="U102" s="179">
        <v>73.71</v>
      </c>
      <c r="V102" s="81">
        <v>73.521</v>
      </c>
      <c r="W102" s="82">
        <v>0.0</v>
      </c>
      <c r="X102" s="82">
        <v>0.0</v>
      </c>
      <c r="Y102" s="136">
        <f t="shared" si="60"/>
        <v>73.521</v>
      </c>
      <c r="Z102" s="137" t="s">
        <v>30</v>
      </c>
    </row>
    <row r="103" spans="8:8" ht="15.75" outlineLevel="1">
      <c r="A103" s="66">
        <v>25.0</v>
      </c>
      <c r="B103" s="190" t="s">
        <v>270</v>
      </c>
      <c r="C103" s="68" t="s">
        <v>271</v>
      </c>
      <c r="D103" s="69" t="s">
        <v>272</v>
      </c>
      <c r="E103" s="69" t="s">
        <v>273</v>
      </c>
      <c r="F103" s="70" t="s">
        <v>274</v>
      </c>
      <c r="G103" s="97">
        <v>0.0</v>
      </c>
      <c r="H103" s="98">
        <v>0.0</v>
      </c>
      <c r="I103" s="98">
        <v>7.287</v>
      </c>
      <c r="J103" s="98">
        <v>26.7</v>
      </c>
      <c r="K103" s="98">
        <v>0.0</v>
      </c>
      <c r="L103" s="98">
        <v>0.0</v>
      </c>
      <c r="M103" s="133">
        <v>0.0</v>
      </c>
      <c r="N103" s="133">
        <v>0.0</v>
      </c>
      <c r="O103" s="133">
        <v>0.0</v>
      </c>
      <c r="P103" s="133">
        <v>0.0</v>
      </c>
      <c r="Q103" s="78">
        <f t="shared" si="58"/>
        <v>33.987</v>
      </c>
      <c r="R103" s="78">
        <f t="shared" si="61"/>
        <v>0.0</v>
      </c>
      <c r="S103" s="78"/>
      <c r="T103" s="79">
        <f t="shared" si="59"/>
        <v>33.987</v>
      </c>
      <c r="U103" s="179">
        <v>33.987</v>
      </c>
      <c r="V103" s="81">
        <v>33.012</v>
      </c>
      <c r="W103" s="82">
        <v>0.975</v>
      </c>
      <c r="X103" s="82">
        <v>0.0</v>
      </c>
      <c r="Y103" s="136">
        <f t="shared" si="60"/>
        <v>33.012</v>
      </c>
      <c r="Z103" s="137" t="s">
        <v>30</v>
      </c>
    </row>
    <row r="104" spans="8:8" ht="15.0" outlineLevel="1" customHeight="1">
      <c r="A104" s="66">
        <v>25.0</v>
      </c>
      <c r="B104" s="190" t="s">
        <v>275</v>
      </c>
      <c r="C104" s="68" t="s">
        <v>276</v>
      </c>
      <c r="D104" s="69" t="s">
        <v>36</v>
      </c>
      <c r="E104" s="69" t="s">
        <v>57</v>
      </c>
      <c r="F104" s="70" t="s">
        <v>276</v>
      </c>
      <c r="G104" s="97">
        <v>4.998</v>
      </c>
      <c r="H104" s="98">
        <v>10.857</v>
      </c>
      <c r="I104" s="98">
        <v>0.0</v>
      </c>
      <c r="J104" s="98">
        <v>0.0</v>
      </c>
      <c r="K104" s="98">
        <v>0.0</v>
      </c>
      <c r="L104" s="98">
        <v>0.0</v>
      </c>
      <c r="M104" s="133">
        <v>0.0</v>
      </c>
      <c r="N104" s="133">
        <v>0.0</v>
      </c>
      <c r="O104" s="133">
        <v>0.0</v>
      </c>
      <c r="P104" s="133">
        <v>0.0</v>
      </c>
      <c r="Q104" s="78">
        <f t="shared" si="58"/>
        <v>15.855</v>
      </c>
      <c r="R104" s="78">
        <f t="shared" si="61"/>
        <v>0.0</v>
      </c>
      <c r="S104" s="78"/>
      <c r="T104" s="79">
        <f t="shared" si="59"/>
        <v>15.855</v>
      </c>
      <c r="U104" s="179">
        <v>15.86</v>
      </c>
      <c r="V104" s="81">
        <v>15.861</v>
      </c>
      <c r="W104" s="82">
        <v>0.0</v>
      </c>
      <c r="X104" s="82">
        <v>0.0</v>
      </c>
      <c r="Y104" s="136">
        <f t="shared" si="60"/>
        <v>15.861</v>
      </c>
      <c r="Z104" s="137" t="s">
        <v>30</v>
      </c>
    </row>
    <row r="105" spans="8:8" ht="15.75" outlineLevel="1">
      <c r="A105" s="66">
        <v>25.0</v>
      </c>
      <c r="B105" s="89" t="s">
        <v>277</v>
      </c>
      <c r="C105" s="68" t="s">
        <v>278</v>
      </c>
      <c r="D105" s="69" t="s">
        <v>36</v>
      </c>
      <c r="E105" s="69" t="s">
        <v>279</v>
      </c>
      <c r="F105" s="70" t="s">
        <v>280</v>
      </c>
      <c r="G105" s="95">
        <v>0.0</v>
      </c>
      <c r="H105" s="96">
        <v>52.22</v>
      </c>
      <c r="I105" s="96">
        <v>60.12</v>
      </c>
      <c r="J105" s="96">
        <v>9.01</v>
      </c>
      <c r="K105" s="96">
        <v>0.0</v>
      </c>
      <c r="L105" s="98">
        <v>0.0</v>
      </c>
      <c r="M105" s="133">
        <v>0.0</v>
      </c>
      <c r="N105" s="133">
        <v>0.0</v>
      </c>
      <c r="O105" s="133">
        <v>0.0</v>
      </c>
      <c r="P105" s="133">
        <v>0.0</v>
      </c>
      <c r="Q105" s="78">
        <f t="shared" si="58"/>
        <v>121.35000000000001</v>
      </c>
      <c r="R105" s="78">
        <f t="shared" si="61"/>
        <v>0.0</v>
      </c>
      <c r="S105" s="78"/>
      <c r="T105" s="79">
        <f t="shared" si="59"/>
        <v>121.35000000000001</v>
      </c>
      <c r="U105" s="179">
        <v>121.358</v>
      </c>
      <c r="V105" s="81">
        <v>121.37</v>
      </c>
      <c r="W105" s="82">
        <v>0.0</v>
      </c>
      <c r="X105" s="82">
        <v>0.0</v>
      </c>
      <c r="Y105" s="136">
        <f t="shared" si="60"/>
        <v>121.37</v>
      </c>
      <c r="Z105" s="137" t="s">
        <v>30</v>
      </c>
    </row>
    <row r="106" spans="8:8" ht="30.0" outlineLevel="1">
      <c r="A106" s="66">
        <v>25.0</v>
      </c>
      <c r="B106" s="89" t="s">
        <v>281</v>
      </c>
      <c r="C106" s="70" t="s">
        <v>282</v>
      </c>
      <c r="D106" s="69" t="s">
        <v>36</v>
      </c>
      <c r="E106" s="69" t="s">
        <v>283</v>
      </c>
      <c r="F106" s="70" t="s">
        <v>284</v>
      </c>
      <c r="G106" s="97">
        <v>0.45</v>
      </c>
      <c r="H106" s="98">
        <v>0.5</v>
      </c>
      <c r="I106" s="98">
        <v>3.0</v>
      </c>
      <c r="J106" s="98">
        <v>1.475</v>
      </c>
      <c r="K106" s="98">
        <v>0.0</v>
      </c>
      <c r="L106" s="98">
        <v>0.0</v>
      </c>
      <c r="M106" s="133">
        <v>9.741</v>
      </c>
      <c r="N106" s="133">
        <v>3.989</v>
      </c>
      <c r="O106" s="133">
        <v>0.0</v>
      </c>
      <c r="P106" s="133">
        <v>0.0</v>
      </c>
      <c r="Q106" s="78">
        <f t="shared" si="62" ref="Q106:Q120">SUM(G106:K106)</f>
        <v>5.425000000000001</v>
      </c>
      <c r="R106" s="78">
        <f t="shared" si="61"/>
        <v>13.73</v>
      </c>
      <c r="S106" s="78"/>
      <c r="T106" s="79">
        <f t="shared" si="59"/>
        <v>19.155</v>
      </c>
      <c r="U106" s="179">
        <v>19.15</v>
      </c>
      <c r="V106" s="81">
        <v>19.15</v>
      </c>
      <c r="W106" s="82">
        <v>0.0</v>
      </c>
      <c r="X106" s="82">
        <v>0.0</v>
      </c>
      <c r="Y106" s="136">
        <f t="shared" si="60"/>
        <v>19.15</v>
      </c>
      <c r="Z106" s="137" t="s">
        <v>30</v>
      </c>
    </row>
    <row r="107" spans="8:8" ht="15.75" outlineLevel="1">
      <c r="A107" s="66">
        <v>25.0</v>
      </c>
      <c r="B107" s="89" t="s">
        <v>285</v>
      </c>
      <c r="C107" s="68" t="s">
        <v>286</v>
      </c>
      <c r="D107" s="69" t="s">
        <v>36</v>
      </c>
      <c r="E107" s="69" t="s">
        <v>287</v>
      </c>
      <c r="F107" s="70" t="s">
        <v>288</v>
      </c>
      <c r="G107" s="97">
        <v>0.0</v>
      </c>
      <c r="H107" s="98">
        <v>1.5</v>
      </c>
      <c r="I107" s="98">
        <v>0.0</v>
      </c>
      <c r="J107" s="98">
        <v>0.39</v>
      </c>
      <c r="K107" s="98">
        <v>0.0</v>
      </c>
      <c r="L107" s="98">
        <v>0.0</v>
      </c>
      <c r="M107" s="133">
        <v>0.0</v>
      </c>
      <c r="N107" s="133">
        <v>9.0</v>
      </c>
      <c r="O107" s="133">
        <v>17.37</v>
      </c>
      <c r="P107" s="133">
        <v>0.0</v>
      </c>
      <c r="Q107" s="78">
        <f t="shared" si="62"/>
        <v>1.8900000000000001</v>
      </c>
      <c r="R107" s="78">
        <f>SUM(L107:P107)</f>
        <v>26.37</v>
      </c>
      <c r="S107" s="78"/>
      <c r="T107" s="79">
        <f t="shared" si="59"/>
        <v>28.26</v>
      </c>
      <c r="U107" s="179">
        <v>28.26</v>
      </c>
      <c r="V107" s="81">
        <v>28.26</v>
      </c>
      <c r="W107" s="82">
        <v>0.0</v>
      </c>
      <c r="X107" s="82">
        <v>0.0</v>
      </c>
      <c r="Y107" s="136">
        <f t="shared" si="60"/>
        <v>28.26</v>
      </c>
      <c r="Z107" s="137" t="s">
        <v>30</v>
      </c>
    </row>
    <row r="108" spans="8:8" ht="30.0" outlineLevel="1">
      <c r="A108" s="66">
        <v>25.0</v>
      </c>
      <c r="B108" s="190" t="s">
        <v>289</v>
      </c>
      <c r="C108" s="70" t="s">
        <v>290</v>
      </c>
      <c r="D108" s="69" t="s">
        <v>36</v>
      </c>
      <c r="E108" s="69" t="s">
        <v>291</v>
      </c>
      <c r="F108" s="70" t="s">
        <v>290</v>
      </c>
      <c r="G108" s="97">
        <v>0.0</v>
      </c>
      <c r="H108" s="98">
        <v>33.62</v>
      </c>
      <c r="I108" s="98">
        <v>10.594</v>
      </c>
      <c r="J108" s="98">
        <v>0.534</v>
      </c>
      <c r="K108" s="98">
        <v>0.0</v>
      </c>
      <c r="L108" s="98">
        <v>0.0</v>
      </c>
      <c r="M108" s="133">
        <v>17.064</v>
      </c>
      <c r="N108" s="133">
        <v>19.079</v>
      </c>
      <c r="O108" s="133">
        <v>38.859</v>
      </c>
      <c r="P108" s="133">
        <v>0.0</v>
      </c>
      <c r="Q108" s="78">
        <f t="shared" si="62"/>
        <v>44.748</v>
      </c>
      <c r="R108" s="78">
        <f t="shared" si="61"/>
        <v>75.00200000000001</v>
      </c>
      <c r="S108" s="78"/>
      <c r="T108" s="79">
        <f t="shared" si="59"/>
        <v>119.75</v>
      </c>
      <c r="U108" s="179">
        <v>119.748</v>
      </c>
      <c r="V108" s="81">
        <v>119.75</v>
      </c>
      <c r="W108" s="82">
        <v>0.0</v>
      </c>
      <c r="X108" s="82">
        <v>0.0</v>
      </c>
      <c r="Y108" s="136">
        <f t="shared" si="60"/>
        <v>119.75</v>
      </c>
      <c r="Z108" s="137" t="s">
        <v>30</v>
      </c>
    </row>
    <row r="109" spans="8:8" ht="15.75" outlineLevel="1">
      <c r="A109" s="66">
        <v>25.0</v>
      </c>
      <c r="B109" s="190" t="s">
        <v>292</v>
      </c>
      <c r="C109" s="68" t="s">
        <v>293</v>
      </c>
      <c r="D109" s="69" t="s">
        <v>291</v>
      </c>
      <c r="E109" s="69" t="s">
        <v>294</v>
      </c>
      <c r="F109" s="70" t="s">
        <v>293</v>
      </c>
      <c r="G109" s="97">
        <v>0.0</v>
      </c>
      <c r="H109" s="98">
        <v>0.721</v>
      </c>
      <c r="I109" s="98">
        <v>0.0</v>
      </c>
      <c r="J109" s="98">
        <v>0.0</v>
      </c>
      <c r="K109" s="98">
        <v>0.0</v>
      </c>
      <c r="L109" s="98">
        <v>0.0</v>
      </c>
      <c r="M109" s="133">
        <v>0.0</v>
      </c>
      <c r="N109" s="133">
        <v>17.475</v>
      </c>
      <c r="O109" s="133">
        <v>29.555</v>
      </c>
      <c r="P109" s="133">
        <v>0.0</v>
      </c>
      <c r="Q109" s="78">
        <f t="shared" si="62"/>
        <v>0.721</v>
      </c>
      <c r="R109" s="78">
        <f>SUM(L109:P109)</f>
        <v>47.03</v>
      </c>
      <c r="S109" s="78"/>
      <c r="T109" s="79">
        <f t="shared" si="59"/>
        <v>47.751</v>
      </c>
      <c r="U109" s="179">
        <v>48.749</v>
      </c>
      <c r="V109" s="81">
        <v>48.74</v>
      </c>
      <c r="W109" s="82">
        <v>0.0</v>
      </c>
      <c r="X109" s="82">
        <v>0.0</v>
      </c>
      <c r="Y109" s="136">
        <f t="shared" si="60"/>
        <v>48.74</v>
      </c>
      <c r="Z109" s="137" t="s">
        <v>30</v>
      </c>
    </row>
    <row r="110" spans="8:8" ht="15.75" outlineLevel="1">
      <c r="A110" s="66">
        <v>26.0</v>
      </c>
      <c r="B110" s="89">
        <v>2601.0</v>
      </c>
      <c r="C110" s="68" t="s">
        <v>295</v>
      </c>
      <c r="D110" s="69" t="s">
        <v>36</v>
      </c>
      <c r="E110" s="69" t="s">
        <v>296</v>
      </c>
      <c r="F110" s="70" t="s">
        <v>295</v>
      </c>
      <c r="G110" s="97">
        <v>0.0</v>
      </c>
      <c r="H110" s="98">
        <v>4.045</v>
      </c>
      <c r="I110" s="98">
        <v>13.023</v>
      </c>
      <c r="J110" s="98">
        <v>0.0</v>
      </c>
      <c r="K110" s="98">
        <v>0.0</v>
      </c>
      <c r="L110" s="98">
        <v>0.0</v>
      </c>
      <c r="M110" s="133">
        <v>0.0</v>
      </c>
      <c r="N110" s="133">
        <v>0.0</v>
      </c>
      <c r="O110" s="133">
        <v>0.0</v>
      </c>
      <c r="P110" s="133">
        <v>0.0</v>
      </c>
      <c r="Q110" s="78">
        <f t="shared" si="62"/>
        <v>17.067999999999998</v>
      </c>
      <c r="R110" s="78">
        <f t="shared" si="61"/>
        <v>0.0</v>
      </c>
      <c r="S110" s="78"/>
      <c r="T110" s="79">
        <f t="shared" si="59"/>
        <v>17.067999999999998</v>
      </c>
      <c r="U110" s="179">
        <v>16.6</v>
      </c>
      <c r="V110" s="81">
        <v>17.072</v>
      </c>
      <c r="W110" s="82">
        <v>0.0</v>
      </c>
      <c r="X110" s="82">
        <v>0.0</v>
      </c>
      <c r="Y110" s="136">
        <f t="shared" si="60"/>
        <v>17.072</v>
      </c>
      <c r="Z110" s="137" t="s">
        <v>114</v>
      </c>
    </row>
    <row r="111" spans="8:8" ht="15.75" outlineLevel="1">
      <c r="A111" s="66">
        <v>26.0</v>
      </c>
      <c r="B111" s="190" t="s">
        <v>297</v>
      </c>
      <c r="C111" s="68" t="s">
        <v>298</v>
      </c>
      <c r="D111" s="69" t="s">
        <v>36</v>
      </c>
      <c r="E111" s="69" t="s">
        <v>299</v>
      </c>
      <c r="F111" s="70" t="s">
        <v>298</v>
      </c>
      <c r="G111" s="97">
        <v>33.465</v>
      </c>
      <c r="H111" s="98">
        <v>20.724</v>
      </c>
      <c r="I111" s="98">
        <v>9.562</v>
      </c>
      <c r="J111" s="98">
        <v>19.972</v>
      </c>
      <c r="K111" s="98">
        <v>0.0</v>
      </c>
      <c r="L111" s="98">
        <v>0.0</v>
      </c>
      <c r="M111" s="98">
        <v>0.0</v>
      </c>
      <c r="N111" s="133">
        <v>20.385</v>
      </c>
      <c r="O111" s="133">
        <v>2.222</v>
      </c>
      <c r="P111" s="133">
        <v>0.0</v>
      </c>
      <c r="Q111" s="78">
        <f t="shared" si="62"/>
        <v>83.72300000000001</v>
      </c>
      <c r="R111" s="78">
        <f t="shared" si="61"/>
        <v>22.607000000000003</v>
      </c>
      <c r="S111" s="78"/>
      <c r="T111" s="79">
        <f t="shared" si="59"/>
        <v>106.33000000000001</v>
      </c>
      <c r="U111" s="179">
        <v>104.46</v>
      </c>
      <c r="V111" s="81">
        <v>106.3</v>
      </c>
      <c r="W111" s="82">
        <v>0.0</v>
      </c>
      <c r="X111" s="82">
        <v>0.0</v>
      </c>
      <c r="Y111" s="136">
        <f t="shared" si="60"/>
        <v>106.3</v>
      </c>
      <c r="Z111" s="137" t="s">
        <v>114</v>
      </c>
    </row>
    <row r="112" spans="8:8" ht="15.75" outlineLevel="1">
      <c r="A112" s="66">
        <v>26.0</v>
      </c>
      <c r="B112" s="89" t="s">
        <v>300</v>
      </c>
      <c r="C112" s="68" t="s">
        <v>301</v>
      </c>
      <c r="D112" s="69" t="s">
        <v>36</v>
      </c>
      <c r="E112" s="69" t="s">
        <v>302</v>
      </c>
      <c r="F112" s="70" t="s">
        <v>303</v>
      </c>
      <c r="G112" s="97">
        <v>6.764</v>
      </c>
      <c r="H112" s="98">
        <v>25.362</v>
      </c>
      <c r="I112" s="98">
        <v>0.0</v>
      </c>
      <c r="J112" s="98">
        <v>0.0</v>
      </c>
      <c r="K112" s="98">
        <v>0.0</v>
      </c>
      <c r="L112" s="98">
        <v>0.0</v>
      </c>
      <c r="M112" s="133">
        <v>0.0</v>
      </c>
      <c r="N112" s="133">
        <v>8.282</v>
      </c>
      <c r="O112" s="133">
        <v>2.26</v>
      </c>
      <c r="P112" s="133">
        <v>0.0</v>
      </c>
      <c r="Q112" s="78">
        <f t="shared" si="62"/>
        <v>32.126</v>
      </c>
      <c r="R112" s="78">
        <f>SUM(L112:P112)</f>
        <v>10.542</v>
      </c>
      <c r="S112" s="78"/>
      <c r="T112" s="79">
        <f t="shared" si="59"/>
        <v>42.668</v>
      </c>
      <c r="U112" s="179">
        <v>41.74</v>
      </c>
      <c r="V112" s="81">
        <v>42.568</v>
      </c>
      <c r="W112" s="82">
        <v>0.0</v>
      </c>
      <c r="X112" s="82">
        <v>0.0</v>
      </c>
      <c r="Y112" s="136">
        <f t="shared" si="60"/>
        <v>42.568</v>
      </c>
      <c r="Z112" s="137" t="s">
        <v>144</v>
      </c>
    </row>
    <row r="113" spans="8:8" ht="15.75" outlineLevel="1">
      <c r="A113" s="66">
        <v>26.0</v>
      </c>
      <c r="B113" s="89" t="s">
        <v>304</v>
      </c>
      <c r="C113" s="68" t="s">
        <v>305</v>
      </c>
      <c r="D113" s="69" t="s">
        <v>36</v>
      </c>
      <c r="E113" s="69" t="s">
        <v>306</v>
      </c>
      <c r="F113" s="70" t="s">
        <v>307</v>
      </c>
      <c r="G113" s="97">
        <v>0.0</v>
      </c>
      <c r="H113" s="98">
        <v>0.0</v>
      </c>
      <c r="I113" s="98">
        <v>0.0</v>
      </c>
      <c r="J113" s="98">
        <v>0.0</v>
      </c>
      <c r="K113" s="98">
        <v>0.0</v>
      </c>
      <c r="L113" s="98">
        <v>0.0</v>
      </c>
      <c r="M113" s="133">
        <v>0.0</v>
      </c>
      <c r="N113" s="133">
        <v>24.1</v>
      </c>
      <c r="O113" s="133">
        <v>3.9</v>
      </c>
      <c r="P113" s="133">
        <v>0.0</v>
      </c>
      <c r="Q113" s="78">
        <f t="shared" si="62"/>
        <v>0.0</v>
      </c>
      <c r="R113" s="78">
        <f t="shared" si="61"/>
        <v>28.0</v>
      </c>
      <c r="S113" s="78"/>
      <c r="T113" s="79">
        <f t="shared" si="59"/>
        <v>28.0</v>
      </c>
      <c r="U113" s="179">
        <v>28.0</v>
      </c>
      <c r="V113" s="81">
        <v>28.0</v>
      </c>
      <c r="W113" s="82">
        <v>0.0</v>
      </c>
      <c r="X113" s="82">
        <v>0.0</v>
      </c>
      <c r="Y113" s="136">
        <f t="shared" si="60"/>
        <v>28.0</v>
      </c>
      <c r="Z113" s="137" t="s">
        <v>144</v>
      </c>
    </row>
    <row r="114" spans="8:8" ht="15.75" outlineLevel="1">
      <c r="A114" s="66">
        <v>26.0</v>
      </c>
      <c r="B114" s="89" t="s">
        <v>308</v>
      </c>
      <c r="C114" s="68" t="s">
        <v>309</v>
      </c>
      <c r="D114" s="69" t="s">
        <v>36</v>
      </c>
      <c r="E114" s="69" t="s">
        <v>269</v>
      </c>
      <c r="F114" s="70" t="s">
        <v>310</v>
      </c>
      <c r="G114" s="97">
        <v>0.0</v>
      </c>
      <c r="H114" s="98">
        <v>0.0</v>
      </c>
      <c r="I114" s="98">
        <v>0.0</v>
      </c>
      <c r="J114" s="98">
        <v>0.0</v>
      </c>
      <c r="K114" s="98">
        <v>0.0</v>
      </c>
      <c r="L114" s="98">
        <v>0.0</v>
      </c>
      <c r="M114" s="133">
        <v>0.0</v>
      </c>
      <c r="N114" s="206">
        <v>37.936</v>
      </c>
      <c r="O114" s="98">
        <v>37.059</v>
      </c>
      <c r="P114" s="98">
        <v>0.0</v>
      </c>
      <c r="Q114" s="78">
        <f t="shared" si="62"/>
        <v>0.0</v>
      </c>
      <c r="R114" s="78">
        <f t="shared" si="61"/>
        <v>74.995</v>
      </c>
      <c r="S114" s="78"/>
      <c r="T114" s="79">
        <f t="shared" si="59"/>
        <v>74.995</v>
      </c>
      <c r="U114" s="179">
        <v>72.93</v>
      </c>
      <c r="V114" s="81">
        <v>74.99</v>
      </c>
      <c r="W114" s="82">
        <v>0.0</v>
      </c>
      <c r="X114" s="82">
        <v>0.0</v>
      </c>
      <c r="Y114" s="136">
        <f t="shared" si="60"/>
        <v>74.99</v>
      </c>
      <c r="Z114" s="137" t="s">
        <v>144</v>
      </c>
    </row>
    <row r="115" spans="8:8" ht="30.0" outlineLevel="1">
      <c r="A115" s="66">
        <v>26.0</v>
      </c>
      <c r="B115" s="89" t="s">
        <v>311</v>
      </c>
      <c r="C115" s="70" t="s">
        <v>312</v>
      </c>
      <c r="D115" s="69" t="s">
        <v>36</v>
      </c>
      <c r="E115" s="69" t="s">
        <v>313</v>
      </c>
      <c r="F115" s="70" t="s">
        <v>314</v>
      </c>
      <c r="G115" s="97">
        <v>0.0</v>
      </c>
      <c r="H115" s="98">
        <v>0.0</v>
      </c>
      <c r="I115" s="98">
        <v>0.0</v>
      </c>
      <c r="J115" s="98">
        <v>0.0</v>
      </c>
      <c r="K115" s="98">
        <v>0.0</v>
      </c>
      <c r="L115" s="98">
        <v>0.0</v>
      </c>
      <c r="M115" s="133">
        <v>3.915</v>
      </c>
      <c r="N115" s="98">
        <v>0.0</v>
      </c>
      <c r="O115" s="98">
        <v>0.0</v>
      </c>
      <c r="P115" s="98">
        <v>0.0</v>
      </c>
      <c r="Q115" s="78">
        <f t="shared" si="62"/>
        <v>0.0</v>
      </c>
      <c r="R115" s="78">
        <f t="shared" si="61"/>
        <v>3.915</v>
      </c>
      <c r="S115" s="78"/>
      <c r="T115" s="79">
        <f t="shared" si="59"/>
        <v>3.915</v>
      </c>
      <c r="U115" s="179">
        <v>4.0</v>
      </c>
      <c r="V115" s="81">
        <v>3.915</v>
      </c>
      <c r="W115" s="82">
        <v>0.0</v>
      </c>
      <c r="X115" s="82">
        <v>0.0</v>
      </c>
      <c r="Y115" s="136">
        <f t="shared" si="60"/>
        <v>3.915</v>
      </c>
      <c r="Z115" s="137" t="s">
        <v>30</v>
      </c>
    </row>
    <row r="116" spans="8:8" ht="30.0" outlineLevel="1">
      <c r="A116" s="66">
        <v>26.0</v>
      </c>
      <c r="B116" s="89" t="s">
        <v>311</v>
      </c>
      <c r="C116" s="70" t="s">
        <v>312</v>
      </c>
      <c r="D116" s="69" t="s">
        <v>315</v>
      </c>
      <c r="E116" s="69" t="s">
        <v>223</v>
      </c>
      <c r="F116" s="70" t="s">
        <v>316</v>
      </c>
      <c r="G116" s="97">
        <v>0.0</v>
      </c>
      <c r="H116" s="98">
        <v>0.0</v>
      </c>
      <c r="I116" s="98">
        <v>0.0</v>
      </c>
      <c r="J116" s="98">
        <v>0.0</v>
      </c>
      <c r="K116" s="98">
        <v>0.0</v>
      </c>
      <c r="L116" s="98">
        <v>0.0</v>
      </c>
      <c r="M116" s="133">
        <v>0.0</v>
      </c>
      <c r="N116" s="133">
        <v>0.0</v>
      </c>
      <c r="O116" s="133">
        <v>7.385</v>
      </c>
      <c r="P116" s="133">
        <v>0.0</v>
      </c>
      <c r="Q116" s="78">
        <f t="shared" si="62"/>
        <v>0.0</v>
      </c>
      <c r="R116" s="78">
        <f t="shared" si="61"/>
        <v>7.385</v>
      </c>
      <c r="S116" s="78"/>
      <c r="T116" s="79">
        <f t="shared" si="59"/>
        <v>7.385</v>
      </c>
      <c r="U116" s="179">
        <v>7.3</v>
      </c>
      <c r="V116" s="81">
        <v>7.385</v>
      </c>
      <c r="W116" s="82">
        <v>0.0</v>
      </c>
      <c r="X116" s="82">
        <v>0.0</v>
      </c>
      <c r="Y116" s="136">
        <f t="shared" si="60"/>
        <v>7.385</v>
      </c>
      <c r="Z116" s="137" t="s">
        <v>30</v>
      </c>
    </row>
    <row r="117" spans="8:8" ht="15.75" outlineLevel="1">
      <c r="A117" s="66">
        <v>26.0</v>
      </c>
      <c r="B117" s="190" t="s">
        <v>317</v>
      </c>
      <c r="C117" s="68" t="s">
        <v>318</v>
      </c>
      <c r="D117" s="69" t="s">
        <v>36</v>
      </c>
      <c r="E117" s="69" t="s">
        <v>319</v>
      </c>
      <c r="F117" s="70" t="s">
        <v>318</v>
      </c>
      <c r="G117" s="97">
        <v>0.0</v>
      </c>
      <c r="H117" s="98">
        <v>0.0</v>
      </c>
      <c r="I117" s="98">
        <v>0.75</v>
      </c>
      <c r="J117" s="98">
        <v>0.0</v>
      </c>
      <c r="K117" s="98">
        <v>0.0</v>
      </c>
      <c r="L117" s="98">
        <v>0.0</v>
      </c>
      <c r="M117" s="133">
        <v>0.0</v>
      </c>
      <c r="N117" s="133">
        <v>10.238</v>
      </c>
      <c r="O117" s="133">
        <v>32.112</v>
      </c>
      <c r="P117" s="133">
        <v>0.0</v>
      </c>
      <c r="Q117" s="78">
        <f t="shared" si="62"/>
        <v>0.75</v>
      </c>
      <c r="R117" s="78">
        <f t="shared" si="61"/>
        <v>42.35</v>
      </c>
      <c r="S117" s="78"/>
      <c r="T117" s="79">
        <f t="shared" si="59"/>
        <v>43.1</v>
      </c>
      <c r="U117" s="179">
        <v>43.1</v>
      </c>
      <c r="V117" s="81">
        <v>43.1</v>
      </c>
      <c r="W117" s="82">
        <v>0.0</v>
      </c>
      <c r="X117" s="82">
        <v>0.0</v>
      </c>
      <c r="Y117" s="136">
        <f t="shared" si="60"/>
        <v>43.1</v>
      </c>
      <c r="Z117" s="137" t="s">
        <v>30</v>
      </c>
    </row>
    <row r="118" spans="8:8" ht="31.5" outlineLevel="1" customHeight="1">
      <c r="A118" s="66">
        <v>31.0</v>
      </c>
      <c r="B118" s="89">
        <v>3105.0</v>
      </c>
      <c r="C118" s="70" t="s">
        <v>320</v>
      </c>
      <c r="D118" s="69" t="s">
        <v>36</v>
      </c>
      <c r="E118" s="69" t="s">
        <v>321</v>
      </c>
      <c r="F118" s="70" t="s">
        <v>322</v>
      </c>
      <c r="G118" s="97">
        <v>0.0</v>
      </c>
      <c r="H118" s="98">
        <v>0.2</v>
      </c>
      <c r="I118" s="98">
        <v>43.06999999999998</v>
      </c>
      <c r="J118" s="98">
        <v>5.699999999999999</v>
      </c>
      <c r="K118" s="98">
        <v>0.0</v>
      </c>
      <c r="L118" s="98">
        <v>0.0</v>
      </c>
      <c r="M118" s="133">
        <v>0.0</v>
      </c>
      <c r="N118" s="133">
        <v>0.0</v>
      </c>
      <c r="O118" s="133">
        <v>0.0</v>
      </c>
      <c r="P118" s="133">
        <v>0.0</v>
      </c>
      <c r="Q118" s="78">
        <f t="shared" si="62"/>
        <v>48.969999999999985</v>
      </c>
      <c r="R118" s="78">
        <f t="shared" si="61"/>
        <v>0.0</v>
      </c>
      <c r="S118" s="78"/>
      <c r="T118" s="79">
        <f t="shared" si="59"/>
        <v>48.969999999999985</v>
      </c>
      <c r="U118" s="179">
        <v>48.97</v>
      </c>
      <c r="V118" s="81">
        <v>45.53</v>
      </c>
      <c r="W118" s="82">
        <v>1.72</v>
      </c>
      <c r="X118" s="82">
        <v>1.72</v>
      </c>
      <c r="Y118" s="136">
        <f t="shared" si="60"/>
        <v>47.25</v>
      </c>
      <c r="Z118" s="174" t="s">
        <v>30</v>
      </c>
    </row>
    <row r="119" spans="8:8" ht="15.75" outlineLevel="1">
      <c r="A119" s="66">
        <v>37.0</v>
      </c>
      <c r="B119" s="190">
        <v>3701.0</v>
      </c>
      <c r="C119" s="68" t="s">
        <v>323</v>
      </c>
      <c r="D119" s="69" t="s">
        <v>324</v>
      </c>
      <c r="E119" s="69" t="s">
        <v>325</v>
      </c>
      <c r="F119" s="70" t="s">
        <v>326</v>
      </c>
      <c r="G119" s="97">
        <v>3.041</v>
      </c>
      <c r="H119" s="98">
        <v>3.211</v>
      </c>
      <c r="I119" s="98">
        <v>0.0</v>
      </c>
      <c r="J119" s="98">
        <v>0.0</v>
      </c>
      <c r="K119" s="98">
        <v>0.0</v>
      </c>
      <c r="L119" s="98">
        <v>0.0</v>
      </c>
      <c r="M119" s="133">
        <v>0.0</v>
      </c>
      <c r="N119" s="133">
        <v>0.085</v>
      </c>
      <c r="O119" s="133">
        <v>3.001</v>
      </c>
      <c r="P119" s="133">
        <v>0.0</v>
      </c>
      <c r="Q119" s="78">
        <f t="shared" si="62"/>
        <v>6.252</v>
      </c>
      <c r="R119" s="78">
        <f t="shared" si="61"/>
        <v>3.086</v>
      </c>
      <c r="S119" s="78"/>
      <c r="T119" s="79">
        <f t="shared" si="59"/>
        <v>9.338</v>
      </c>
      <c r="U119" s="179">
        <v>9.188</v>
      </c>
      <c r="V119" s="81">
        <v>9.34</v>
      </c>
      <c r="W119" s="82">
        <v>0.0</v>
      </c>
      <c r="X119" s="82">
        <v>0.0</v>
      </c>
      <c r="Y119" s="136">
        <f t="shared" si="60"/>
        <v>9.34</v>
      </c>
      <c r="Z119" s="137" t="s">
        <v>114</v>
      </c>
    </row>
    <row r="120" spans="8:8" ht="15.75" outlineLevel="1">
      <c r="A120" s="66">
        <v>37.0</v>
      </c>
      <c r="B120" s="89">
        <v>3702.0</v>
      </c>
      <c r="C120" s="68" t="s">
        <v>327</v>
      </c>
      <c r="D120" s="69" t="s">
        <v>36</v>
      </c>
      <c r="E120" s="69" t="s">
        <v>302</v>
      </c>
      <c r="F120" s="70" t="s">
        <v>328</v>
      </c>
      <c r="G120" s="95">
        <v>0.5</v>
      </c>
      <c r="H120" s="96">
        <v>0.7</v>
      </c>
      <c r="I120" s="96">
        <v>0.258</v>
      </c>
      <c r="J120" s="96">
        <v>1.01</v>
      </c>
      <c r="K120" s="96">
        <v>0.0</v>
      </c>
      <c r="L120" s="96">
        <v>0.0</v>
      </c>
      <c r="M120" s="207">
        <v>0.0</v>
      </c>
      <c r="N120" s="207">
        <v>19.2</v>
      </c>
      <c r="O120" s="133">
        <v>22.079</v>
      </c>
      <c r="P120" s="133">
        <v>0.0</v>
      </c>
      <c r="Q120" s="78">
        <f t="shared" si="62"/>
        <v>2.468</v>
      </c>
      <c r="R120" s="78">
        <f t="shared" si="61"/>
        <v>41.278999999999996</v>
      </c>
      <c r="S120" s="78"/>
      <c r="T120" s="79">
        <f t="shared" si="59"/>
        <v>43.747</v>
      </c>
      <c r="U120" s="179">
        <v>44.31</v>
      </c>
      <c r="V120" s="81">
        <v>43.75</v>
      </c>
      <c r="W120" s="82">
        <v>0.0</v>
      </c>
      <c r="X120" s="82">
        <v>0.0</v>
      </c>
      <c r="Y120" s="136">
        <f t="shared" si="60"/>
        <v>43.75</v>
      </c>
      <c r="Z120" s="137" t="s">
        <v>30</v>
      </c>
    </row>
    <row r="121" spans="8:8" ht="15.75" outlineLevel="1">
      <c r="A121" s="66">
        <v>37.0</v>
      </c>
      <c r="B121" s="89">
        <v>3702.0</v>
      </c>
      <c r="C121" s="68" t="s">
        <v>327</v>
      </c>
      <c r="D121" s="75" t="s">
        <v>63</v>
      </c>
      <c r="E121" s="69" t="s">
        <v>329</v>
      </c>
      <c r="F121" s="70" t="s">
        <v>330</v>
      </c>
      <c r="G121" s="97">
        <v>0.0</v>
      </c>
      <c r="H121" s="98">
        <v>0.0</v>
      </c>
      <c r="I121" s="98">
        <v>13.2</v>
      </c>
      <c r="J121" s="98">
        <v>12.2</v>
      </c>
      <c r="K121" s="185">
        <v>0.0</v>
      </c>
      <c r="L121" s="98">
        <v>0.0</v>
      </c>
      <c r="M121" s="133">
        <v>0.0</v>
      </c>
      <c r="N121" s="133">
        <v>29.05</v>
      </c>
      <c r="O121" s="98">
        <v>20.65</v>
      </c>
      <c r="P121" s="98">
        <v>6.5</v>
      </c>
      <c r="Q121" s="78">
        <f t="shared" si="63" ref="Q121:Q123">SUM(G121:K121)</f>
        <v>25.4</v>
      </c>
      <c r="R121" s="78">
        <f t="shared" si="61"/>
        <v>56.2</v>
      </c>
      <c r="S121" s="78"/>
      <c r="T121" s="79">
        <f t="shared" si="59"/>
        <v>81.6</v>
      </c>
      <c r="U121" s="179">
        <v>81.6</v>
      </c>
      <c r="V121" s="81">
        <v>81.6</v>
      </c>
      <c r="W121" s="82">
        <v>0.0</v>
      </c>
      <c r="X121" s="82">
        <v>0.0</v>
      </c>
      <c r="Y121" s="136">
        <f t="shared" si="60"/>
        <v>81.6</v>
      </c>
      <c r="Z121" s="137" t="s">
        <v>30</v>
      </c>
    </row>
    <row r="122" spans="8:8" ht="15.75" outlineLevel="1">
      <c r="A122" s="66">
        <v>37.0</v>
      </c>
      <c r="B122" s="75" t="s">
        <v>331</v>
      </c>
      <c r="C122" s="82" t="s">
        <v>332</v>
      </c>
      <c r="D122" s="75" t="s">
        <v>36</v>
      </c>
      <c r="E122" s="75" t="s">
        <v>333</v>
      </c>
      <c r="F122" s="70" t="s">
        <v>334</v>
      </c>
      <c r="G122" s="97">
        <v>0.0</v>
      </c>
      <c r="H122" s="98">
        <v>0.0</v>
      </c>
      <c r="I122" s="98">
        <v>0.25</v>
      </c>
      <c r="J122" s="98">
        <v>0.0</v>
      </c>
      <c r="K122" s="98">
        <v>0.0</v>
      </c>
      <c r="L122" s="98">
        <v>0.0</v>
      </c>
      <c r="M122" s="133">
        <v>0.0</v>
      </c>
      <c r="N122" s="133">
        <v>5.550000000000001</v>
      </c>
      <c r="O122" s="133">
        <v>1.9500000000000002</v>
      </c>
      <c r="P122" s="133">
        <v>0.0</v>
      </c>
      <c r="Q122" s="78">
        <f t="shared" si="63"/>
        <v>0.25</v>
      </c>
      <c r="R122" s="78">
        <f t="shared" si="61"/>
        <v>7.500000000000001</v>
      </c>
      <c r="S122" s="78"/>
      <c r="T122" s="79">
        <f t="shared" si="59"/>
        <v>7.750000000000001</v>
      </c>
      <c r="U122" s="179">
        <v>7.75</v>
      </c>
      <c r="V122" s="81">
        <v>7.75</v>
      </c>
      <c r="W122" s="82">
        <v>0.0</v>
      </c>
      <c r="X122" s="82">
        <v>0.0</v>
      </c>
      <c r="Y122" s="136">
        <f t="shared" si="60"/>
        <v>7.75</v>
      </c>
      <c r="Z122" s="137" t="s">
        <v>114</v>
      </c>
    </row>
    <row r="123" spans="8:8" ht="16.5" outlineLevel="1">
      <c r="A123" s="66">
        <v>37.0</v>
      </c>
      <c r="B123" s="75" t="s">
        <v>335</v>
      </c>
      <c r="C123" s="82" t="s">
        <v>336</v>
      </c>
      <c r="D123" s="75" t="s">
        <v>36</v>
      </c>
      <c r="E123" s="75" t="s">
        <v>67</v>
      </c>
      <c r="F123" s="70" t="s">
        <v>336</v>
      </c>
      <c r="G123" s="97">
        <v>0.0</v>
      </c>
      <c r="H123" s="98">
        <v>0.0</v>
      </c>
      <c r="I123" s="98">
        <v>0.0</v>
      </c>
      <c r="J123" s="98">
        <v>0.0</v>
      </c>
      <c r="K123" s="98">
        <v>0.0</v>
      </c>
      <c r="L123" s="98">
        <v>0.0</v>
      </c>
      <c r="M123" s="133">
        <v>0.0</v>
      </c>
      <c r="N123" s="133">
        <v>0.0</v>
      </c>
      <c r="O123" s="133">
        <v>1.0</v>
      </c>
      <c r="P123" s="133">
        <v>0.0</v>
      </c>
      <c r="Q123" s="78">
        <f t="shared" si="63"/>
        <v>0.0</v>
      </c>
      <c r="R123" s="78">
        <f t="shared" si="61"/>
        <v>1.0</v>
      </c>
      <c r="S123" s="78"/>
      <c r="T123" s="79">
        <f t="shared" si="59"/>
        <v>1.0</v>
      </c>
      <c r="U123" s="179">
        <v>1.0</v>
      </c>
      <c r="V123" s="81">
        <v>1.0</v>
      </c>
      <c r="W123" s="82">
        <v>0.0</v>
      </c>
      <c r="X123" s="82">
        <v>0.0</v>
      </c>
      <c r="Y123" s="136">
        <f t="shared" si="60"/>
        <v>1.0</v>
      </c>
      <c r="Z123" s="139" t="s">
        <v>114</v>
      </c>
    </row>
    <row r="124" spans="8:8" ht="15.75">
      <c r="A124" s="100" t="s">
        <v>337</v>
      </c>
      <c r="B124" s="101"/>
      <c r="C124" s="101"/>
      <c r="D124" s="101"/>
      <c r="E124" s="101"/>
      <c r="F124" s="102" t="s">
        <v>85</v>
      </c>
      <c r="G124" s="186">
        <f t="shared" si="64" ref="G124:S124">SUM(G99:G123)</f>
        <v>64.524</v>
      </c>
      <c r="H124" s="186">
        <f t="shared" si="64"/>
        <v>204.08499999999995</v>
      </c>
      <c r="I124" s="186">
        <f t="shared" si="64"/>
        <v>203.701</v>
      </c>
      <c r="J124" s="186">
        <f t="shared" si="64"/>
        <v>99.40400000000001</v>
      </c>
      <c r="K124" s="186">
        <f t="shared" si="64"/>
        <v>0.271</v>
      </c>
      <c r="L124" s="186">
        <f t="shared" si="64"/>
        <v>0.0</v>
      </c>
      <c r="M124" s="186">
        <f t="shared" si="64"/>
        <v>30.72</v>
      </c>
      <c r="N124" s="186">
        <f t="shared" si="64"/>
        <v>259.259</v>
      </c>
      <c r="O124" s="186">
        <f t="shared" si="64"/>
        <v>328.111</v>
      </c>
      <c r="P124" s="186">
        <f t="shared" si="64"/>
        <v>6.5</v>
      </c>
      <c r="Q124" s="77">
        <f t="shared" si="64"/>
        <v>571.9849999999999</v>
      </c>
      <c r="R124" s="78">
        <f t="shared" si="64"/>
        <v>624.59</v>
      </c>
      <c r="S124" s="78">
        <f t="shared" si="64"/>
        <v>0.0</v>
      </c>
      <c r="T124" s="79">
        <f t="shared" si="59"/>
        <v>1196.5749999999998</v>
      </c>
      <c r="U124" s="179">
        <f>SUM(U99:U123)</f>
        <v>1207.801</v>
      </c>
      <c r="V124" s="107">
        <f>SUM(V99:V123)</f>
        <v>1197.8239999999998</v>
      </c>
      <c r="W124" s="105">
        <f>SUM(W99:W123)</f>
        <v>2.695</v>
      </c>
      <c r="X124" s="105">
        <f>SUM(X99:X123)</f>
        <v>1.72</v>
      </c>
      <c r="Y124" s="108">
        <f>SUM(Y99:Y123)</f>
        <v>1199.5439999999996</v>
      </c>
    </row>
    <row r="125" spans="8:8" ht="16.5" customHeight="1">
      <c r="A125" s="109"/>
      <c r="B125" s="110"/>
      <c r="C125" s="110"/>
      <c r="D125" s="110"/>
      <c r="E125" s="110"/>
      <c r="F125" s="111" t="s">
        <v>86</v>
      </c>
      <c r="G125" s="112">
        <f t="shared" si="65" ref="G125:S125">+G124/$T$124</f>
        <v>0.053923907820236934</v>
      </c>
      <c r="H125" s="112">
        <f t="shared" si="65"/>
        <v>0.17055763324488643</v>
      </c>
      <c r="I125" s="112">
        <f t="shared" si="65"/>
        <v>0.170236717297286</v>
      </c>
      <c r="J125" s="112">
        <f t="shared" si="65"/>
        <v>0.08307377306061052</v>
      </c>
      <c r="K125" s="112">
        <f t="shared" si="65"/>
        <v>2.264797442701043E-4</v>
      </c>
      <c r="L125" s="112">
        <f t="shared" si="65"/>
        <v>0.0</v>
      </c>
      <c r="M125" s="112">
        <f t="shared" si="65"/>
        <v>0.025673275808035436</v>
      </c>
      <c r="N125" s="112">
        <f t="shared" si="65"/>
        <v>0.21666757202849804</v>
      </c>
      <c r="O125" s="112">
        <f t="shared" si="65"/>
        <v>0.2742084700081483</v>
      </c>
      <c r="P125" s="112">
        <f t="shared" si="65"/>
        <v>0.005432170988028332</v>
      </c>
      <c r="Q125" s="113">
        <f t="shared" si="65"/>
        <v>0.47801851116728994</v>
      </c>
      <c r="R125" s="114">
        <f t="shared" si="65"/>
        <v>0.5219814888327101</v>
      </c>
      <c r="S125" s="114">
        <f t="shared" si="65"/>
        <v>0.0</v>
      </c>
      <c r="T125" s="114">
        <f>T124/U124</f>
        <v>0.9907054224992361</v>
      </c>
      <c r="U125" s="115"/>
      <c r="V125" s="116">
        <f>+V124/$Y$124</f>
        <v>0.9985661217929481</v>
      </c>
      <c r="W125" s="114">
        <f>+W124/$Y$124</f>
        <v>0.002246687074421614</v>
      </c>
      <c r="X125" s="114">
        <f>+X124/$Y$124</f>
        <v>0.0014338782070520135</v>
      </c>
      <c r="Y125" s="117"/>
    </row>
    <row r="126" spans="8:8" ht="15.75">
      <c r="A126" s="141"/>
      <c r="B126" s="122"/>
      <c r="C126" s="122"/>
      <c r="D126" s="122"/>
      <c r="E126" s="122"/>
      <c r="F126" s="10"/>
      <c r="G126" s="118"/>
      <c r="H126" s="119"/>
      <c r="I126" s="119"/>
      <c r="J126" s="119"/>
      <c r="K126" s="119"/>
      <c r="L126" s="119"/>
      <c r="M126" s="120"/>
      <c r="N126" s="120"/>
      <c r="O126" s="120"/>
      <c r="P126" s="120"/>
      <c r="Q126" s="121"/>
      <c r="R126" s="122"/>
      <c r="S126" s="122"/>
      <c r="T126" s="208"/>
      <c r="U126" s="43"/>
      <c r="V126" s="47"/>
      <c r="W126" s="47"/>
      <c r="X126" s="47"/>
      <c r="Y126" s="43"/>
    </row>
    <row r="127" spans="8:8" ht="16.5">
      <c r="A127" s="48" t="s">
        <v>338</v>
      </c>
      <c r="B127" s="48"/>
      <c r="C127" s="122"/>
      <c r="D127" s="122"/>
      <c r="E127" s="122"/>
      <c r="F127" s="10"/>
      <c r="G127" s="118"/>
      <c r="H127" s="119"/>
      <c r="I127" s="119"/>
      <c r="J127" s="119"/>
      <c r="K127" s="119"/>
      <c r="L127" s="119"/>
      <c r="M127" s="120"/>
      <c r="N127" s="120"/>
      <c r="O127" s="120"/>
      <c r="P127" s="120"/>
      <c r="Q127" s="121"/>
      <c r="R127" s="122"/>
      <c r="S127" s="122"/>
      <c r="T127" s="46"/>
      <c r="U127" s="43"/>
      <c r="V127" s="47"/>
      <c r="W127" s="47"/>
      <c r="X127" s="47"/>
      <c r="Y127" s="43"/>
    </row>
    <row r="128" spans="8:8" ht="15.75" outlineLevel="1">
      <c r="A128" s="49">
        <v>43.0</v>
      </c>
      <c r="B128" s="142">
        <v>4313.0</v>
      </c>
      <c r="C128" s="51" t="s">
        <v>339</v>
      </c>
      <c r="D128" s="52" t="s">
        <v>340</v>
      </c>
      <c r="E128" s="52" t="s">
        <v>341</v>
      </c>
      <c r="F128" s="53" t="s">
        <v>342</v>
      </c>
      <c r="G128" s="143">
        <v>4.02763</v>
      </c>
      <c r="H128" s="144">
        <v>6.13053</v>
      </c>
      <c r="I128" s="144">
        <v>7.057309999999999</v>
      </c>
      <c r="J128" s="144">
        <v>25.97</v>
      </c>
      <c r="K128" s="144">
        <v>10.36</v>
      </c>
      <c r="L128" s="144">
        <v>0.0</v>
      </c>
      <c r="M128" s="145">
        <v>0.0</v>
      </c>
      <c r="N128" s="145">
        <v>0.0</v>
      </c>
      <c r="O128" s="145">
        <v>0.0</v>
      </c>
      <c r="P128" s="145">
        <v>0.0</v>
      </c>
      <c r="Q128" s="57">
        <f t="shared" si="66" ref="Q128:Q136">SUM(G128:K128)</f>
        <v>53.545469999999995</v>
      </c>
      <c r="R128" s="58">
        <f t="shared" si="67" ref="R128:R136">SUM(L128:P128)</f>
        <v>0.0</v>
      </c>
      <c r="S128" s="58"/>
      <c r="T128" s="129">
        <f t="shared" si="68" ref="T128:T137">SUM(Q128:S128)</f>
        <v>53.545469999999995</v>
      </c>
      <c r="U128" s="209">
        <v>53.55</v>
      </c>
      <c r="V128" s="61">
        <v>53.539</v>
      </c>
      <c r="W128" s="62">
        <v>0.0</v>
      </c>
      <c r="X128" s="62">
        <v>0.0</v>
      </c>
      <c r="Y128" s="130">
        <f t="shared" si="69" ref="Y128:Y136">V128+X128</f>
        <v>53.539</v>
      </c>
      <c r="Z128" s="131" t="s">
        <v>30</v>
      </c>
    </row>
    <row r="129" spans="8:8" ht="15.75" outlineLevel="1">
      <c r="A129" s="66">
        <v>43.0</v>
      </c>
      <c r="B129" s="89" t="s">
        <v>343</v>
      </c>
      <c r="C129" s="68" t="s">
        <v>344</v>
      </c>
      <c r="D129" s="69" t="s">
        <v>36</v>
      </c>
      <c r="E129" s="69" t="s">
        <v>345</v>
      </c>
      <c r="F129" s="68" t="s">
        <v>346</v>
      </c>
      <c r="G129" s="97">
        <v>0.0</v>
      </c>
      <c r="H129" s="98">
        <v>0.0</v>
      </c>
      <c r="I129" s="98">
        <v>4.99</v>
      </c>
      <c r="J129" s="98">
        <v>23.04</v>
      </c>
      <c r="K129" s="98">
        <v>3.7</v>
      </c>
      <c r="L129" s="98">
        <v>0.0</v>
      </c>
      <c r="M129" s="133">
        <v>0.0</v>
      </c>
      <c r="N129" s="133">
        <v>0.0</v>
      </c>
      <c r="O129" s="133">
        <v>0.0</v>
      </c>
      <c r="P129" s="133">
        <v>0.0</v>
      </c>
      <c r="Q129" s="77">
        <f t="shared" si="66"/>
        <v>31.73</v>
      </c>
      <c r="R129" s="78">
        <f t="shared" si="67"/>
        <v>0.0</v>
      </c>
      <c r="S129" s="78"/>
      <c r="T129" s="135">
        <f t="shared" si="68"/>
        <v>31.73</v>
      </c>
      <c r="U129" s="179">
        <v>31.72</v>
      </c>
      <c r="V129" s="81">
        <v>31.727</v>
      </c>
      <c r="W129" s="82">
        <v>0.0</v>
      </c>
      <c r="X129" s="82">
        <v>0.0</v>
      </c>
      <c r="Y129" s="136">
        <f t="shared" si="69"/>
        <v>31.727</v>
      </c>
      <c r="Z129" s="137" t="s">
        <v>114</v>
      </c>
    </row>
    <row r="130" spans="8:8" ht="15.75" outlineLevel="1">
      <c r="A130" s="66">
        <v>45.0</v>
      </c>
      <c r="B130" s="89">
        <v>4515.0</v>
      </c>
      <c r="C130" s="68" t="s">
        <v>347</v>
      </c>
      <c r="D130" s="69" t="s">
        <v>36</v>
      </c>
      <c r="E130" s="69" t="s">
        <v>348</v>
      </c>
      <c r="F130" s="70" t="s">
        <v>347</v>
      </c>
      <c r="G130" s="97">
        <v>0.0</v>
      </c>
      <c r="H130" s="98">
        <v>65.79</v>
      </c>
      <c r="I130" s="98">
        <v>39.17</v>
      </c>
      <c r="J130" s="98">
        <v>24.03</v>
      </c>
      <c r="K130" s="98">
        <v>0.0</v>
      </c>
      <c r="L130" s="98">
        <v>0.0</v>
      </c>
      <c r="M130" s="133">
        <v>0.0</v>
      </c>
      <c r="N130" s="133">
        <v>0.0</v>
      </c>
      <c r="O130" s="133">
        <v>0.0</v>
      </c>
      <c r="P130" s="133">
        <v>0.0</v>
      </c>
      <c r="Q130" s="77">
        <f t="shared" si="66"/>
        <v>128.99</v>
      </c>
      <c r="R130" s="78">
        <f t="shared" si="67"/>
        <v>0.0</v>
      </c>
      <c r="S130" s="78"/>
      <c r="T130" s="135">
        <f t="shared" si="68"/>
        <v>128.99</v>
      </c>
      <c r="U130" s="179">
        <v>87.71</v>
      </c>
      <c r="V130" s="81">
        <v>45.649</v>
      </c>
      <c r="W130" s="82">
        <v>41.178</v>
      </c>
      <c r="X130" s="82">
        <v>42.149</v>
      </c>
      <c r="Y130" s="136">
        <f t="shared" si="70" ref="Y130:Y135">V130+X130</f>
        <v>87.798</v>
      </c>
      <c r="Z130" s="137" t="s">
        <v>30</v>
      </c>
    </row>
    <row r="131" spans="8:8" ht="15.75" outlineLevel="1">
      <c r="A131" s="66">
        <v>45.0</v>
      </c>
      <c r="B131" s="89" t="s">
        <v>349</v>
      </c>
      <c r="C131" s="68" t="s">
        <v>350</v>
      </c>
      <c r="D131" s="69" t="s">
        <v>36</v>
      </c>
      <c r="E131" s="69" t="s">
        <v>351</v>
      </c>
      <c r="F131" s="70" t="s">
        <v>350</v>
      </c>
      <c r="G131" s="97">
        <v>0.0</v>
      </c>
      <c r="H131" s="98">
        <v>6.3</v>
      </c>
      <c r="I131" s="98">
        <v>23.27</v>
      </c>
      <c r="J131" s="98">
        <v>8.96</v>
      </c>
      <c r="K131" s="98">
        <v>0.0</v>
      </c>
      <c r="L131" s="98">
        <v>0.0</v>
      </c>
      <c r="M131" s="133">
        <v>8.2</v>
      </c>
      <c r="N131" s="133">
        <v>11.7</v>
      </c>
      <c r="O131" s="133">
        <v>6.0</v>
      </c>
      <c r="P131" s="133">
        <v>0.0</v>
      </c>
      <c r="Q131" s="77">
        <f t="shared" si="66"/>
        <v>38.53</v>
      </c>
      <c r="R131" s="78">
        <f t="shared" si="67"/>
        <v>25.9</v>
      </c>
      <c r="S131" s="78"/>
      <c r="T131" s="135">
        <f t="shared" si="68"/>
        <v>64.43</v>
      </c>
      <c r="U131" s="179">
        <v>64.41</v>
      </c>
      <c r="V131" s="81">
        <v>64.434</v>
      </c>
      <c r="W131" s="82">
        <v>0.0</v>
      </c>
      <c r="X131" s="82">
        <v>0.0</v>
      </c>
      <c r="Y131" s="136">
        <f t="shared" si="70"/>
        <v>64.434</v>
      </c>
      <c r="Z131" s="137" t="s">
        <v>114</v>
      </c>
    </row>
    <row r="132" spans="8:8" ht="15.75" outlineLevel="1">
      <c r="A132" s="66" t="s">
        <v>352</v>
      </c>
      <c r="B132" s="89">
        <v>4901.0</v>
      </c>
      <c r="C132" s="68" t="s">
        <v>353</v>
      </c>
      <c r="D132" s="69" t="s">
        <v>36</v>
      </c>
      <c r="E132" s="69" t="s">
        <v>354</v>
      </c>
      <c r="F132" s="70" t="s">
        <v>355</v>
      </c>
      <c r="G132" s="97">
        <v>39.11</v>
      </c>
      <c r="H132" s="98">
        <v>42.49</v>
      </c>
      <c r="I132" s="98">
        <v>47.59</v>
      </c>
      <c r="J132" s="98">
        <v>13.06</v>
      </c>
      <c r="K132" s="98">
        <v>0.0</v>
      </c>
      <c r="L132" s="98">
        <v>0.0</v>
      </c>
      <c r="M132" s="133">
        <v>0.0</v>
      </c>
      <c r="N132" s="98">
        <v>0.0</v>
      </c>
      <c r="O132" s="133">
        <v>0.0</v>
      </c>
      <c r="P132" s="133">
        <v>0.0</v>
      </c>
      <c r="Q132" s="77">
        <f t="shared" si="66"/>
        <v>142.25</v>
      </c>
      <c r="R132" s="78">
        <f t="shared" si="67"/>
        <v>0.0</v>
      </c>
      <c r="S132" s="78"/>
      <c r="T132" s="135">
        <f t="shared" si="68"/>
        <v>142.25</v>
      </c>
      <c r="U132" s="179">
        <v>139.92</v>
      </c>
      <c r="V132" s="81">
        <v>136.949</v>
      </c>
      <c r="W132" s="82">
        <v>3.148</v>
      </c>
      <c r="X132" s="82">
        <v>3.148</v>
      </c>
      <c r="Y132" s="136">
        <f t="shared" si="71" ref="Y132">V132+X132</f>
        <v>140.097</v>
      </c>
      <c r="Z132" s="137" t="s">
        <v>30</v>
      </c>
    </row>
    <row r="133" spans="8:8" ht="15.75" outlineLevel="1">
      <c r="A133" s="66" t="s">
        <v>352</v>
      </c>
      <c r="B133" s="89">
        <v>4902.0</v>
      </c>
      <c r="C133" s="68" t="s">
        <v>356</v>
      </c>
      <c r="D133" s="69" t="s">
        <v>36</v>
      </c>
      <c r="E133" s="69" t="s">
        <v>357</v>
      </c>
      <c r="F133" s="70" t="s">
        <v>358</v>
      </c>
      <c r="G133" s="97">
        <v>5.19</v>
      </c>
      <c r="H133" s="98">
        <v>1.28</v>
      </c>
      <c r="I133" s="98">
        <v>0.0</v>
      </c>
      <c r="J133" s="98">
        <v>0.0</v>
      </c>
      <c r="K133" s="98">
        <v>0.0</v>
      </c>
      <c r="L133" s="98">
        <v>0.0</v>
      </c>
      <c r="M133" s="133">
        <v>0.0</v>
      </c>
      <c r="N133" s="98">
        <v>0.0</v>
      </c>
      <c r="O133" s="133">
        <v>0.0</v>
      </c>
      <c r="P133" s="133">
        <v>0.0</v>
      </c>
      <c r="Q133" s="77">
        <f t="shared" si="72" ref="Q133:Q135">SUM(G133:K133)</f>
        <v>6.470000000000001</v>
      </c>
      <c r="R133" s="78">
        <f t="shared" si="73" ref="R133:R135">SUM(L133:P133)</f>
        <v>0.0</v>
      </c>
      <c r="S133" s="78"/>
      <c r="T133" s="135">
        <f t="shared" si="74" ref="T133:T135">SUM(Q133:S133)</f>
        <v>6.470000000000001</v>
      </c>
      <c r="U133" s="179">
        <v>6.18</v>
      </c>
      <c r="V133" s="81">
        <v>5.909</v>
      </c>
      <c r="W133" s="82">
        <v>0.28</v>
      </c>
      <c r="X133" s="82">
        <v>0.28</v>
      </c>
      <c r="Y133" s="136">
        <f t="shared" si="70"/>
        <v>6.189</v>
      </c>
      <c r="Z133" s="137" t="s">
        <v>30</v>
      </c>
    </row>
    <row r="134" spans="8:8" ht="15.75" outlineLevel="1">
      <c r="A134" s="66">
        <v>78.0</v>
      </c>
      <c r="B134" s="89">
        <v>7806.0</v>
      </c>
      <c r="C134" s="68" t="s">
        <v>359</v>
      </c>
      <c r="D134" s="69" t="s">
        <v>287</v>
      </c>
      <c r="E134" s="69" t="s">
        <v>360</v>
      </c>
      <c r="F134" s="70" t="s">
        <v>361</v>
      </c>
      <c r="G134" s="97">
        <v>9.09505</v>
      </c>
      <c r="H134" s="98">
        <v>7.86604</v>
      </c>
      <c r="I134" s="98">
        <v>0.0</v>
      </c>
      <c r="J134" s="98">
        <v>0.0</v>
      </c>
      <c r="K134" s="98">
        <v>0.0</v>
      </c>
      <c r="L134" s="98">
        <v>0.0</v>
      </c>
      <c r="M134" s="133">
        <v>0.0</v>
      </c>
      <c r="N134" s="98">
        <v>0.0</v>
      </c>
      <c r="O134" s="133">
        <v>0.0</v>
      </c>
      <c r="P134" s="133">
        <v>0.0</v>
      </c>
      <c r="Q134" s="77">
        <f t="shared" si="72"/>
        <v>16.96109</v>
      </c>
      <c r="R134" s="78">
        <f t="shared" si="73"/>
        <v>0.0</v>
      </c>
      <c r="S134" s="78"/>
      <c r="T134" s="135">
        <f t="shared" si="74"/>
        <v>16.96109</v>
      </c>
      <c r="U134" s="179">
        <f t="shared" si="75" ref="U134">+Q134+R134</f>
        <v>16.96109</v>
      </c>
      <c r="V134" s="81">
        <v>17.149</v>
      </c>
      <c r="W134" s="82">
        <v>0.0</v>
      </c>
      <c r="X134" s="82">
        <v>0.0</v>
      </c>
      <c r="Y134" s="136">
        <f t="shared" si="70"/>
        <v>17.149</v>
      </c>
      <c r="Z134" s="137" t="s">
        <v>30</v>
      </c>
    </row>
    <row r="135" spans="8:8" ht="15.75" outlineLevel="1">
      <c r="A135" s="66" t="s">
        <v>362</v>
      </c>
      <c r="B135" s="89">
        <v>8004.0</v>
      </c>
      <c r="C135" s="68" t="s">
        <v>363</v>
      </c>
      <c r="D135" s="69" t="s">
        <v>36</v>
      </c>
      <c r="E135" s="69" t="s">
        <v>364</v>
      </c>
      <c r="F135" s="70" t="s">
        <v>365</v>
      </c>
      <c r="G135" s="97">
        <v>5.36</v>
      </c>
      <c r="H135" s="98">
        <v>4.26</v>
      </c>
      <c r="I135" s="98">
        <v>2.05</v>
      </c>
      <c r="J135" s="98">
        <v>3.07</v>
      </c>
      <c r="K135" s="98">
        <v>0.0</v>
      </c>
      <c r="L135" s="98">
        <v>0.0</v>
      </c>
      <c r="M135" s="133">
        <v>0.0</v>
      </c>
      <c r="N135" s="98">
        <v>0.0</v>
      </c>
      <c r="O135" s="133">
        <v>0.0</v>
      </c>
      <c r="P135" s="133">
        <v>0.0</v>
      </c>
      <c r="Q135" s="77">
        <f t="shared" si="72"/>
        <v>14.740000000000002</v>
      </c>
      <c r="R135" s="78">
        <f t="shared" si="73"/>
        <v>0.0</v>
      </c>
      <c r="S135" s="78"/>
      <c r="T135" s="135">
        <f t="shared" si="74"/>
        <v>14.740000000000002</v>
      </c>
      <c r="U135" s="179">
        <v>13.49</v>
      </c>
      <c r="V135" s="81">
        <v>12.437</v>
      </c>
      <c r="W135" s="82">
        <v>1.146</v>
      </c>
      <c r="X135" s="82">
        <v>1.146</v>
      </c>
      <c r="Y135" s="136">
        <f t="shared" si="70"/>
        <v>13.582999999999998</v>
      </c>
      <c r="Z135" s="137" t="s">
        <v>30</v>
      </c>
    </row>
    <row r="136" spans="8:8" ht="16.5" outlineLevel="1">
      <c r="A136" s="66" t="s">
        <v>362</v>
      </c>
      <c r="B136" s="89" t="s">
        <v>366</v>
      </c>
      <c r="C136" s="68" t="s">
        <v>367</v>
      </c>
      <c r="D136" s="69" t="s">
        <v>36</v>
      </c>
      <c r="E136" s="69" t="s">
        <v>368</v>
      </c>
      <c r="F136" s="70" t="s">
        <v>369</v>
      </c>
      <c r="G136" s="97">
        <v>4.09</v>
      </c>
      <c r="H136" s="98">
        <v>8.01</v>
      </c>
      <c r="I136" s="98">
        <v>14.05</v>
      </c>
      <c r="J136" s="98">
        <v>7.0</v>
      </c>
      <c r="K136" s="98">
        <v>0.0</v>
      </c>
      <c r="L136" s="98">
        <v>0.0</v>
      </c>
      <c r="M136" s="133">
        <v>0.0</v>
      </c>
      <c r="N136" s="98">
        <v>0.0</v>
      </c>
      <c r="O136" s="133">
        <v>0.0</v>
      </c>
      <c r="P136" s="133">
        <v>0.0</v>
      </c>
      <c r="Q136" s="77">
        <f t="shared" si="66"/>
        <v>33.15</v>
      </c>
      <c r="R136" s="78">
        <f t="shared" si="67"/>
        <v>0.0</v>
      </c>
      <c r="S136" s="78"/>
      <c r="T136" s="135">
        <f t="shared" si="68"/>
        <v>33.15</v>
      </c>
      <c r="U136" s="179">
        <v>32.54</v>
      </c>
      <c r="V136" s="81">
        <v>33.151</v>
      </c>
      <c r="W136" s="82">
        <v>0.0</v>
      </c>
      <c r="X136" s="82">
        <v>0.0</v>
      </c>
      <c r="Y136" s="136">
        <f t="shared" si="69"/>
        <v>33.151</v>
      </c>
      <c r="Z136" s="139" t="s">
        <v>30</v>
      </c>
    </row>
    <row r="137" spans="8:8" ht="15.75">
      <c r="A137" s="100" t="s">
        <v>370</v>
      </c>
      <c r="B137" s="101"/>
      <c r="C137" s="101"/>
      <c r="D137" s="101"/>
      <c r="E137" s="101"/>
      <c r="F137" s="102" t="s">
        <v>85</v>
      </c>
      <c r="G137" s="186">
        <f t="shared" si="76" ref="G137:S137">SUM(G128:G136)</f>
        <v>66.87268</v>
      </c>
      <c r="H137" s="186">
        <f t="shared" si="76"/>
        <v>142.12657</v>
      </c>
      <c r="I137" s="186">
        <f t="shared" si="76"/>
        <v>138.17731</v>
      </c>
      <c r="J137" s="186">
        <f t="shared" si="76"/>
        <v>105.13</v>
      </c>
      <c r="K137" s="186">
        <f t="shared" si="76"/>
        <v>14.059999999999999</v>
      </c>
      <c r="L137" s="186">
        <f t="shared" si="76"/>
        <v>0.0</v>
      </c>
      <c r="M137" s="186">
        <f t="shared" si="76"/>
        <v>8.2</v>
      </c>
      <c r="N137" s="186">
        <f t="shared" si="76"/>
        <v>11.7</v>
      </c>
      <c r="O137" s="186">
        <f t="shared" si="76"/>
        <v>6.0</v>
      </c>
      <c r="P137" s="186">
        <f t="shared" si="76"/>
        <v>0.0</v>
      </c>
      <c r="Q137" s="77">
        <f t="shared" si="76"/>
        <v>466.36656000000005</v>
      </c>
      <c r="R137" s="78">
        <f t="shared" si="76"/>
        <v>25.9</v>
      </c>
      <c r="S137" s="78">
        <f t="shared" si="76"/>
        <v>0.0</v>
      </c>
      <c r="T137" s="135">
        <f t="shared" si="68"/>
        <v>492.26656</v>
      </c>
      <c r="U137" s="106">
        <f>SUM(U128:U136)</f>
        <v>446.48109</v>
      </c>
      <c r="V137" s="107">
        <f>SUM(V128:V136)</f>
        <v>400.944</v>
      </c>
      <c r="W137" s="105">
        <f>SUM(W128:W136)</f>
        <v>45.752</v>
      </c>
      <c r="X137" s="105">
        <f>SUM(X128:X136)</f>
        <v>46.723000000000006</v>
      </c>
      <c r="Y137" s="108">
        <f>SUM(Y128:Y136)</f>
        <v>447.6670000000001</v>
      </c>
    </row>
    <row r="138" spans="8:8" ht="16.5" customHeight="1">
      <c r="A138" s="109"/>
      <c r="B138" s="110"/>
      <c r="C138" s="110"/>
      <c r="D138" s="110"/>
      <c r="E138" s="110"/>
      <c r="F138" s="111" t="s">
        <v>86</v>
      </c>
      <c r="G138" s="112">
        <f t="shared" si="77" ref="G138:S138">+G137/$T$137</f>
        <v>0.13584648122350623</v>
      </c>
      <c r="H138" s="112">
        <f t="shared" si="77"/>
        <v>0.2887187177613689</v>
      </c>
      <c r="I138" s="112">
        <f t="shared" si="77"/>
        <v>0.28069611309774933</v>
      </c>
      <c r="J138" s="112">
        <f t="shared" si="77"/>
        <v>0.21356315570165885</v>
      </c>
      <c r="K138" s="112">
        <f t="shared" si="77"/>
        <v>0.028561761335159547</v>
      </c>
      <c r="L138" s="112">
        <f t="shared" si="77"/>
        <v>0.0</v>
      </c>
      <c r="M138" s="112">
        <f t="shared" si="77"/>
        <v>0.01665764174596787</v>
      </c>
      <c r="N138" s="112">
        <f t="shared" si="77"/>
        <v>0.02376761078388099</v>
      </c>
      <c r="O138" s="112">
        <f t="shared" si="77"/>
        <v>0.012188518350708201</v>
      </c>
      <c r="P138" s="112">
        <f t="shared" si="77"/>
        <v>0.0</v>
      </c>
      <c r="Q138" s="113">
        <f t="shared" si="77"/>
        <v>0.9473862291194429</v>
      </c>
      <c r="R138" s="114">
        <f t="shared" si="77"/>
        <v>0.05261377088055706</v>
      </c>
      <c r="S138" s="114">
        <f t="shared" si="77"/>
        <v>0.0</v>
      </c>
      <c r="T138" s="114">
        <f>T137/U137</f>
        <v>1.1025473889610868</v>
      </c>
      <c r="U138" s="115"/>
      <c r="V138" s="116">
        <f>+V137/$Y$137</f>
        <v>0.8956300106999174</v>
      </c>
      <c r="W138" s="114">
        <f>+W137/$Y$137</f>
        <v>0.1022009663432864</v>
      </c>
      <c r="X138" s="114">
        <f>+X137/$Y$137</f>
        <v>0.10436998930008243</v>
      </c>
      <c r="Y138" s="117"/>
    </row>
    <row r="139" spans="8:8" ht="15.75">
      <c r="A139" s="141"/>
      <c r="B139" s="9"/>
      <c r="C139" s="10"/>
      <c r="D139" s="10"/>
      <c r="E139" s="10"/>
      <c r="F139" s="10"/>
      <c r="G139" s="118"/>
      <c r="H139" s="119"/>
      <c r="I139" s="119"/>
      <c r="J139" s="119"/>
      <c r="K139" s="119"/>
      <c r="L139" s="119"/>
      <c r="M139" s="120"/>
      <c r="N139" s="120"/>
      <c r="O139" s="120"/>
      <c r="P139" s="120"/>
      <c r="Q139" s="121"/>
      <c r="R139" s="122"/>
      <c r="S139" s="122"/>
      <c r="T139" s="46"/>
      <c r="U139" s="43"/>
      <c r="V139" s="47"/>
      <c r="W139" s="47"/>
      <c r="X139" s="47"/>
      <c r="Y139" s="43"/>
    </row>
    <row r="140" spans="8:8" ht="16.5">
      <c r="A140" s="48" t="s">
        <v>371</v>
      </c>
      <c r="B140" s="48"/>
      <c r="C140" s="10"/>
      <c r="D140" s="10"/>
      <c r="E140" s="10"/>
      <c r="F140" s="10"/>
      <c r="G140" s="118"/>
      <c r="H140" s="119"/>
      <c r="I140" s="119"/>
      <c r="J140" s="119"/>
      <c r="K140" s="119"/>
      <c r="L140" s="119"/>
      <c r="M140" s="120"/>
      <c r="N140" s="120"/>
      <c r="O140" s="120"/>
      <c r="P140" s="120"/>
      <c r="Q140" s="121"/>
      <c r="R140" s="122"/>
      <c r="S140" s="122"/>
      <c r="T140" s="46"/>
      <c r="U140" s="43"/>
      <c r="V140" s="47"/>
      <c r="W140" s="47"/>
      <c r="X140" s="47"/>
      <c r="Y140" s="43"/>
    </row>
    <row r="141" spans="8:8" ht="15.75" outlineLevel="1">
      <c r="A141" s="49">
        <v>13.0</v>
      </c>
      <c r="B141" s="181" t="s">
        <v>372</v>
      </c>
      <c r="C141" s="51" t="s">
        <v>373</v>
      </c>
      <c r="D141" s="52" t="s">
        <v>319</v>
      </c>
      <c r="E141" s="52" t="s">
        <v>374</v>
      </c>
      <c r="F141" s="51" t="s">
        <v>375</v>
      </c>
      <c r="G141" s="143">
        <v>0.0</v>
      </c>
      <c r="H141" s="144">
        <v>11.328999999999999</v>
      </c>
      <c r="I141" s="144">
        <v>0.0</v>
      </c>
      <c r="J141" s="144">
        <v>0.0</v>
      </c>
      <c r="K141" s="144">
        <v>0.0</v>
      </c>
      <c r="L141" s="144">
        <v>0.0</v>
      </c>
      <c r="M141" s="145">
        <v>0.0</v>
      </c>
      <c r="N141" s="145">
        <v>0.0</v>
      </c>
      <c r="O141" s="145">
        <v>0.0</v>
      </c>
      <c r="P141" s="145">
        <v>0.0</v>
      </c>
      <c r="Q141" s="57">
        <f>SUM(G141:K141)</f>
        <v>11.328999999999999</v>
      </c>
      <c r="R141" s="58">
        <f t="shared" si="78" ref="R141:R145">SUM(L141:P141)</f>
        <v>0.0</v>
      </c>
      <c r="S141" s="58"/>
      <c r="T141" s="59">
        <f t="shared" si="79" ref="T141:T146">SUM(Q141:S141)</f>
        <v>11.328999999999999</v>
      </c>
      <c r="U141" s="147">
        <v>11.329</v>
      </c>
      <c r="V141" s="61">
        <v>11.329</v>
      </c>
      <c r="W141" s="62">
        <v>0.0</v>
      </c>
      <c r="X141" s="62">
        <v>0.0</v>
      </c>
      <c r="Y141" s="130">
        <f t="shared" si="80" ref="Y141:Y145">V141+X141</f>
        <v>11.329</v>
      </c>
      <c r="Z141" s="131" t="s">
        <v>30</v>
      </c>
    </row>
    <row r="142" spans="8:8" ht="15.75" outlineLevel="1">
      <c r="A142" s="66">
        <v>13.0</v>
      </c>
      <c r="B142" s="190" t="s">
        <v>372</v>
      </c>
      <c r="C142" s="68" t="s">
        <v>373</v>
      </c>
      <c r="D142" s="69" t="s">
        <v>374</v>
      </c>
      <c r="E142" s="69" t="s">
        <v>376</v>
      </c>
      <c r="F142" s="68" t="s">
        <v>377</v>
      </c>
      <c r="G142" s="97">
        <v>2.1696</v>
      </c>
      <c r="H142" s="98">
        <v>5.601699999999999</v>
      </c>
      <c r="I142" s="98">
        <v>35.32920000000001</v>
      </c>
      <c r="J142" s="98">
        <v>0.0</v>
      </c>
      <c r="K142" s="98">
        <v>0.0</v>
      </c>
      <c r="L142" s="98">
        <v>0.0</v>
      </c>
      <c r="M142" s="133">
        <v>0.0</v>
      </c>
      <c r="N142" s="133">
        <v>0.0</v>
      </c>
      <c r="O142" s="133">
        <v>0.0</v>
      </c>
      <c r="P142" s="133">
        <v>0.0</v>
      </c>
      <c r="Q142" s="77">
        <f>SUM(G142:K142)</f>
        <v>43.100500000000004</v>
      </c>
      <c r="R142" s="78">
        <f t="shared" si="78"/>
        <v>0.0</v>
      </c>
      <c r="S142" s="78"/>
      <c r="T142" s="79">
        <f t="shared" si="79"/>
        <v>43.100500000000004</v>
      </c>
      <c r="U142" s="106">
        <v>43.34</v>
      </c>
      <c r="V142" s="81">
        <v>43.1</v>
      </c>
      <c r="W142" s="82">
        <v>0.0</v>
      </c>
      <c r="X142" s="82">
        <v>0.0</v>
      </c>
      <c r="Y142" s="136">
        <f t="shared" si="80"/>
        <v>43.1</v>
      </c>
      <c r="Z142" s="137" t="s">
        <v>30</v>
      </c>
    </row>
    <row r="143" spans="8:8" ht="15.75" outlineLevel="1">
      <c r="A143" s="66">
        <v>50.0</v>
      </c>
      <c r="B143" s="190" t="s">
        <v>378</v>
      </c>
      <c r="C143" s="68" t="s">
        <v>379</v>
      </c>
      <c r="D143" s="69" t="s">
        <v>380</v>
      </c>
      <c r="E143" s="69" t="s">
        <v>381</v>
      </c>
      <c r="F143" s="68" t="s">
        <v>382</v>
      </c>
      <c r="G143" s="97">
        <v>0.0</v>
      </c>
      <c r="H143" s="98">
        <v>0.0</v>
      </c>
      <c r="I143" s="98">
        <v>0.0</v>
      </c>
      <c r="J143" s="98">
        <v>0.0</v>
      </c>
      <c r="K143" s="98">
        <v>0.0</v>
      </c>
      <c r="L143" s="98">
        <v>0.0</v>
      </c>
      <c r="M143" s="98">
        <v>0.0</v>
      </c>
      <c r="N143" s="98">
        <v>37.78</v>
      </c>
      <c r="O143" s="98">
        <v>11.88</v>
      </c>
      <c r="P143" s="98">
        <v>19.467000000000002</v>
      </c>
      <c r="Q143" s="77">
        <f>SUM(G143:K143)</f>
        <v>0.0</v>
      </c>
      <c r="R143" s="78">
        <f t="shared" si="78"/>
        <v>69.12700000000001</v>
      </c>
      <c r="S143" s="78"/>
      <c r="T143" s="79">
        <f t="shared" si="79"/>
        <v>69.12700000000001</v>
      </c>
      <c r="U143" s="106">
        <v>68.934</v>
      </c>
      <c r="V143" s="81">
        <v>69.128</v>
      </c>
      <c r="W143" s="82">
        <v>0.0</v>
      </c>
      <c r="X143" s="82">
        <v>0.0</v>
      </c>
      <c r="Y143" s="136">
        <f t="shared" si="80"/>
        <v>69.128</v>
      </c>
      <c r="Z143" s="137" t="s">
        <v>144</v>
      </c>
    </row>
    <row r="144" spans="8:8" ht="15.75" outlineLevel="1">
      <c r="A144" s="66">
        <v>50.0</v>
      </c>
      <c r="B144" s="190" t="s">
        <v>383</v>
      </c>
      <c r="C144" s="68" t="s">
        <v>384</v>
      </c>
      <c r="D144" s="69" t="s">
        <v>36</v>
      </c>
      <c r="E144" s="69" t="s">
        <v>321</v>
      </c>
      <c r="F144" s="68" t="s">
        <v>385</v>
      </c>
      <c r="G144" s="97">
        <v>3.93</v>
      </c>
      <c r="H144" s="98">
        <v>43.82</v>
      </c>
      <c r="I144" s="98">
        <v>0.0</v>
      </c>
      <c r="J144" s="98">
        <v>0.0</v>
      </c>
      <c r="K144" s="98">
        <v>0.0</v>
      </c>
      <c r="L144" s="98">
        <v>0.0</v>
      </c>
      <c r="M144" s="133">
        <v>0.0</v>
      </c>
      <c r="N144" s="210">
        <v>0.4</v>
      </c>
      <c r="O144" s="133">
        <v>0.0</v>
      </c>
      <c r="P144" s="133">
        <v>0.0</v>
      </c>
      <c r="Q144" s="77">
        <f>SUM(G144:K144)</f>
        <v>47.75</v>
      </c>
      <c r="R144" s="78">
        <f t="shared" si="78"/>
        <v>0.4</v>
      </c>
      <c r="S144" s="78"/>
      <c r="T144" s="79">
        <f t="shared" si="79"/>
        <v>48.15</v>
      </c>
      <c r="U144" s="106">
        <v>48.71</v>
      </c>
      <c r="V144" s="81">
        <v>47.791</v>
      </c>
      <c r="W144" s="82">
        <v>0.0</v>
      </c>
      <c r="X144" s="82">
        <v>0.0</v>
      </c>
      <c r="Y144" s="136">
        <f t="shared" si="80"/>
        <v>47.791</v>
      </c>
      <c r="Z144" s="137" t="s">
        <v>30</v>
      </c>
    </row>
    <row r="145" spans="8:8" ht="16.5" outlineLevel="1">
      <c r="A145" s="66">
        <v>60.0</v>
      </c>
      <c r="B145" s="190" t="s">
        <v>386</v>
      </c>
      <c r="C145" s="68" t="s">
        <v>387</v>
      </c>
      <c r="D145" s="69" t="s">
        <v>36</v>
      </c>
      <c r="E145" s="69" t="s">
        <v>388</v>
      </c>
      <c r="F145" s="68" t="s">
        <v>387</v>
      </c>
      <c r="G145" s="97">
        <v>18.1</v>
      </c>
      <c r="H145" s="98">
        <v>49.94</v>
      </c>
      <c r="I145" s="98">
        <v>9.53</v>
      </c>
      <c r="J145" s="98">
        <v>11.13</v>
      </c>
      <c r="K145" s="98">
        <v>0.0</v>
      </c>
      <c r="L145" s="98">
        <v>0.0</v>
      </c>
      <c r="M145" s="133">
        <v>0.0</v>
      </c>
      <c r="N145" s="133">
        <v>0.91</v>
      </c>
      <c r="O145" s="133">
        <v>17.4</v>
      </c>
      <c r="P145" s="133">
        <v>0.0</v>
      </c>
      <c r="Q145" s="77">
        <f>SUM(G145:K145)</f>
        <v>88.69999999999999</v>
      </c>
      <c r="R145" s="78">
        <f t="shared" si="78"/>
        <v>18.31</v>
      </c>
      <c r="S145" s="78"/>
      <c r="T145" s="79">
        <f t="shared" si="79"/>
        <v>107.00999999999999</v>
      </c>
      <c r="U145" s="106">
        <v>106.61</v>
      </c>
      <c r="V145" s="81">
        <v>106.997</v>
      </c>
      <c r="W145" s="82">
        <v>0.0</v>
      </c>
      <c r="X145" s="82">
        <v>0.0</v>
      </c>
      <c r="Y145" s="136">
        <f t="shared" si="80"/>
        <v>106.997</v>
      </c>
      <c r="Z145" s="139" t="s">
        <v>30</v>
      </c>
    </row>
    <row r="146" spans="8:8" ht="15.75">
      <c r="A146" s="100" t="s">
        <v>389</v>
      </c>
      <c r="B146" s="101"/>
      <c r="C146" s="101"/>
      <c r="D146" s="101"/>
      <c r="E146" s="101"/>
      <c r="F146" s="102" t="s">
        <v>85</v>
      </c>
      <c r="G146" s="186">
        <f t="shared" si="81" ref="G146:P146">SUM(G141:G145)</f>
        <v>24.199600000000004</v>
      </c>
      <c r="H146" s="186">
        <f t="shared" si="81"/>
        <v>110.69069999999999</v>
      </c>
      <c r="I146" s="186">
        <f t="shared" si="81"/>
        <v>44.85920000000001</v>
      </c>
      <c r="J146" s="186">
        <f t="shared" si="81"/>
        <v>11.13</v>
      </c>
      <c r="K146" s="186">
        <f t="shared" si="81"/>
        <v>0.0</v>
      </c>
      <c r="L146" s="186">
        <f t="shared" si="81"/>
        <v>0.0</v>
      </c>
      <c r="M146" s="186">
        <f t="shared" si="81"/>
        <v>0.0</v>
      </c>
      <c r="N146" s="186">
        <f t="shared" si="81"/>
        <v>39.089999999999996</v>
      </c>
      <c r="O146" s="186">
        <f t="shared" si="81"/>
        <v>29.28</v>
      </c>
      <c r="P146" s="186">
        <f t="shared" si="81"/>
        <v>19.467000000000002</v>
      </c>
      <c r="Q146" s="77">
        <f>SUM(Q141:Q145)</f>
        <v>190.8795</v>
      </c>
      <c r="R146" s="78">
        <f>SUM(R141:R145)</f>
        <v>87.83700000000002</v>
      </c>
      <c r="S146" s="78">
        <f>SUM(S141:S145)</f>
        <v>0.0</v>
      </c>
      <c r="T146" s="79">
        <f t="shared" si="79"/>
        <v>278.7165</v>
      </c>
      <c r="U146" s="106">
        <f>SUM(U141:U145)</f>
        <v>278.923</v>
      </c>
      <c r="V146" s="107">
        <f>SUM(V141:V145)</f>
        <v>278.345</v>
      </c>
      <c r="W146" s="105">
        <f t="shared" si="82" ref="W146:X146">SUM(W141:W145)</f>
        <v>0.0</v>
      </c>
      <c r="X146" s="105">
        <f t="shared" si="82"/>
        <v>0.0</v>
      </c>
      <c r="Y146" s="108">
        <f>SUM(Y141:Y145)</f>
        <v>278.345</v>
      </c>
    </row>
    <row r="147" spans="8:8" ht="16.5" customHeight="1">
      <c r="A147" s="109"/>
      <c r="B147" s="110"/>
      <c r="C147" s="110"/>
      <c r="D147" s="110"/>
      <c r="E147" s="110"/>
      <c r="F147" s="111" t="s">
        <v>86</v>
      </c>
      <c r="G147" s="112">
        <f t="shared" si="83" ref="G147:S147">+G146/$T$146</f>
        <v>0.08682514311136945</v>
      </c>
      <c r="H147" s="112">
        <f t="shared" si="83"/>
        <v>0.3971444101802369</v>
      </c>
      <c r="I147" s="112">
        <f t="shared" si="83"/>
        <v>0.16094920824565467</v>
      </c>
      <c r="J147" s="112">
        <f t="shared" si="83"/>
        <v>0.039933050249985204</v>
      </c>
      <c r="K147" s="112">
        <f t="shared" si="83"/>
        <v>0.0</v>
      </c>
      <c r="L147" s="112">
        <f t="shared" si="83"/>
        <v>0.0</v>
      </c>
      <c r="M147" s="112">
        <f t="shared" si="83"/>
        <v>0.0</v>
      </c>
      <c r="N147" s="112">
        <f t="shared" si="83"/>
        <v>0.1402500390181421</v>
      </c>
      <c r="O147" s="112">
        <f t="shared" si="83"/>
        <v>0.10505298394605271</v>
      </c>
      <c r="P147" s="112">
        <f t="shared" si="83"/>
        <v>0.06984516524855904</v>
      </c>
      <c r="Q147" s="113">
        <f t="shared" si="83"/>
        <v>0.6848518117872462</v>
      </c>
      <c r="R147" s="114">
        <f t="shared" si="83"/>
        <v>0.31514818821275387</v>
      </c>
      <c r="S147" s="114">
        <f t="shared" si="83"/>
        <v>0.0</v>
      </c>
      <c r="T147" s="114">
        <f>T146/U146</f>
        <v>0.999259652305475</v>
      </c>
      <c r="U147" s="115"/>
      <c r="V147" s="116">
        <f>+V146/$Y$146</f>
        <v>1.0</v>
      </c>
      <c r="W147" s="114">
        <f>+W146/$Y$146</f>
        <v>0.0</v>
      </c>
      <c r="X147" s="114">
        <f>+X146/$Y$146</f>
        <v>0.0</v>
      </c>
      <c r="Y147" s="117"/>
    </row>
    <row r="148" spans="8:8" ht="15.75">
      <c r="A148" s="141"/>
      <c r="B148" s="198"/>
      <c r="C148" s="10"/>
      <c r="D148" s="10"/>
      <c r="E148" s="10"/>
      <c r="F148" s="10"/>
      <c r="G148" s="118"/>
      <c r="H148" s="119"/>
      <c r="I148" s="119"/>
      <c r="J148" s="119"/>
      <c r="K148" s="119"/>
      <c r="L148" s="119"/>
      <c r="M148" s="120"/>
      <c r="N148" s="120"/>
      <c r="O148" s="120"/>
      <c r="P148" s="120"/>
      <c r="Q148" s="121"/>
      <c r="R148" s="122"/>
      <c r="S148" s="122"/>
      <c r="T148" s="46"/>
      <c r="U148" s="43"/>
      <c r="V148" s="47"/>
      <c r="W148" s="47"/>
      <c r="X148" s="47"/>
      <c r="Y148" s="43"/>
    </row>
    <row r="149" spans="8:8" ht="16.5">
      <c r="A149" s="48" t="s">
        <v>390</v>
      </c>
      <c r="B149" s="48"/>
      <c r="C149" s="10"/>
      <c r="D149" s="10"/>
      <c r="E149" s="10"/>
      <c r="F149" s="10"/>
      <c r="G149" s="118"/>
      <c r="H149" s="119"/>
      <c r="I149" s="119"/>
      <c r="J149" s="119"/>
      <c r="K149" s="119"/>
      <c r="L149" s="119"/>
      <c r="M149" s="120"/>
      <c r="N149" s="120"/>
      <c r="O149" s="120"/>
      <c r="P149" s="120"/>
      <c r="Q149" s="121"/>
      <c r="R149" s="122"/>
      <c r="S149" s="122"/>
      <c r="T149" s="46"/>
      <c r="U149" s="43"/>
      <c r="V149" s="47"/>
      <c r="W149" s="47"/>
      <c r="X149" s="47"/>
      <c r="Y149" s="43"/>
    </row>
    <row r="150" spans="8:8" ht="15.75" outlineLevel="1">
      <c r="A150" s="49">
        <v>21.0</v>
      </c>
      <c r="B150" s="181" t="s">
        <v>391</v>
      </c>
      <c r="C150" s="51" t="s">
        <v>392</v>
      </c>
      <c r="D150" s="52" t="s">
        <v>393</v>
      </c>
      <c r="E150" s="52" t="s">
        <v>394</v>
      </c>
      <c r="F150" s="53" t="s">
        <v>395</v>
      </c>
      <c r="G150" s="143">
        <v>0.0</v>
      </c>
      <c r="H150" s="144">
        <v>0.05</v>
      </c>
      <c r="I150" s="144">
        <v>2.44</v>
      </c>
      <c r="J150" s="144">
        <v>1.37</v>
      </c>
      <c r="K150" s="144">
        <v>0.0</v>
      </c>
      <c r="L150" s="144">
        <v>0.0</v>
      </c>
      <c r="M150" s="145">
        <v>0.0</v>
      </c>
      <c r="N150" s="145">
        <v>0.0</v>
      </c>
      <c r="O150" s="145">
        <v>0.0</v>
      </c>
      <c r="P150" s="145">
        <v>0.0</v>
      </c>
      <c r="Q150" s="57">
        <f>SUM(G150:K150)</f>
        <v>3.86</v>
      </c>
      <c r="R150" s="58">
        <f t="shared" si="84" ref="R150:R163">SUM(L150:P150)</f>
        <v>0.0</v>
      </c>
      <c r="S150" s="58"/>
      <c r="T150" s="59">
        <f t="shared" si="85" ref="T150:T164">SUM(Q150:S150)</f>
        <v>3.86</v>
      </c>
      <c r="U150" s="147">
        <v>3.747</v>
      </c>
      <c r="V150" s="61">
        <v>3.484</v>
      </c>
      <c r="W150" s="62">
        <v>0.165</v>
      </c>
      <c r="X150" s="62">
        <v>0.207</v>
      </c>
      <c r="Y150" s="130">
        <f t="shared" si="86" ref="Y150:Y163">V150+X150</f>
        <v>3.691</v>
      </c>
      <c r="Z150" s="183" t="s">
        <v>30</v>
      </c>
    </row>
    <row r="151" spans="8:8" ht="15.75" outlineLevel="1">
      <c r="A151" s="66">
        <v>21.0</v>
      </c>
      <c r="B151" s="190" t="s">
        <v>391</v>
      </c>
      <c r="C151" s="68" t="s">
        <v>392</v>
      </c>
      <c r="D151" s="69" t="s">
        <v>396</v>
      </c>
      <c r="E151" s="69" t="s">
        <v>397</v>
      </c>
      <c r="F151" s="70" t="s">
        <v>398</v>
      </c>
      <c r="G151" s="97">
        <v>0.0</v>
      </c>
      <c r="H151" s="98">
        <v>0.0</v>
      </c>
      <c r="I151" s="98">
        <v>2.113</v>
      </c>
      <c r="J151" s="98">
        <v>0.0</v>
      </c>
      <c r="K151" s="98">
        <v>0.0</v>
      </c>
      <c r="L151" s="98">
        <v>0.0</v>
      </c>
      <c r="M151" s="133">
        <v>0.0</v>
      </c>
      <c r="N151" s="133">
        <v>0.0</v>
      </c>
      <c r="O151" s="133">
        <v>0.0</v>
      </c>
      <c r="P151" s="133">
        <v>0.0</v>
      </c>
      <c r="Q151" s="77">
        <f>SUM(G151:P151)</f>
        <v>2.113</v>
      </c>
      <c r="R151" s="78">
        <f>SUM(L151:P151)</f>
        <v>0.0</v>
      </c>
      <c r="S151" s="78"/>
      <c r="T151" s="79">
        <f t="shared" si="85"/>
        <v>2.113</v>
      </c>
      <c r="U151" s="106">
        <v>2.12</v>
      </c>
      <c r="V151" s="81">
        <v>2.113</v>
      </c>
      <c r="W151" s="82">
        <v>0.0</v>
      </c>
      <c r="X151" s="82">
        <v>0.0</v>
      </c>
      <c r="Y151" s="136">
        <f t="shared" si="86"/>
        <v>2.113</v>
      </c>
      <c r="Z151" s="137" t="s">
        <v>30</v>
      </c>
    </row>
    <row r="152" spans="8:8" ht="15.75" outlineLevel="1">
      <c r="A152" s="66">
        <v>25.0</v>
      </c>
      <c r="B152" s="190" t="s">
        <v>399</v>
      </c>
      <c r="C152" s="68" t="s">
        <v>400</v>
      </c>
      <c r="D152" s="69" t="s">
        <v>36</v>
      </c>
      <c r="E152" s="69" t="s">
        <v>401</v>
      </c>
      <c r="F152" s="70" t="s">
        <v>402</v>
      </c>
      <c r="G152" s="97">
        <v>0.0</v>
      </c>
      <c r="H152" s="98">
        <v>0.995</v>
      </c>
      <c r="I152" s="98">
        <v>0.78</v>
      </c>
      <c r="J152" s="98">
        <v>1.016</v>
      </c>
      <c r="K152" s="98">
        <v>0.0</v>
      </c>
      <c r="L152" s="98">
        <v>0.0</v>
      </c>
      <c r="M152" s="133">
        <v>0.0</v>
      </c>
      <c r="N152" s="133">
        <v>0.0</v>
      </c>
      <c r="O152" s="133">
        <v>0.0</v>
      </c>
      <c r="P152" s="133">
        <v>0.0</v>
      </c>
      <c r="Q152" s="77">
        <f t="shared" si="87" ref="Q152:Q159">SUM(G152:K152)</f>
        <v>2.791</v>
      </c>
      <c r="R152" s="78">
        <f t="shared" si="84"/>
        <v>0.0</v>
      </c>
      <c r="S152" s="78"/>
      <c r="T152" s="79">
        <f t="shared" si="85"/>
        <v>2.791</v>
      </c>
      <c r="U152" s="106">
        <v>2.791</v>
      </c>
      <c r="V152" s="81">
        <v>2.791</v>
      </c>
      <c r="W152" s="82">
        <v>0.0</v>
      </c>
      <c r="X152" s="82">
        <v>0.0</v>
      </c>
      <c r="Y152" s="136">
        <f t="shared" si="86"/>
        <v>2.791</v>
      </c>
      <c r="Z152" s="137" t="s">
        <v>30</v>
      </c>
    </row>
    <row r="153" spans="8:8" ht="15.75" outlineLevel="1">
      <c r="A153" s="66">
        <v>25.0</v>
      </c>
      <c r="B153" s="190" t="s">
        <v>399</v>
      </c>
      <c r="C153" s="68" t="s">
        <v>400</v>
      </c>
      <c r="D153" s="69" t="s">
        <v>403</v>
      </c>
      <c r="E153" s="69" t="s">
        <v>404</v>
      </c>
      <c r="F153" s="70" t="s">
        <v>405</v>
      </c>
      <c r="G153" s="97">
        <v>0.0</v>
      </c>
      <c r="H153" s="98">
        <v>0.78</v>
      </c>
      <c r="I153" s="98">
        <v>0.0</v>
      </c>
      <c r="J153" s="98">
        <v>0.0</v>
      </c>
      <c r="K153" s="98">
        <v>0.0</v>
      </c>
      <c r="L153" s="98">
        <v>0.0</v>
      </c>
      <c r="M153" s="133">
        <v>0.0</v>
      </c>
      <c r="N153" s="133">
        <v>0.0</v>
      </c>
      <c r="O153" s="133">
        <v>0.0</v>
      </c>
      <c r="P153" s="133">
        <v>0.0</v>
      </c>
      <c r="Q153" s="77">
        <f t="shared" si="87"/>
        <v>0.78</v>
      </c>
      <c r="R153" s="78">
        <f>SUM(L153:P153)</f>
        <v>0.0</v>
      </c>
      <c r="S153" s="78"/>
      <c r="T153" s="79">
        <f t="shared" si="85"/>
        <v>0.78</v>
      </c>
      <c r="U153" s="106">
        <v>0.78</v>
      </c>
      <c r="V153" s="81">
        <v>0.78</v>
      </c>
      <c r="W153" s="82">
        <v>0.0</v>
      </c>
      <c r="X153" s="82">
        <v>0.0</v>
      </c>
      <c r="Y153" s="136">
        <f t="shared" si="86"/>
        <v>0.78</v>
      </c>
      <c r="Z153" s="137" t="s">
        <v>30</v>
      </c>
    </row>
    <row r="154" spans="8:8" ht="15.75" outlineLevel="1">
      <c r="A154" s="66">
        <v>25.0</v>
      </c>
      <c r="B154" s="190" t="s">
        <v>399</v>
      </c>
      <c r="C154" s="68" t="s">
        <v>400</v>
      </c>
      <c r="D154" s="69" t="s">
        <v>406</v>
      </c>
      <c r="E154" s="69" t="s">
        <v>407</v>
      </c>
      <c r="F154" s="70" t="s">
        <v>408</v>
      </c>
      <c r="G154" s="97">
        <v>0.0</v>
      </c>
      <c r="H154" s="98">
        <v>0.0</v>
      </c>
      <c r="I154" s="98">
        <v>4.897</v>
      </c>
      <c r="J154" s="98">
        <v>0.0</v>
      </c>
      <c r="K154" s="98">
        <v>0.0</v>
      </c>
      <c r="L154" s="98">
        <v>0.0</v>
      </c>
      <c r="M154" s="133">
        <v>0.0</v>
      </c>
      <c r="N154" s="133">
        <v>0.0</v>
      </c>
      <c r="O154" s="133">
        <v>0.0</v>
      </c>
      <c r="P154" s="133">
        <v>0.0</v>
      </c>
      <c r="Q154" s="77">
        <f t="shared" si="88" ref="Q154">SUM(G154:K154)</f>
        <v>4.897</v>
      </c>
      <c r="R154" s="78">
        <f>SUM(L154:P154)</f>
        <v>0.0</v>
      </c>
      <c r="S154" s="78"/>
      <c r="T154" s="79">
        <f t="shared" si="89" ref="T154">SUM(Q154:S154)</f>
        <v>4.897</v>
      </c>
      <c r="U154" s="106">
        <v>4.89</v>
      </c>
      <c r="V154" s="81">
        <v>4.897</v>
      </c>
      <c r="W154" s="82">
        <v>0.0</v>
      </c>
      <c r="X154" s="82">
        <v>0.0</v>
      </c>
      <c r="Y154" s="136">
        <f t="shared" si="90" ref="Y154">V154+X154</f>
        <v>4.897</v>
      </c>
      <c r="Z154" s="137" t="s">
        <v>30</v>
      </c>
    </row>
    <row r="155" spans="8:8" ht="15.75" outlineLevel="1">
      <c r="A155" s="66">
        <v>25.0</v>
      </c>
      <c r="B155" s="190" t="s">
        <v>409</v>
      </c>
      <c r="C155" s="68" t="s">
        <v>410</v>
      </c>
      <c r="D155" s="69" t="s">
        <v>36</v>
      </c>
      <c r="E155" s="69" t="s">
        <v>411</v>
      </c>
      <c r="F155" s="70" t="s">
        <v>412</v>
      </c>
      <c r="G155" s="97">
        <v>1.94</v>
      </c>
      <c r="H155" s="98">
        <v>13.02</v>
      </c>
      <c r="I155" s="98">
        <v>32.19</v>
      </c>
      <c r="J155" s="98">
        <v>5.05</v>
      </c>
      <c r="K155" s="98">
        <v>0.0</v>
      </c>
      <c r="L155" s="98">
        <v>0.0</v>
      </c>
      <c r="M155" s="133">
        <v>0.0</v>
      </c>
      <c r="N155" s="133">
        <v>0.0</v>
      </c>
      <c r="O155" s="133">
        <v>0.0</v>
      </c>
      <c r="P155" s="133">
        <v>0.0</v>
      </c>
      <c r="Q155" s="77">
        <f t="shared" si="87"/>
        <v>52.199999999999996</v>
      </c>
      <c r="R155" s="78">
        <f t="shared" si="84"/>
        <v>0.0</v>
      </c>
      <c r="S155" s="78"/>
      <c r="T155" s="79">
        <f t="shared" si="85"/>
        <v>52.199999999999996</v>
      </c>
      <c r="U155" s="106">
        <v>51.85</v>
      </c>
      <c r="V155" s="81">
        <v>52.197</v>
      </c>
      <c r="W155" s="82">
        <v>0.0</v>
      </c>
      <c r="X155" s="82">
        <v>0.0</v>
      </c>
      <c r="Y155" s="136">
        <f t="shared" si="86"/>
        <v>52.197</v>
      </c>
      <c r="Z155" s="137" t="s">
        <v>30</v>
      </c>
    </row>
    <row r="156" spans="8:8" ht="15.75" outlineLevel="1">
      <c r="A156" s="66" t="s">
        <v>413</v>
      </c>
      <c r="B156" s="89">
        <v>7401.0</v>
      </c>
      <c r="C156" s="68" t="s">
        <v>414</v>
      </c>
      <c r="D156" s="69" t="s">
        <v>415</v>
      </c>
      <c r="E156" s="69" t="s">
        <v>27</v>
      </c>
      <c r="F156" s="70" t="s">
        <v>416</v>
      </c>
      <c r="G156" s="97">
        <v>0.0</v>
      </c>
      <c r="H156" s="98">
        <v>0.0</v>
      </c>
      <c r="I156" s="98">
        <v>0.32</v>
      </c>
      <c r="J156" s="98">
        <v>0.0</v>
      </c>
      <c r="K156" s="98">
        <v>0.0</v>
      </c>
      <c r="L156" s="98">
        <v>0.0</v>
      </c>
      <c r="M156" s="133">
        <v>0.0</v>
      </c>
      <c r="N156" s="98">
        <v>0.0</v>
      </c>
      <c r="O156" s="133">
        <v>0.0</v>
      </c>
      <c r="P156" s="133">
        <v>0.0</v>
      </c>
      <c r="Q156" s="77">
        <f t="shared" si="91" ref="Q156">SUM(G156:K156)</f>
        <v>0.32</v>
      </c>
      <c r="R156" s="78">
        <f t="shared" si="92" ref="R156">SUM(L156:P156)</f>
        <v>0.0</v>
      </c>
      <c r="S156" s="78"/>
      <c r="T156" s="135">
        <f>SUM(Q156:S156)</f>
        <v>0.32</v>
      </c>
      <c r="U156" s="179">
        <v>0.43</v>
      </c>
      <c r="V156" s="81">
        <v>0.322</v>
      </c>
      <c r="W156" s="82">
        <v>0.0</v>
      </c>
      <c r="X156" s="82">
        <v>0.0</v>
      </c>
      <c r="Y156" s="136">
        <f>V156+X156</f>
        <v>0.322</v>
      </c>
      <c r="Z156" s="137" t="s">
        <v>30</v>
      </c>
    </row>
    <row r="157" spans="8:8" ht="15.75" outlineLevel="1">
      <c r="A157" s="66">
        <v>74.0</v>
      </c>
      <c r="B157" s="190" t="s">
        <v>417</v>
      </c>
      <c r="C157" s="68" t="s">
        <v>418</v>
      </c>
      <c r="D157" s="69" t="s">
        <v>36</v>
      </c>
      <c r="E157" s="69" t="s">
        <v>419</v>
      </c>
      <c r="F157" s="70" t="s">
        <v>420</v>
      </c>
      <c r="G157" s="95">
        <v>46.74</v>
      </c>
      <c r="H157" s="96">
        <v>2.0</v>
      </c>
      <c r="I157" s="96">
        <v>0.94</v>
      </c>
      <c r="J157" s="98">
        <v>0.0</v>
      </c>
      <c r="K157" s="98">
        <v>0.0</v>
      </c>
      <c r="L157" s="98">
        <v>0.0</v>
      </c>
      <c r="M157" s="133">
        <v>0.0</v>
      </c>
      <c r="N157" s="133">
        <v>0.0</v>
      </c>
      <c r="O157" s="133">
        <v>0.0</v>
      </c>
      <c r="P157" s="133">
        <v>0.0</v>
      </c>
      <c r="Q157" s="77">
        <f t="shared" si="87"/>
        <v>49.68</v>
      </c>
      <c r="R157" s="78">
        <f t="shared" si="84"/>
        <v>0.0</v>
      </c>
      <c r="S157" s="78"/>
      <c r="T157" s="79">
        <f t="shared" si="85"/>
        <v>49.68</v>
      </c>
      <c r="U157" s="106">
        <v>49.19</v>
      </c>
      <c r="V157" s="81">
        <v>49.688</v>
      </c>
      <c r="W157" s="82">
        <v>0.0</v>
      </c>
      <c r="X157" s="82">
        <v>0.0</v>
      </c>
      <c r="Y157" s="136">
        <f t="shared" si="86"/>
        <v>49.688</v>
      </c>
      <c r="Z157" s="137" t="s">
        <v>30</v>
      </c>
    </row>
    <row r="158" spans="8:8" ht="15.75" outlineLevel="1">
      <c r="A158" s="66">
        <v>74.0</v>
      </c>
      <c r="B158" s="190" t="s">
        <v>421</v>
      </c>
      <c r="C158" s="68" t="s">
        <v>422</v>
      </c>
      <c r="D158" s="69" t="s">
        <v>36</v>
      </c>
      <c r="E158" s="69" t="s">
        <v>374</v>
      </c>
      <c r="F158" s="70" t="s">
        <v>423</v>
      </c>
      <c r="G158" s="97">
        <v>1.58</v>
      </c>
      <c r="H158" s="98">
        <v>8.23</v>
      </c>
      <c r="I158" s="98">
        <v>5.04</v>
      </c>
      <c r="J158" s="98">
        <v>0.0</v>
      </c>
      <c r="K158" s="98">
        <v>0.0</v>
      </c>
      <c r="L158" s="98">
        <v>1.9</v>
      </c>
      <c r="M158" s="133">
        <v>19.09</v>
      </c>
      <c r="N158" s="133">
        <v>17.53</v>
      </c>
      <c r="O158" s="133">
        <v>1.61</v>
      </c>
      <c r="P158" s="133">
        <v>0.0</v>
      </c>
      <c r="Q158" s="77">
        <f t="shared" si="87"/>
        <v>14.850000000000001</v>
      </c>
      <c r="R158" s="78">
        <f t="shared" si="84"/>
        <v>40.129999999999995</v>
      </c>
      <c r="S158" s="78"/>
      <c r="T158" s="79">
        <f t="shared" si="85"/>
        <v>54.98</v>
      </c>
      <c r="U158" s="106">
        <v>54.929</v>
      </c>
      <c r="V158" s="81">
        <v>54.982</v>
      </c>
      <c r="W158" s="82">
        <v>0.0</v>
      </c>
      <c r="X158" s="82">
        <v>0.0</v>
      </c>
      <c r="Y158" s="136">
        <f t="shared" si="86"/>
        <v>54.982</v>
      </c>
      <c r="Z158" s="137" t="s">
        <v>114</v>
      </c>
    </row>
    <row r="159" spans="8:8" ht="15.75" outlineLevel="1">
      <c r="A159" s="66">
        <v>78.0</v>
      </c>
      <c r="B159" s="190" t="s">
        <v>424</v>
      </c>
      <c r="C159" s="68" t="s">
        <v>425</v>
      </c>
      <c r="D159" s="69" t="s">
        <v>36</v>
      </c>
      <c r="E159" s="69" t="s">
        <v>411</v>
      </c>
      <c r="F159" s="70" t="s">
        <v>425</v>
      </c>
      <c r="G159" s="97">
        <v>0.0</v>
      </c>
      <c r="H159" s="98">
        <v>3.48</v>
      </c>
      <c r="I159" s="98">
        <v>16.07</v>
      </c>
      <c r="J159" s="98">
        <v>31.72</v>
      </c>
      <c r="K159" s="98">
        <v>0.0</v>
      </c>
      <c r="L159" s="98">
        <v>0.0</v>
      </c>
      <c r="M159" s="133">
        <v>0.0</v>
      </c>
      <c r="N159" s="133">
        <v>0.0</v>
      </c>
      <c r="O159" s="133">
        <v>0.0</v>
      </c>
      <c r="P159" s="133">
        <v>0.0</v>
      </c>
      <c r="Q159" s="77">
        <f t="shared" si="87"/>
        <v>51.269999999999996</v>
      </c>
      <c r="R159" s="78">
        <f t="shared" si="84"/>
        <v>0.0</v>
      </c>
      <c r="S159" s="78"/>
      <c r="T159" s="79">
        <f t="shared" si="85"/>
        <v>51.269999999999996</v>
      </c>
      <c r="U159" s="106">
        <v>51.135</v>
      </c>
      <c r="V159" s="81">
        <v>51.259</v>
      </c>
      <c r="W159" s="82">
        <v>0.0</v>
      </c>
      <c r="X159" s="82">
        <v>0.0</v>
      </c>
      <c r="Y159" s="136">
        <f t="shared" si="86"/>
        <v>51.259</v>
      </c>
      <c r="Z159" s="137" t="s">
        <v>114</v>
      </c>
    </row>
    <row r="160" spans="8:8" ht="15.75" outlineLevel="1">
      <c r="A160" s="66" t="s">
        <v>72</v>
      </c>
      <c r="B160" s="190" t="s">
        <v>426</v>
      </c>
      <c r="C160" s="68" t="s">
        <v>73</v>
      </c>
      <c r="D160" s="69" t="s">
        <v>74</v>
      </c>
      <c r="E160" s="69" t="s">
        <v>427</v>
      </c>
      <c r="F160" s="70" t="s">
        <v>428</v>
      </c>
      <c r="G160" s="97">
        <v>0.0</v>
      </c>
      <c r="H160" s="98">
        <v>1.858</v>
      </c>
      <c r="I160" s="98">
        <v>3.0</v>
      </c>
      <c r="J160" s="98">
        <v>0.0</v>
      </c>
      <c r="K160" s="98">
        <v>0.0</v>
      </c>
      <c r="L160" s="98">
        <v>0.0</v>
      </c>
      <c r="M160" s="133">
        <v>0.0</v>
      </c>
      <c r="N160" s="133">
        <v>0.0</v>
      </c>
      <c r="O160" s="133">
        <v>0.0</v>
      </c>
      <c r="P160" s="133">
        <v>0.0</v>
      </c>
      <c r="Q160" s="77">
        <f>SUM(G160:P160)</f>
        <v>4.8580000000000005</v>
      </c>
      <c r="R160" s="78">
        <f t="shared" si="84"/>
        <v>0.0</v>
      </c>
      <c r="S160" s="78"/>
      <c r="T160" s="79">
        <f t="shared" si="85"/>
        <v>4.8580000000000005</v>
      </c>
      <c r="U160" s="106">
        <v>4.868</v>
      </c>
      <c r="V160" s="81">
        <v>4.858</v>
      </c>
      <c r="W160" s="82">
        <v>0.0</v>
      </c>
      <c r="X160" s="82">
        <v>0.0</v>
      </c>
      <c r="Y160" s="136">
        <f t="shared" si="86"/>
        <v>4.858</v>
      </c>
      <c r="Z160" s="137" t="s">
        <v>30</v>
      </c>
    </row>
    <row r="161" spans="8:8" ht="15.75" outlineLevel="1">
      <c r="A161" s="66">
        <v>90.0</v>
      </c>
      <c r="B161" s="190" t="s">
        <v>429</v>
      </c>
      <c r="C161" s="68" t="s">
        <v>430</v>
      </c>
      <c r="D161" s="69" t="s">
        <v>36</v>
      </c>
      <c r="E161" s="69" t="s">
        <v>41</v>
      </c>
      <c r="F161" s="70" t="s">
        <v>431</v>
      </c>
      <c r="G161" s="95">
        <f>1.01+3</f>
        <v>4.01</v>
      </c>
      <c r="H161" s="96">
        <v>1.0</v>
      </c>
      <c r="I161" s="96">
        <v>17.98</v>
      </c>
      <c r="J161" s="96">
        <f>29.21-3</f>
        <v>26.21</v>
      </c>
      <c r="K161" s="98">
        <v>0.0</v>
      </c>
      <c r="L161" s="98">
        <v>0.0</v>
      </c>
      <c r="M161" s="133">
        <v>0.0</v>
      </c>
      <c r="N161" s="133">
        <v>0.0</v>
      </c>
      <c r="O161" s="133">
        <v>0.0</v>
      </c>
      <c r="P161" s="133">
        <v>0.0</v>
      </c>
      <c r="Q161" s="77">
        <f>SUM(G161:K161)</f>
        <v>49.2</v>
      </c>
      <c r="R161" s="78">
        <f t="shared" si="84"/>
        <v>0.0</v>
      </c>
      <c r="S161" s="78"/>
      <c r="T161" s="79">
        <f t="shared" si="85"/>
        <v>49.2</v>
      </c>
      <c r="U161" s="106">
        <v>48.206</v>
      </c>
      <c r="V161" s="81">
        <v>49.208</v>
      </c>
      <c r="W161" s="82">
        <v>0.0</v>
      </c>
      <c r="X161" s="82">
        <v>0.0</v>
      </c>
      <c r="Y161" s="136">
        <f t="shared" si="86"/>
        <v>49.208</v>
      </c>
      <c r="Z161" s="137" t="s">
        <v>114</v>
      </c>
    </row>
    <row r="162" spans="8:8" ht="15.75" outlineLevel="1">
      <c r="A162" s="66">
        <v>90.0</v>
      </c>
      <c r="B162" s="190" t="s">
        <v>432</v>
      </c>
      <c r="C162" s="68" t="s">
        <v>433</v>
      </c>
      <c r="D162" s="69" t="s">
        <v>36</v>
      </c>
      <c r="E162" s="69" t="s">
        <v>434</v>
      </c>
      <c r="F162" s="70" t="s">
        <v>398</v>
      </c>
      <c r="G162" s="97">
        <v>0.0</v>
      </c>
      <c r="H162" s="98">
        <v>0.0</v>
      </c>
      <c r="I162" s="98">
        <v>0.0</v>
      </c>
      <c r="J162" s="98">
        <v>5.751</v>
      </c>
      <c r="K162" s="98">
        <v>0.0</v>
      </c>
      <c r="L162" s="98">
        <v>0.0</v>
      </c>
      <c r="M162" s="133">
        <v>0.0</v>
      </c>
      <c r="N162" s="133">
        <v>0.0</v>
      </c>
      <c r="O162" s="133">
        <v>0.0</v>
      </c>
      <c r="P162" s="133">
        <v>0.0</v>
      </c>
      <c r="Q162" s="77">
        <f>SUM(G162:K162)</f>
        <v>5.751</v>
      </c>
      <c r="R162" s="78">
        <f>SUM(L162:P162)</f>
        <v>0.0</v>
      </c>
      <c r="S162" s="78"/>
      <c r="T162" s="79">
        <f t="shared" si="85"/>
        <v>5.751</v>
      </c>
      <c r="U162" s="106">
        <v>5.767</v>
      </c>
      <c r="V162" s="81">
        <v>5.751</v>
      </c>
      <c r="W162" s="82">
        <v>0.0</v>
      </c>
      <c r="X162" s="82">
        <v>0.0</v>
      </c>
      <c r="Y162" s="136">
        <f t="shared" si="86"/>
        <v>5.751</v>
      </c>
      <c r="Z162" s="137" t="s">
        <v>30</v>
      </c>
    </row>
    <row r="163" spans="8:8" ht="16.5" outlineLevel="1">
      <c r="A163" s="66">
        <v>90.0</v>
      </c>
      <c r="B163" s="190" t="s">
        <v>432</v>
      </c>
      <c r="C163" s="68" t="s">
        <v>433</v>
      </c>
      <c r="D163" s="69" t="s">
        <v>435</v>
      </c>
      <c r="E163" s="69" t="s">
        <v>436</v>
      </c>
      <c r="F163" s="70" t="s">
        <v>437</v>
      </c>
      <c r="G163" s="97">
        <v>0.0</v>
      </c>
      <c r="H163" s="98">
        <v>4.403</v>
      </c>
      <c r="I163" s="98">
        <v>1.956</v>
      </c>
      <c r="J163" s="98">
        <v>0.0</v>
      </c>
      <c r="K163" s="98">
        <v>0.0</v>
      </c>
      <c r="L163" s="98">
        <v>0.0</v>
      </c>
      <c r="M163" s="133">
        <v>0.0</v>
      </c>
      <c r="N163" s="133">
        <v>0.0</v>
      </c>
      <c r="O163" s="133">
        <v>0.0</v>
      </c>
      <c r="P163" s="133">
        <v>0.0</v>
      </c>
      <c r="Q163" s="77">
        <f>SUM(G163:K163)</f>
        <v>6.359</v>
      </c>
      <c r="R163" s="78">
        <f t="shared" si="84"/>
        <v>0.0</v>
      </c>
      <c r="S163" s="78"/>
      <c r="T163" s="79">
        <f t="shared" si="85"/>
        <v>6.359</v>
      </c>
      <c r="U163" s="106">
        <v>6.35</v>
      </c>
      <c r="V163" s="81">
        <v>6.359</v>
      </c>
      <c r="W163" s="82">
        <v>0.0</v>
      </c>
      <c r="X163" s="82">
        <v>0.0</v>
      </c>
      <c r="Y163" s="136">
        <f t="shared" si="86"/>
        <v>6.359</v>
      </c>
      <c r="Z163" s="139" t="s">
        <v>30</v>
      </c>
    </row>
    <row r="164" spans="8:8" ht="15.75">
      <c r="A164" s="100" t="s">
        <v>438</v>
      </c>
      <c r="B164" s="101"/>
      <c r="C164" s="101"/>
      <c r="D164" s="101"/>
      <c r="E164" s="101"/>
      <c r="F164" s="102" t="s">
        <v>85</v>
      </c>
      <c r="G164" s="186">
        <f t="shared" si="93" ref="G164:P164">SUM(G150:G163)</f>
        <v>54.269999999999996</v>
      </c>
      <c r="H164" s="186">
        <f t="shared" si="93"/>
        <v>35.816</v>
      </c>
      <c r="I164" s="186">
        <f t="shared" si="93"/>
        <v>87.726</v>
      </c>
      <c r="J164" s="186">
        <f t="shared" si="93"/>
        <v>71.117</v>
      </c>
      <c r="K164" s="186">
        <f t="shared" si="93"/>
        <v>0.0</v>
      </c>
      <c r="L164" s="186">
        <f t="shared" si="93"/>
        <v>1.9</v>
      </c>
      <c r="M164" s="186">
        <f t="shared" si="93"/>
        <v>19.09</v>
      </c>
      <c r="N164" s="186">
        <f t="shared" si="93"/>
        <v>17.53</v>
      </c>
      <c r="O164" s="186">
        <f t="shared" si="93"/>
        <v>1.61</v>
      </c>
      <c r="P164" s="186">
        <f t="shared" si="93"/>
        <v>0.0</v>
      </c>
      <c r="Q164" s="77">
        <f>SUM(Q150:Q163)</f>
        <v>248.92899999999997</v>
      </c>
      <c r="R164" s="78">
        <f>SUM(R150:R163)</f>
        <v>40.129999999999995</v>
      </c>
      <c r="S164" s="78">
        <f>SUM(S150:S163)</f>
        <v>0.0</v>
      </c>
      <c r="T164" s="79">
        <f t="shared" si="85"/>
        <v>289.05899999999997</v>
      </c>
      <c r="U164" s="106">
        <f>SUM(U150:U163)</f>
        <v>287.053</v>
      </c>
      <c r="V164" s="107">
        <f>SUM(V150:V163)</f>
        <v>288.689</v>
      </c>
      <c r="W164" s="105">
        <f t="shared" si="94" ref="W164:X164">SUM(W150:W163)</f>
        <v>0.165</v>
      </c>
      <c r="X164" s="105">
        <f t="shared" si="94"/>
        <v>0.207</v>
      </c>
      <c r="Y164" s="108">
        <f>SUM(Y150:Y163)</f>
        <v>288.896</v>
      </c>
    </row>
    <row r="165" spans="8:8" ht="16.5" customHeight="1">
      <c r="A165" s="109"/>
      <c r="B165" s="110"/>
      <c r="C165" s="110"/>
      <c r="D165" s="110"/>
      <c r="E165" s="110"/>
      <c r="F165" s="111" t="s">
        <v>86</v>
      </c>
      <c r="G165" s="112">
        <f t="shared" si="95" ref="G165:S165">+G164/$T$164</f>
        <v>0.18774713812751032</v>
      </c>
      <c r="H165" s="112">
        <f t="shared" si="95"/>
        <v>0.12390550026119238</v>
      </c>
      <c r="I165" s="112">
        <f t="shared" si="95"/>
        <v>0.3034882152086599</v>
      </c>
      <c r="J165" s="112">
        <f t="shared" si="95"/>
        <v>0.24602935732843473</v>
      </c>
      <c r="K165" s="112">
        <f t="shared" si="95"/>
        <v>0.0</v>
      </c>
      <c r="L165" s="112">
        <f t="shared" si="95"/>
        <v>0.006573052560203973</v>
      </c>
      <c r="M165" s="112">
        <f t="shared" si="95"/>
        <v>0.06604188072331255</v>
      </c>
      <c r="N165" s="112">
        <f t="shared" si="95"/>
        <v>0.060645058621250345</v>
      </c>
      <c r="O165" s="112">
        <f t="shared" si="95"/>
        <v>0.005569797169435999</v>
      </c>
      <c r="P165" s="112">
        <f t="shared" si="95"/>
        <v>0.0</v>
      </c>
      <c r="Q165" s="113">
        <f t="shared" si="95"/>
        <v>0.8611702109257972</v>
      </c>
      <c r="R165" s="114">
        <f t="shared" si="95"/>
        <v>0.13882978907420285</v>
      </c>
      <c r="S165" s="114">
        <f t="shared" si="95"/>
        <v>0.0</v>
      </c>
      <c r="T165" s="114">
        <f>T164/U164</f>
        <v>1.0069882565240564</v>
      </c>
      <c r="U165" s="115"/>
      <c r="V165" s="116">
        <f>+V164/$Y$164</f>
        <v>0.9992834791758972</v>
      </c>
      <c r="W165" s="114">
        <f>+W164/$Y$164</f>
        <v>5.711397873283119E-4</v>
      </c>
      <c r="X165" s="114">
        <f>+X164/$Y$164</f>
        <v>7.165208241027912E-4</v>
      </c>
      <c r="Y165" s="117"/>
    </row>
    <row r="166" spans="8:8" ht="15.75">
      <c r="A166" s="8"/>
      <c r="B166" s="122"/>
      <c r="C166" s="122"/>
      <c r="D166" s="211"/>
      <c r="E166" s="211"/>
      <c r="F166" s="211"/>
      <c r="G166" s="120"/>
      <c r="H166" s="119"/>
      <c r="I166" s="119"/>
      <c r="J166" s="119"/>
      <c r="K166" s="119"/>
      <c r="L166" s="119"/>
      <c r="M166" s="212"/>
      <c r="N166" s="212"/>
      <c r="O166" s="212"/>
      <c r="P166" s="213"/>
      <c r="Q166" s="121"/>
      <c r="R166" s="122"/>
      <c r="S166" s="122"/>
      <c r="T166" s="46"/>
      <c r="U166" s="47"/>
      <c r="V166" s="47"/>
      <c r="W166" s="47"/>
      <c r="X166" s="47"/>
      <c r="Y166" s="47"/>
    </row>
    <row r="167" spans="8:8" ht="16.5">
      <c r="A167" s="48" t="s">
        <v>439</v>
      </c>
      <c r="B167" s="48"/>
      <c r="C167" s="48"/>
      <c r="D167" s="211"/>
      <c r="E167" s="211"/>
      <c r="F167" s="214"/>
      <c r="G167" s="120"/>
      <c r="H167" s="119"/>
      <c r="I167" s="119"/>
      <c r="J167" s="119"/>
      <c r="K167" s="119"/>
      <c r="L167" s="119"/>
      <c r="M167" s="212"/>
      <c r="N167" s="212"/>
      <c r="O167" s="212"/>
      <c r="P167" s="213"/>
      <c r="Q167" s="121"/>
      <c r="R167" s="122"/>
      <c r="S167" s="122"/>
      <c r="T167" s="46"/>
      <c r="U167" s="47"/>
      <c r="V167" s="47"/>
      <c r="W167" s="47"/>
      <c r="X167" s="47"/>
      <c r="Y167" s="47"/>
    </row>
    <row r="168" spans="8:8" ht="15.75" outlineLevel="1">
      <c r="A168" s="49">
        <v>40.0</v>
      </c>
      <c r="B168" s="142" t="s">
        <v>440</v>
      </c>
      <c r="C168" s="215" t="s">
        <v>441</v>
      </c>
      <c r="D168" s="52" t="s">
        <v>36</v>
      </c>
      <c r="E168" s="52" t="s">
        <v>442</v>
      </c>
      <c r="F168" s="51" t="s">
        <v>441</v>
      </c>
      <c r="G168" s="143">
        <v>0.0</v>
      </c>
      <c r="H168" s="144">
        <v>0.0</v>
      </c>
      <c r="I168" s="144">
        <v>5.91</v>
      </c>
      <c r="J168" s="144">
        <v>5.04</v>
      </c>
      <c r="K168" s="144">
        <v>0.0</v>
      </c>
      <c r="L168" s="144">
        <v>0.0</v>
      </c>
      <c r="M168" s="145">
        <v>0.0</v>
      </c>
      <c r="N168" s="145">
        <v>0.0</v>
      </c>
      <c r="O168" s="145">
        <v>0.0</v>
      </c>
      <c r="P168" s="145">
        <v>0.0</v>
      </c>
      <c r="Q168" s="57">
        <f>SUM(G168:K168)</f>
        <v>10.95</v>
      </c>
      <c r="R168" s="58">
        <f t="shared" si="96" ref="R168:R188">SUM(L168:P168)</f>
        <v>0.0</v>
      </c>
      <c r="S168" s="58"/>
      <c r="T168" s="59">
        <f>SUM(Q168:S168)</f>
        <v>10.95</v>
      </c>
      <c r="U168" s="147">
        <v>10.95</v>
      </c>
      <c r="V168" s="61">
        <v>10.95</v>
      </c>
      <c r="W168" s="62">
        <v>0.0</v>
      </c>
      <c r="X168" s="62">
        <v>0.0</v>
      </c>
      <c r="Y168" s="130">
        <f t="shared" si="97" ref="Y168:Y188">V168+X168</f>
        <v>10.95</v>
      </c>
      <c r="Z168" s="131" t="s">
        <v>30</v>
      </c>
    </row>
    <row r="169" spans="8:8" ht="15.75" outlineLevel="1">
      <c r="A169" s="66">
        <v>40.0</v>
      </c>
      <c r="B169" s="89" t="s">
        <v>443</v>
      </c>
      <c r="C169" s="216" t="s">
        <v>444</v>
      </c>
      <c r="D169" s="69" t="s">
        <v>36</v>
      </c>
      <c r="E169" s="69" t="s">
        <v>445</v>
      </c>
      <c r="F169" s="70" t="s">
        <v>444</v>
      </c>
      <c r="G169" s="97">
        <v>0.0</v>
      </c>
      <c r="H169" s="98">
        <v>0.0</v>
      </c>
      <c r="I169" s="98">
        <v>0.75</v>
      </c>
      <c r="J169" s="98">
        <v>0.0</v>
      </c>
      <c r="K169" s="98">
        <v>0.0</v>
      </c>
      <c r="L169" s="98">
        <v>0.0</v>
      </c>
      <c r="M169" s="133">
        <v>0.0</v>
      </c>
      <c r="N169" s="133">
        <v>0.0</v>
      </c>
      <c r="O169" s="133">
        <v>0.0</v>
      </c>
      <c r="P169" s="133">
        <v>0.0</v>
      </c>
      <c r="Q169" s="77">
        <f t="shared" si="98" ref="Q169:Q179">SUM(G169:K169)</f>
        <v>0.75</v>
      </c>
      <c r="R169" s="78">
        <f t="shared" si="96"/>
        <v>0.0</v>
      </c>
      <c r="S169" s="78"/>
      <c r="T169" s="79">
        <f>SUM(Q169:S169)</f>
        <v>0.75</v>
      </c>
      <c r="U169" s="106">
        <v>0.75</v>
      </c>
      <c r="V169" s="81">
        <v>0.75</v>
      </c>
      <c r="W169" s="82">
        <v>0.0</v>
      </c>
      <c r="X169" s="82">
        <v>0.0</v>
      </c>
      <c r="Y169" s="136">
        <f t="shared" si="97"/>
        <v>0.75</v>
      </c>
      <c r="Z169" s="137" t="s">
        <v>114</v>
      </c>
    </row>
    <row r="170" spans="8:8" ht="15.75" outlineLevel="1">
      <c r="A170" s="66">
        <v>40.0</v>
      </c>
      <c r="B170" s="89" t="s">
        <v>446</v>
      </c>
      <c r="C170" s="216" t="s">
        <v>447</v>
      </c>
      <c r="D170" s="69" t="s">
        <v>448</v>
      </c>
      <c r="E170" s="69" t="s">
        <v>449</v>
      </c>
      <c r="F170" s="70" t="s">
        <v>450</v>
      </c>
      <c r="G170" s="97">
        <v>0.0</v>
      </c>
      <c r="H170" s="98">
        <v>0.0</v>
      </c>
      <c r="I170" s="98">
        <v>2.002</v>
      </c>
      <c r="J170" s="98">
        <v>10.122</v>
      </c>
      <c r="K170" s="98">
        <v>0.0</v>
      </c>
      <c r="L170" s="98">
        <v>0.0</v>
      </c>
      <c r="M170" s="133">
        <v>0.0</v>
      </c>
      <c r="N170" s="133">
        <v>0.0</v>
      </c>
      <c r="O170" s="133">
        <v>0.0</v>
      </c>
      <c r="P170" s="133">
        <v>0.0</v>
      </c>
      <c r="Q170" s="77">
        <f t="shared" si="98"/>
        <v>12.123999999999999</v>
      </c>
      <c r="R170" s="78">
        <f t="shared" si="96"/>
        <v>0.0</v>
      </c>
      <c r="S170" s="78"/>
      <c r="T170" s="79">
        <f>SUM(Q170:S170)</f>
        <v>12.123999999999999</v>
      </c>
      <c r="U170" s="106">
        <v>11.5</v>
      </c>
      <c r="V170" s="81">
        <v>12.124</v>
      </c>
      <c r="W170" s="82">
        <v>0.0</v>
      </c>
      <c r="X170" s="82">
        <v>0.0</v>
      </c>
      <c r="Y170" s="136">
        <f t="shared" si="97"/>
        <v>12.124</v>
      </c>
      <c r="Z170" s="174" t="s">
        <v>30</v>
      </c>
    </row>
    <row r="171" spans="8:8" ht="15.75" outlineLevel="1">
      <c r="A171" s="66" t="s">
        <v>451</v>
      </c>
      <c r="B171" s="89" t="s">
        <v>452</v>
      </c>
      <c r="C171" s="216" t="s">
        <v>453</v>
      </c>
      <c r="D171" s="69" t="s">
        <v>36</v>
      </c>
      <c r="E171" s="69" t="s">
        <v>454</v>
      </c>
      <c r="F171" s="70" t="s">
        <v>455</v>
      </c>
      <c r="G171" s="97">
        <v>0.0</v>
      </c>
      <c r="H171" s="98">
        <v>12.74</v>
      </c>
      <c r="I171" s="98">
        <v>0.0</v>
      </c>
      <c r="J171" s="98">
        <v>0.0</v>
      </c>
      <c r="K171" s="98">
        <v>0.0</v>
      </c>
      <c r="L171" s="98">
        <v>0.0</v>
      </c>
      <c r="M171" s="133">
        <v>0.0</v>
      </c>
      <c r="N171" s="133">
        <v>1.26</v>
      </c>
      <c r="O171" s="133">
        <v>0.0</v>
      </c>
      <c r="P171" s="133">
        <v>0.0</v>
      </c>
      <c r="Q171" s="77">
        <f t="shared" si="98"/>
        <v>12.74</v>
      </c>
      <c r="R171" s="78">
        <f t="shared" si="96"/>
        <v>1.26</v>
      </c>
      <c r="S171" s="78"/>
      <c r="T171" s="79">
        <f>SUM(Q171:S171)</f>
        <v>14.0</v>
      </c>
      <c r="U171" s="106">
        <v>13.525</v>
      </c>
      <c r="V171" s="81">
        <v>14.0</v>
      </c>
      <c r="W171" s="82">
        <v>0.0</v>
      </c>
      <c r="X171" s="82">
        <v>0.0</v>
      </c>
      <c r="Y171" s="136">
        <f t="shared" si="97"/>
        <v>14.0</v>
      </c>
      <c r="Z171" s="174" t="s">
        <v>30</v>
      </c>
    </row>
    <row r="172" spans="8:8" ht="16.5" outlineLevel="1" customHeight="1">
      <c r="A172" s="66" t="s">
        <v>125</v>
      </c>
      <c r="B172" s="89" t="s">
        <v>456</v>
      </c>
      <c r="C172" s="216" t="s">
        <v>457</v>
      </c>
      <c r="D172" s="69" t="s">
        <v>458</v>
      </c>
      <c r="E172" s="69" t="s">
        <v>459</v>
      </c>
      <c r="F172" s="70" t="s">
        <v>460</v>
      </c>
      <c r="G172" s="98">
        <v>0.0</v>
      </c>
      <c r="H172" s="98">
        <v>1.3</v>
      </c>
      <c r="I172" s="98">
        <v>3.1</v>
      </c>
      <c r="J172" s="98">
        <v>0.0</v>
      </c>
      <c r="K172" s="98">
        <v>0.0</v>
      </c>
      <c r="L172" s="98">
        <v>0.0</v>
      </c>
      <c r="M172" s="133">
        <v>0.0</v>
      </c>
      <c r="N172" s="133">
        <v>0.0</v>
      </c>
      <c r="O172" s="133">
        <v>0.0</v>
      </c>
      <c r="P172" s="133">
        <v>0.0</v>
      </c>
      <c r="Q172" s="77">
        <f t="shared" si="98"/>
        <v>4.4</v>
      </c>
      <c r="R172" s="78">
        <f t="shared" si="96"/>
        <v>0.0</v>
      </c>
      <c r="S172" s="78"/>
      <c r="T172" s="79">
        <f t="shared" si="99" ref="T172:T189">SUM(Q172:S172)</f>
        <v>4.4</v>
      </c>
      <c r="U172" s="106">
        <v>4.4</v>
      </c>
      <c r="V172" s="81">
        <v>4.4</v>
      </c>
      <c r="W172" s="82">
        <v>0.0</v>
      </c>
      <c r="X172" s="82">
        <v>0.0</v>
      </c>
      <c r="Y172" s="136">
        <f t="shared" si="97"/>
        <v>4.4</v>
      </c>
      <c r="Z172" s="137" t="s">
        <v>30</v>
      </c>
    </row>
    <row r="173" spans="8:8" ht="15.75" outlineLevel="1">
      <c r="A173" s="66" t="s">
        <v>125</v>
      </c>
      <c r="B173" s="89" t="s">
        <v>456</v>
      </c>
      <c r="C173" s="216" t="s">
        <v>457</v>
      </c>
      <c r="D173" s="69" t="s">
        <v>461</v>
      </c>
      <c r="E173" s="69" t="s">
        <v>462</v>
      </c>
      <c r="F173" s="70" t="s">
        <v>463</v>
      </c>
      <c r="G173" s="97">
        <v>0.0</v>
      </c>
      <c r="H173" s="98">
        <v>0.0</v>
      </c>
      <c r="I173" s="98">
        <v>3.745</v>
      </c>
      <c r="J173" s="98">
        <v>0.0</v>
      </c>
      <c r="K173" s="98">
        <v>0.0</v>
      </c>
      <c r="L173" s="98">
        <v>0.0</v>
      </c>
      <c r="M173" s="133">
        <v>0.0</v>
      </c>
      <c r="N173" s="133">
        <v>0.0</v>
      </c>
      <c r="O173" s="133">
        <v>0.0</v>
      </c>
      <c r="P173" s="133">
        <v>0.0</v>
      </c>
      <c r="Q173" s="77">
        <f t="shared" si="98"/>
        <v>3.745</v>
      </c>
      <c r="R173" s="78">
        <f t="shared" si="96"/>
        <v>0.0</v>
      </c>
      <c r="S173" s="78"/>
      <c r="T173" s="79">
        <f t="shared" si="99"/>
        <v>3.745</v>
      </c>
      <c r="U173" s="106">
        <v>3.0</v>
      </c>
      <c r="V173" s="81">
        <v>3.745</v>
      </c>
      <c r="W173" s="82">
        <v>0.0</v>
      </c>
      <c r="X173" s="82">
        <v>0.0</v>
      </c>
      <c r="Y173" s="136">
        <f t="shared" si="97"/>
        <v>3.745</v>
      </c>
      <c r="Z173" s="174" t="s">
        <v>30</v>
      </c>
    </row>
    <row r="174" spans="8:8" ht="15.75" outlineLevel="1">
      <c r="A174" s="66" t="s">
        <v>125</v>
      </c>
      <c r="B174" s="89" t="s">
        <v>456</v>
      </c>
      <c r="C174" s="216" t="s">
        <v>457</v>
      </c>
      <c r="D174" s="69" t="s">
        <v>462</v>
      </c>
      <c r="E174" s="69" t="s">
        <v>464</v>
      </c>
      <c r="F174" s="217" t="s">
        <v>1644</v>
      </c>
      <c r="G174" s="95">
        <v>0.0</v>
      </c>
      <c r="H174" s="96">
        <v>21.1</v>
      </c>
      <c r="I174" s="96">
        <v>25.83</v>
      </c>
      <c r="J174" s="98">
        <v>0.0</v>
      </c>
      <c r="K174" s="98">
        <v>0.0</v>
      </c>
      <c r="L174" s="98">
        <v>0.0</v>
      </c>
      <c r="M174" s="133">
        <v>0.0</v>
      </c>
      <c r="N174" s="133">
        <v>0.0</v>
      </c>
      <c r="O174" s="133">
        <v>0.0</v>
      </c>
      <c r="P174" s="133">
        <v>0.0</v>
      </c>
      <c r="Q174" s="77">
        <f t="shared" si="98"/>
        <v>46.93</v>
      </c>
      <c r="R174" s="78">
        <f t="shared" si="96"/>
        <v>0.0</v>
      </c>
      <c r="S174" s="78"/>
      <c r="T174" s="79">
        <f t="shared" si="99"/>
        <v>46.93</v>
      </c>
      <c r="U174" s="106">
        <v>39.842</v>
      </c>
      <c r="V174" s="81">
        <v>32.994</v>
      </c>
      <c r="W174" s="82">
        <v>7.0</v>
      </c>
      <c r="X174" s="82">
        <v>7.0</v>
      </c>
      <c r="Y174" s="218">
        <f>V174+X174+W174</f>
        <v>46.994</v>
      </c>
      <c r="Z174" s="174" t="s">
        <v>30</v>
      </c>
    </row>
    <row r="175" spans="8:8" ht="15.75" outlineLevel="1">
      <c r="A175" s="66" t="s">
        <v>125</v>
      </c>
      <c r="B175" s="89" t="s">
        <v>465</v>
      </c>
      <c r="C175" s="216" t="s">
        <v>466</v>
      </c>
      <c r="D175" s="69" t="s">
        <v>467</v>
      </c>
      <c r="E175" s="69" t="s">
        <v>468</v>
      </c>
      <c r="F175" s="70" t="s">
        <v>469</v>
      </c>
      <c r="G175" s="95">
        <v>1.42</v>
      </c>
      <c r="H175" s="96">
        <v>0.0</v>
      </c>
      <c r="I175" s="96">
        <v>0.16</v>
      </c>
      <c r="J175" s="96">
        <v>0.0</v>
      </c>
      <c r="K175" s="96">
        <v>0.0</v>
      </c>
      <c r="L175" s="96">
        <v>0.0</v>
      </c>
      <c r="M175" s="207">
        <v>0.0</v>
      </c>
      <c r="N175" s="207">
        <v>0.0</v>
      </c>
      <c r="O175" s="207">
        <v>0.0</v>
      </c>
      <c r="P175" s="207">
        <v>0.0</v>
      </c>
      <c r="Q175" s="77">
        <f t="shared" si="98"/>
        <v>1.5799999999999998</v>
      </c>
      <c r="R175" s="78">
        <f t="shared" si="96"/>
        <v>0.0</v>
      </c>
      <c r="S175" s="78"/>
      <c r="T175" s="79">
        <f t="shared" si="99"/>
        <v>1.5799999999999998</v>
      </c>
      <c r="U175" s="106">
        <v>1.576</v>
      </c>
      <c r="V175" s="81">
        <v>1.576</v>
      </c>
      <c r="W175" s="82">
        <v>0.0</v>
      </c>
      <c r="X175" s="82">
        <v>0.0</v>
      </c>
      <c r="Y175" s="136">
        <f t="shared" si="97"/>
        <v>1.576</v>
      </c>
      <c r="Z175" s="174" t="s">
        <v>30</v>
      </c>
    </row>
    <row r="176" spans="8:8" ht="15.75" outlineLevel="1">
      <c r="A176" s="66" t="s">
        <v>125</v>
      </c>
      <c r="B176" s="89" t="s">
        <v>470</v>
      </c>
      <c r="C176" s="216" t="s">
        <v>471</v>
      </c>
      <c r="D176" s="69" t="s">
        <v>472</v>
      </c>
      <c r="E176" s="69" t="s">
        <v>333</v>
      </c>
      <c r="F176" s="70" t="s">
        <v>471</v>
      </c>
      <c r="G176" s="95">
        <v>0.0</v>
      </c>
      <c r="H176" s="96">
        <v>0.0</v>
      </c>
      <c r="I176" s="96">
        <v>4.85</v>
      </c>
      <c r="J176" s="96">
        <v>2.0</v>
      </c>
      <c r="K176" s="96">
        <v>0.0</v>
      </c>
      <c r="L176" s="96">
        <v>0.0</v>
      </c>
      <c r="M176" s="207">
        <v>0.0</v>
      </c>
      <c r="N176" s="207">
        <v>0.0</v>
      </c>
      <c r="O176" s="207">
        <v>0.0</v>
      </c>
      <c r="P176" s="207">
        <v>0.0</v>
      </c>
      <c r="Q176" s="77">
        <f t="shared" si="98"/>
        <v>6.85</v>
      </c>
      <c r="R176" s="78">
        <f t="shared" si="96"/>
        <v>0.0</v>
      </c>
      <c r="S176" s="78"/>
      <c r="T176" s="79">
        <f t="shared" si="99"/>
        <v>6.85</v>
      </c>
      <c r="U176" s="106">
        <v>6.414</v>
      </c>
      <c r="V176" s="81">
        <v>6.414</v>
      </c>
      <c r="W176" s="82">
        <v>0.0</v>
      </c>
      <c r="X176" s="82">
        <v>0.0</v>
      </c>
      <c r="Y176" s="136">
        <f t="shared" si="97"/>
        <v>6.414</v>
      </c>
      <c r="Z176" s="174" t="s">
        <v>30</v>
      </c>
    </row>
    <row r="177" spans="8:8" ht="15.75" outlineLevel="1">
      <c r="A177" s="66">
        <v>50.0</v>
      </c>
      <c r="B177" s="89">
        <v>5008.0</v>
      </c>
      <c r="C177" s="216" t="s">
        <v>473</v>
      </c>
      <c r="D177" s="69" t="s">
        <v>434</v>
      </c>
      <c r="E177" s="69" t="s">
        <v>27</v>
      </c>
      <c r="F177" s="70" t="s">
        <v>474</v>
      </c>
      <c r="G177" s="95">
        <v>3.996</v>
      </c>
      <c r="H177" s="96">
        <v>28.607</v>
      </c>
      <c r="I177" s="96">
        <f>5.107+9</f>
        <v>14.107</v>
      </c>
      <c r="J177" s="96">
        <f>21.207-9</f>
        <v>12.207</v>
      </c>
      <c r="K177" s="98">
        <v>0.0</v>
      </c>
      <c r="L177" s="98">
        <v>0.0</v>
      </c>
      <c r="M177" s="133">
        <v>0.0</v>
      </c>
      <c r="N177" s="133">
        <v>0.0</v>
      </c>
      <c r="O177" s="133">
        <v>0.0</v>
      </c>
      <c r="P177" s="133">
        <v>0.0</v>
      </c>
      <c r="Q177" s="78">
        <f t="shared" si="98"/>
        <v>58.917</v>
      </c>
      <c r="R177" s="78">
        <f t="shared" si="96"/>
        <v>0.0</v>
      </c>
      <c r="S177" s="78"/>
      <c r="T177" s="79">
        <f t="shared" si="99"/>
        <v>58.917</v>
      </c>
      <c r="U177" s="106">
        <v>58.16</v>
      </c>
      <c r="V177" s="81">
        <v>58.917</v>
      </c>
      <c r="W177" s="82">
        <v>0.0</v>
      </c>
      <c r="X177" s="82">
        <v>0.0</v>
      </c>
      <c r="Y177" s="136">
        <f t="shared" si="97"/>
        <v>58.917</v>
      </c>
      <c r="Z177" s="137" t="s">
        <v>30</v>
      </c>
    </row>
    <row r="178" spans="8:8" ht="15.75" outlineLevel="1">
      <c r="A178" s="66" t="s">
        <v>475</v>
      </c>
      <c r="B178" s="89">
        <v>5009.0</v>
      </c>
      <c r="C178" s="219" t="s">
        <v>476</v>
      </c>
      <c r="D178" s="75" t="s">
        <v>477</v>
      </c>
      <c r="E178" s="75" t="s">
        <v>478</v>
      </c>
      <c r="F178" s="200" t="s">
        <v>479</v>
      </c>
      <c r="G178" s="98">
        <v>0.0</v>
      </c>
      <c r="H178" s="98">
        <v>0.0</v>
      </c>
      <c r="I178" s="98">
        <v>0.5</v>
      </c>
      <c r="J178" s="98">
        <v>0.0</v>
      </c>
      <c r="K178" s="98">
        <v>0.0</v>
      </c>
      <c r="L178" s="98">
        <v>0.0</v>
      </c>
      <c r="M178" s="98">
        <v>0.0</v>
      </c>
      <c r="N178" s="98">
        <v>0.0</v>
      </c>
      <c r="O178" s="98">
        <v>0.0</v>
      </c>
      <c r="P178" s="98">
        <v>0.0</v>
      </c>
      <c r="Q178" s="77">
        <f t="shared" si="98"/>
        <v>0.5</v>
      </c>
      <c r="R178" s="78">
        <f t="shared" si="96"/>
        <v>0.0</v>
      </c>
      <c r="S178" s="78"/>
      <c r="T178" s="79">
        <f t="shared" si="99"/>
        <v>0.5</v>
      </c>
      <c r="U178" s="106">
        <v>0.5</v>
      </c>
      <c r="V178" s="81">
        <v>0.5</v>
      </c>
      <c r="W178" s="82">
        <v>0.0</v>
      </c>
      <c r="X178" s="82">
        <v>0.0</v>
      </c>
      <c r="Y178" s="136">
        <f t="shared" si="97"/>
        <v>0.5</v>
      </c>
      <c r="Z178" s="137" t="s">
        <v>30</v>
      </c>
    </row>
    <row r="179" spans="8:8" ht="15.75" outlineLevel="1">
      <c r="A179" s="66">
        <v>50.0</v>
      </c>
      <c r="B179" s="89" t="s">
        <v>480</v>
      </c>
      <c r="C179" s="216" t="s">
        <v>481</v>
      </c>
      <c r="D179" s="69" t="s">
        <v>482</v>
      </c>
      <c r="E179" s="69" t="s">
        <v>483</v>
      </c>
      <c r="F179" s="70" t="s">
        <v>484</v>
      </c>
      <c r="G179" s="97">
        <v>0.0</v>
      </c>
      <c r="H179" s="98">
        <v>0.0</v>
      </c>
      <c r="I179" s="98">
        <v>0.0</v>
      </c>
      <c r="J179" s="98">
        <v>6.068</v>
      </c>
      <c r="K179" s="98">
        <v>0.0</v>
      </c>
      <c r="L179" s="98">
        <v>0.0</v>
      </c>
      <c r="M179" s="133">
        <v>0.0</v>
      </c>
      <c r="N179" s="133">
        <v>0.0</v>
      </c>
      <c r="O179" s="133">
        <v>0.0</v>
      </c>
      <c r="P179" s="133">
        <v>0.0</v>
      </c>
      <c r="Q179" s="77">
        <f t="shared" si="98"/>
        <v>6.068</v>
      </c>
      <c r="R179" s="78">
        <f t="shared" si="96"/>
        <v>0.0</v>
      </c>
      <c r="S179" s="78"/>
      <c r="T179" s="79">
        <f t="shared" si="99"/>
        <v>6.068</v>
      </c>
      <c r="U179" s="106">
        <v>5.03</v>
      </c>
      <c r="V179" s="81">
        <v>6.068</v>
      </c>
      <c r="W179" s="82">
        <v>0.0</v>
      </c>
      <c r="X179" s="82">
        <v>0.0</v>
      </c>
      <c r="Y179" s="136">
        <f t="shared" si="97"/>
        <v>6.068</v>
      </c>
      <c r="Z179" s="137" t="s">
        <v>30</v>
      </c>
    </row>
    <row r="180" spans="8:8" ht="15.75" outlineLevel="1">
      <c r="A180" s="66">
        <v>50.0</v>
      </c>
      <c r="B180" s="89" t="s">
        <v>485</v>
      </c>
      <c r="C180" s="216" t="s">
        <v>486</v>
      </c>
      <c r="D180" s="69" t="s">
        <v>487</v>
      </c>
      <c r="E180" s="69" t="s">
        <v>488</v>
      </c>
      <c r="F180" s="70" t="s">
        <v>489</v>
      </c>
      <c r="G180" s="97">
        <v>0.0</v>
      </c>
      <c r="H180" s="98">
        <v>0.0</v>
      </c>
      <c r="I180" s="98">
        <v>0.0</v>
      </c>
      <c r="J180" s="98">
        <v>0.0</v>
      </c>
      <c r="K180" s="98">
        <v>0.0</v>
      </c>
      <c r="L180" s="98">
        <v>0.0</v>
      </c>
      <c r="M180" s="133">
        <v>0.0</v>
      </c>
      <c r="N180" s="133">
        <v>0.0</v>
      </c>
      <c r="O180" s="133">
        <v>2.5</v>
      </c>
      <c r="P180" s="133">
        <v>0.0</v>
      </c>
      <c r="Q180" s="77">
        <f t="shared" si="100" ref="Q180:Q188">SUM(G180:K180)</f>
        <v>0.0</v>
      </c>
      <c r="R180" s="78">
        <f t="shared" si="96"/>
        <v>2.5</v>
      </c>
      <c r="S180" s="78"/>
      <c r="T180" s="79">
        <f t="shared" si="99"/>
        <v>2.5</v>
      </c>
      <c r="U180" s="106">
        <v>2.2</v>
      </c>
      <c r="V180" s="81">
        <v>2.5</v>
      </c>
      <c r="W180" s="82">
        <v>0.0</v>
      </c>
      <c r="X180" s="82">
        <v>0.0</v>
      </c>
      <c r="Y180" s="136">
        <f t="shared" si="97"/>
        <v>2.5</v>
      </c>
      <c r="Z180" s="137" t="s">
        <v>144</v>
      </c>
    </row>
    <row r="181" spans="8:8" ht="15.75" outlineLevel="1">
      <c r="A181" s="66">
        <v>50.0</v>
      </c>
      <c r="B181" s="89" t="s">
        <v>485</v>
      </c>
      <c r="C181" s="216" t="s">
        <v>486</v>
      </c>
      <c r="D181" s="69" t="s">
        <v>36</v>
      </c>
      <c r="E181" s="69" t="s">
        <v>123</v>
      </c>
      <c r="F181" s="70" t="s">
        <v>490</v>
      </c>
      <c r="G181" s="97">
        <v>0.0</v>
      </c>
      <c r="H181" s="98">
        <v>0.0</v>
      </c>
      <c r="I181" s="98">
        <v>0.0</v>
      </c>
      <c r="J181" s="98">
        <v>0.0</v>
      </c>
      <c r="K181" s="98">
        <v>0.0</v>
      </c>
      <c r="L181" s="98">
        <v>0.0</v>
      </c>
      <c r="M181" s="133">
        <v>0.0</v>
      </c>
      <c r="N181" s="133">
        <v>0.0</v>
      </c>
      <c r="O181" s="133">
        <v>2.0</v>
      </c>
      <c r="P181" s="133">
        <v>0.0</v>
      </c>
      <c r="Q181" s="77">
        <f t="shared" si="100"/>
        <v>0.0</v>
      </c>
      <c r="R181" s="78">
        <f t="shared" si="96"/>
        <v>2.0</v>
      </c>
      <c r="S181" s="78"/>
      <c r="T181" s="79">
        <f t="shared" si="99"/>
        <v>2.0</v>
      </c>
      <c r="U181" s="106">
        <v>2.3</v>
      </c>
      <c r="V181" s="81">
        <v>2.0</v>
      </c>
      <c r="W181" s="82">
        <v>0.0</v>
      </c>
      <c r="X181" s="82">
        <v>0.0</v>
      </c>
      <c r="Y181" s="136">
        <f t="shared" si="97"/>
        <v>2.0</v>
      </c>
      <c r="Z181" s="137" t="s">
        <v>144</v>
      </c>
    </row>
    <row r="182" spans="8:8" ht="30.0" outlineLevel="1">
      <c r="A182" s="66">
        <v>50.0</v>
      </c>
      <c r="B182" s="89" t="s">
        <v>491</v>
      </c>
      <c r="C182" s="220" t="s">
        <v>492</v>
      </c>
      <c r="D182" s="69" t="s">
        <v>36</v>
      </c>
      <c r="E182" s="69" t="s">
        <v>493</v>
      </c>
      <c r="F182" s="70" t="s">
        <v>494</v>
      </c>
      <c r="G182" s="97">
        <v>0.0</v>
      </c>
      <c r="H182" s="98">
        <v>0.0</v>
      </c>
      <c r="I182" s="98">
        <v>13.93</v>
      </c>
      <c r="J182" s="98">
        <v>0.07</v>
      </c>
      <c r="K182" s="98">
        <v>0.0</v>
      </c>
      <c r="L182" s="98">
        <v>0.0</v>
      </c>
      <c r="M182" s="98">
        <v>0.0</v>
      </c>
      <c r="N182" s="98">
        <v>0.0</v>
      </c>
      <c r="O182" s="98">
        <v>0.0</v>
      </c>
      <c r="P182" s="98">
        <v>0.0</v>
      </c>
      <c r="Q182" s="77">
        <f t="shared" si="100"/>
        <v>14.0</v>
      </c>
      <c r="R182" s="78">
        <f t="shared" si="96"/>
        <v>0.0</v>
      </c>
      <c r="S182" s="78"/>
      <c r="T182" s="79">
        <f t="shared" si="99"/>
        <v>14.0</v>
      </c>
      <c r="U182" s="106">
        <v>14.0</v>
      </c>
      <c r="V182" s="81">
        <v>14.0</v>
      </c>
      <c r="W182" s="82">
        <v>0.0</v>
      </c>
      <c r="X182" s="82">
        <v>0.0</v>
      </c>
      <c r="Y182" s="136">
        <f t="shared" si="97"/>
        <v>14.0</v>
      </c>
      <c r="Z182" s="137" t="s">
        <v>144</v>
      </c>
    </row>
    <row r="183" spans="8:8" ht="30.0" outlineLevel="1">
      <c r="A183" s="66">
        <v>50.0</v>
      </c>
      <c r="B183" s="89" t="s">
        <v>491</v>
      </c>
      <c r="C183" s="220" t="s">
        <v>492</v>
      </c>
      <c r="D183" s="69" t="s">
        <v>495</v>
      </c>
      <c r="E183" s="69" t="s">
        <v>496</v>
      </c>
      <c r="F183" s="70" t="s">
        <v>497</v>
      </c>
      <c r="G183" s="98">
        <v>0.0</v>
      </c>
      <c r="H183" s="98">
        <v>0.68</v>
      </c>
      <c r="I183" s="98">
        <v>0.0</v>
      </c>
      <c r="J183" s="98">
        <v>0.0</v>
      </c>
      <c r="K183" s="98">
        <v>0.0</v>
      </c>
      <c r="L183" s="98">
        <v>0.0</v>
      </c>
      <c r="M183" s="98">
        <v>0.3</v>
      </c>
      <c r="N183" s="98">
        <v>16.792</v>
      </c>
      <c r="O183" s="133">
        <v>0.0</v>
      </c>
      <c r="P183" s="133">
        <v>0.0</v>
      </c>
      <c r="Q183" s="77">
        <f t="shared" si="100"/>
        <v>0.68</v>
      </c>
      <c r="R183" s="78">
        <f t="shared" si="96"/>
        <v>17.092000000000002</v>
      </c>
      <c r="S183" s="78"/>
      <c r="T183" s="79">
        <f t="shared" si="99"/>
        <v>17.772000000000002</v>
      </c>
      <c r="U183" s="106">
        <v>17.058</v>
      </c>
      <c r="V183" s="81">
        <v>17.16</v>
      </c>
      <c r="W183" s="82">
        <v>0.0</v>
      </c>
      <c r="X183" s="82">
        <v>0.0</v>
      </c>
      <c r="Y183" s="136">
        <f t="shared" si="97"/>
        <v>17.16</v>
      </c>
      <c r="Z183" s="137" t="s">
        <v>144</v>
      </c>
    </row>
    <row r="184" spans="8:8" ht="30.0" outlineLevel="1">
      <c r="A184" s="66">
        <v>50.0</v>
      </c>
      <c r="B184" s="89" t="s">
        <v>498</v>
      </c>
      <c r="C184" s="220" t="s">
        <v>499</v>
      </c>
      <c r="D184" s="69" t="s">
        <v>500</v>
      </c>
      <c r="E184" s="69" t="s">
        <v>501</v>
      </c>
      <c r="F184" s="70" t="s">
        <v>502</v>
      </c>
      <c r="G184" s="97">
        <v>0.0</v>
      </c>
      <c r="H184" s="98">
        <v>1.01</v>
      </c>
      <c r="I184" s="98">
        <v>2.99</v>
      </c>
      <c r="J184" s="98">
        <v>0.0</v>
      </c>
      <c r="K184" s="98">
        <v>0.0</v>
      </c>
      <c r="L184" s="98">
        <v>0.0</v>
      </c>
      <c r="M184" s="133">
        <v>0.0</v>
      </c>
      <c r="N184" s="133">
        <v>0.0</v>
      </c>
      <c r="O184" s="133">
        <v>0.0</v>
      </c>
      <c r="P184" s="133">
        <v>0.0</v>
      </c>
      <c r="Q184" s="77">
        <f t="shared" si="100"/>
        <v>4.0</v>
      </c>
      <c r="R184" s="78">
        <f t="shared" si="96"/>
        <v>0.0</v>
      </c>
      <c r="S184" s="78"/>
      <c r="T184" s="79">
        <f t="shared" si="99"/>
        <v>4.0</v>
      </c>
      <c r="U184" s="106">
        <v>4.0</v>
      </c>
      <c r="V184" s="81">
        <v>4.0</v>
      </c>
      <c r="W184" s="82">
        <v>0.0</v>
      </c>
      <c r="X184" s="82">
        <v>0.0</v>
      </c>
      <c r="Y184" s="136">
        <f t="shared" si="97"/>
        <v>4.0</v>
      </c>
      <c r="Z184" s="137" t="s">
        <v>30</v>
      </c>
    </row>
    <row r="185" spans="8:8" ht="15.75" outlineLevel="1">
      <c r="A185" s="66" t="s">
        <v>503</v>
      </c>
      <c r="B185" s="89">
        <v>5501.0</v>
      </c>
      <c r="C185" s="216" t="s">
        <v>504</v>
      </c>
      <c r="D185" s="69" t="s">
        <v>505</v>
      </c>
      <c r="E185" s="69" t="s">
        <v>506</v>
      </c>
      <c r="F185" s="70" t="s">
        <v>507</v>
      </c>
      <c r="G185" s="97">
        <v>0.0</v>
      </c>
      <c r="H185" s="98">
        <v>4.15</v>
      </c>
      <c r="I185" s="98">
        <v>0.0</v>
      </c>
      <c r="J185" s="98">
        <v>0.0</v>
      </c>
      <c r="K185" s="98">
        <v>0.0</v>
      </c>
      <c r="L185" s="98">
        <v>0.0</v>
      </c>
      <c r="M185" s="133">
        <v>0.0</v>
      </c>
      <c r="N185" s="133">
        <v>0.0</v>
      </c>
      <c r="O185" s="133">
        <v>0.0</v>
      </c>
      <c r="P185" s="133">
        <v>0.0</v>
      </c>
      <c r="Q185" s="77">
        <f t="shared" si="100"/>
        <v>4.15</v>
      </c>
      <c r="R185" s="78">
        <f t="shared" si="101" ref="R185">SUM(L185:P185)</f>
        <v>0.0</v>
      </c>
      <c r="S185" s="78"/>
      <c r="T185" s="79">
        <f t="shared" si="102" ref="T185">SUM(Q185:S185)</f>
        <v>4.15</v>
      </c>
      <c r="U185" s="106">
        <v>5.401</v>
      </c>
      <c r="V185" s="81">
        <v>4.148</v>
      </c>
      <c r="W185" s="82">
        <v>0.0</v>
      </c>
      <c r="X185" s="82">
        <v>0.0</v>
      </c>
      <c r="Y185" s="136">
        <f t="shared" si="103" ref="Y185">V185+X185</f>
        <v>4.148</v>
      </c>
      <c r="Z185" s="137" t="s">
        <v>30</v>
      </c>
    </row>
    <row r="186" spans="8:8" ht="15.75" outlineLevel="1">
      <c r="A186" s="66">
        <v>56.0</v>
      </c>
      <c r="B186" s="89">
        <v>5604.0</v>
      </c>
      <c r="C186" s="216" t="s">
        <v>508</v>
      </c>
      <c r="D186" s="69" t="s">
        <v>36</v>
      </c>
      <c r="E186" s="69" t="s">
        <v>509</v>
      </c>
      <c r="F186" s="70" t="s">
        <v>510</v>
      </c>
      <c r="G186" s="97">
        <v>0.0</v>
      </c>
      <c r="H186" s="98">
        <v>0.742</v>
      </c>
      <c r="I186" s="98">
        <v>11.255</v>
      </c>
      <c r="J186" s="98">
        <v>4.654</v>
      </c>
      <c r="K186" s="98">
        <v>0.0</v>
      </c>
      <c r="L186" s="98">
        <v>0.0</v>
      </c>
      <c r="M186" s="133">
        <v>0.0</v>
      </c>
      <c r="N186" s="133">
        <v>0.0</v>
      </c>
      <c r="O186" s="133">
        <v>3.0</v>
      </c>
      <c r="P186" s="133">
        <v>0.0</v>
      </c>
      <c r="Q186" s="77">
        <f t="shared" si="100"/>
        <v>16.651</v>
      </c>
      <c r="R186" s="78">
        <f t="shared" si="96"/>
        <v>3.0</v>
      </c>
      <c r="S186" s="78"/>
      <c r="T186" s="79">
        <f t="shared" si="99"/>
        <v>19.651</v>
      </c>
      <c r="U186" s="106">
        <v>19.5</v>
      </c>
      <c r="V186" s="81">
        <v>19.651</v>
      </c>
      <c r="W186" s="82">
        <v>0.0</v>
      </c>
      <c r="X186" s="82">
        <v>0.0</v>
      </c>
      <c r="Y186" s="136">
        <f t="shared" si="97"/>
        <v>19.651</v>
      </c>
      <c r="Z186" s="137" t="s">
        <v>30</v>
      </c>
    </row>
    <row r="187" spans="8:8" ht="15.75" outlineLevel="1">
      <c r="A187" s="66">
        <v>56.0</v>
      </c>
      <c r="B187" s="89">
        <v>5604.0</v>
      </c>
      <c r="C187" s="216" t="s">
        <v>508</v>
      </c>
      <c r="D187" s="69" t="s">
        <v>511</v>
      </c>
      <c r="E187" s="69" t="s">
        <v>512</v>
      </c>
      <c r="F187" s="70" t="s">
        <v>510</v>
      </c>
      <c r="G187" s="97">
        <v>0.0</v>
      </c>
      <c r="H187" s="98">
        <v>0.0</v>
      </c>
      <c r="I187" s="98">
        <v>2.849</v>
      </c>
      <c r="J187" s="98">
        <v>0.0</v>
      </c>
      <c r="K187" s="98">
        <v>0.0</v>
      </c>
      <c r="L187" s="98">
        <v>0.0</v>
      </c>
      <c r="M187" s="133">
        <v>0.0</v>
      </c>
      <c r="N187" s="133">
        <v>0.0</v>
      </c>
      <c r="O187" s="133">
        <v>0.0</v>
      </c>
      <c r="P187" s="133">
        <v>0.0</v>
      </c>
      <c r="Q187" s="77">
        <f t="shared" si="100"/>
        <v>2.849</v>
      </c>
      <c r="R187" s="78">
        <f>SUM(L187:P187)</f>
        <v>0.0</v>
      </c>
      <c r="S187" s="78"/>
      <c r="T187" s="79">
        <f t="shared" si="99"/>
        <v>2.849</v>
      </c>
      <c r="U187" s="106">
        <v>3.01</v>
      </c>
      <c r="V187" s="81">
        <v>2.849</v>
      </c>
      <c r="W187" s="82">
        <v>0.0</v>
      </c>
      <c r="X187" s="82">
        <v>0.0</v>
      </c>
      <c r="Y187" s="136">
        <f t="shared" si="97"/>
        <v>2.849</v>
      </c>
      <c r="Z187" s="137" t="s">
        <v>30</v>
      </c>
    </row>
    <row r="188" spans="8:8" ht="16.5" outlineLevel="1">
      <c r="A188" s="66">
        <v>56.0</v>
      </c>
      <c r="B188" s="89">
        <v>5607.0</v>
      </c>
      <c r="C188" s="216" t="s">
        <v>513</v>
      </c>
      <c r="D188" s="69" t="s">
        <v>36</v>
      </c>
      <c r="E188" s="69" t="s">
        <v>514</v>
      </c>
      <c r="F188" s="68" t="s">
        <v>515</v>
      </c>
      <c r="G188" s="98">
        <v>0.0</v>
      </c>
      <c r="H188" s="98">
        <v>0.0</v>
      </c>
      <c r="I188" s="98">
        <v>1.9489999999999998</v>
      </c>
      <c r="J188" s="98">
        <v>0.0</v>
      </c>
      <c r="K188" s="98">
        <v>0.0</v>
      </c>
      <c r="L188" s="98">
        <v>0.0</v>
      </c>
      <c r="M188" s="133">
        <v>0.0</v>
      </c>
      <c r="N188" s="133">
        <v>0.0</v>
      </c>
      <c r="O188" s="133">
        <v>4.751</v>
      </c>
      <c r="P188" s="133">
        <v>0.0</v>
      </c>
      <c r="Q188" s="77">
        <f t="shared" si="100"/>
        <v>1.9489999999999998</v>
      </c>
      <c r="R188" s="78">
        <f t="shared" si="96"/>
        <v>4.751</v>
      </c>
      <c r="S188" s="78"/>
      <c r="T188" s="193">
        <f t="shared" si="99"/>
        <v>6.7</v>
      </c>
      <c r="U188" s="106">
        <v>6.7</v>
      </c>
      <c r="V188" s="81">
        <v>6.7</v>
      </c>
      <c r="W188" s="82">
        <v>0.0</v>
      </c>
      <c r="X188" s="82">
        <v>0.0</v>
      </c>
      <c r="Y188" s="136">
        <f t="shared" si="97"/>
        <v>6.7</v>
      </c>
      <c r="Z188" s="139" t="s">
        <v>144</v>
      </c>
    </row>
    <row r="189" spans="8:8" ht="15.75">
      <c r="A189" s="100" t="s">
        <v>516</v>
      </c>
      <c r="B189" s="101"/>
      <c r="C189" s="101"/>
      <c r="D189" s="101"/>
      <c r="E189" s="101"/>
      <c r="F189" s="102" t="s">
        <v>85</v>
      </c>
      <c r="G189" s="186">
        <f t="shared" si="104" ref="G189:P189">SUM(G168:G188)</f>
        <v>5.416</v>
      </c>
      <c r="H189" s="186">
        <f t="shared" si="104"/>
        <v>70.32900000000002</v>
      </c>
      <c r="I189" s="186">
        <f t="shared" si="104"/>
        <v>93.92699999999998</v>
      </c>
      <c r="J189" s="186">
        <f t="shared" si="104"/>
        <v>40.161</v>
      </c>
      <c r="K189" s="186">
        <f t="shared" si="104"/>
        <v>0.0</v>
      </c>
      <c r="L189" s="186">
        <f t="shared" si="104"/>
        <v>0.0</v>
      </c>
      <c r="M189" s="186">
        <f t="shared" si="104"/>
        <v>0.3</v>
      </c>
      <c r="N189" s="186">
        <f t="shared" si="104"/>
        <v>18.052000000000003</v>
      </c>
      <c r="O189" s="186">
        <f t="shared" si="104"/>
        <v>12.251000000000001</v>
      </c>
      <c r="P189" s="186">
        <f t="shared" si="104"/>
        <v>0.0</v>
      </c>
      <c r="Q189" s="77">
        <f>SUM(Q168:Q188)</f>
        <v>209.83300000000003</v>
      </c>
      <c r="R189" s="78">
        <f>SUM(R168:R188)</f>
        <v>30.603000000000005</v>
      </c>
      <c r="S189" s="78">
        <f>SUM(S168:S188)</f>
        <v>0.0</v>
      </c>
      <c r="T189" s="79">
        <f t="shared" si="99"/>
        <v>240.43600000000004</v>
      </c>
      <c r="U189" s="106">
        <f>SUM(U168:U188)</f>
        <v>229.81599999999997</v>
      </c>
      <c r="V189" s="107">
        <f>SUM(V168:V188)</f>
        <v>225.446</v>
      </c>
      <c r="W189" s="105">
        <f>SUM(W168:W188)</f>
        <v>7.0</v>
      </c>
      <c r="X189" s="105">
        <f>SUM(X168:X188)</f>
        <v>7.0</v>
      </c>
      <c r="Y189" s="108">
        <f>SUM(Y168:Y188)</f>
        <v>239.446</v>
      </c>
    </row>
    <row r="190" spans="8:8" ht="16.5" customHeight="1">
      <c r="A190" s="109"/>
      <c r="B190" s="110"/>
      <c r="C190" s="110"/>
      <c r="D190" s="110"/>
      <c r="E190" s="110"/>
      <c r="F190" s="111" t="s">
        <v>86</v>
      </c>
      <c r="G190" s="112">
        <f t="shared" si="105" ref="G190:S190">+G189/$T$189</f>
        <v>0.022525744896770863</v>
      </c>
      <c r="H190" s="112">
        <f t="shared" si="105"/>
        <v>0.2925061138930943</v>
      </c>
      <c r="I190" s="112">
        <f t="shared" si="105"/>
        <v>0.39065281405446756</v>
      </c>
      <c r="J190" s="112">
        <f t="shared" si="105"/>
        <v>0.16703405480044584</v>
      </c>
      <c r="K190" s="112">
        <f t="shared" si="105"/>
        <v>0.0</v>
      </c>
      <c r="L190" s="112">
        <f t="shared" si="105"/>
        <v>0.0</v>
      </c>
      <c r="M190" s="112">
        <f t="shared" si="105"/>
        <v>0.001247733284533098</v>
      </c>
      <c r="N190" s="112">
        <f t="shared" si="105"/>
        <v>0.07508027084130496</v>
      </c>
      <c r="O190" s="112">
        <f t="shared" si="105"/>
        <v>0.050953268229383286</v>
      </c>
      <c r="P190" s="112">
        <f t="shared" si="105"/>
        <v>0.0</v>
      </c>
      <c r="Q190" s="113">
        <f t="shared" si="105"/>
        <v>0.8727187276447786</v>
      </c>
      <c r="R190" s="114">
        <f t="shared" si="105"/>
        <v>0.12728127235522135</v>
      </c>
      <c r="S190" s="114">
        <f t="shared" si="105"/>
        <v>0.0</v>
      </c>
      <c r="T190" s="114">
        <f>T189/U189</f>
        <v>1.0462108817488776</v>
      </c>
      <c r="U190" s="115"/>
      <c r="V190" s="116">
        <f>+V189/$Y$189</f>
        <v>0.9415317023462493</v>
      </c>
      <c r="W190" s="114">
        <f>+W189/$Y$189</f>
        <v>0.02923414882687537</v>
      </c>
      <c r="X190" s="114">
        <f>+X189/$Y$189</f>
        <v>0.02923414882687537</v>
      </c>
      <c r="Y190" s="117"/>
    </row>
    <row r="191" spans="8:8" ht="15.75">
      <c r="A191" s="141"/>
      <c r="B191" s="9"/>
      <c r="C191" s="10"/>
      <c r="D191" s="10"/>
      <c r="E191" s="10"/>
      <c r="F191" s="10"/>
      <c r="G191" s="118"/>
      <c r="H191" s="119"/>
      <c r="I191" s="119"/>
      <c r="J191" s="119"/>
      <c r="K191" s="119"/>
      <c r="L191" s="119"/>
      <c r="M191" s="120"/>
      <c r="N191" s="120"/>
      <c r="O191" s="120"/>
      <c r="P191" s="120"/>
      <c r="Q191" s="121"/>
      <c r="R191" s="122"/>
      <c r="S191" s="122"/>
      <c r="T191" s="46"/>
      <c r="U191" s="43"/>
      <c r="V191" s="47"/>
      <c r="W191" s="47"/>
      <c r="X191" s="47"/>
      <c r="Y191" s="43"/>
    </row>
    <row r="192" spans="8:8" ht="16.5">
      <c r="A192" s="48" t="s">
        <v>517</v>
      </c>
      <c r="B192" s="48"/>
      <c r="C192" s="10"/>
      <c r="D192" s="10"/>
      <c r="E192" s="10"/>
      <c r="F192" s="10"/>
      <c r="G192" s="118"/>
      <c r="H192" s="119"/>
      <c r="I192" s="119"/>
      <c r="J192" s="119"/>
      <c r="K192" s="119"/>
      <c r="L192" s="119"/>
      <c r="M192" s="120"/>
      <c r="N192" s="120"/>
      <c r="O192" s="120"/>
      <c r="P192" s="120"/>
      <c r="Q192" s="121"/>
      <c r="R192" s="122"/>
      <c r="S192" s="122"/>
      <c r="T192" s="46"/>
      <c r="U192" s="43"/>
      <c r="V192" s="47"/>
      <c r="W192" s="47"/>
      <c r="X192" s="47"/>
      <c r="Y192" s="43"/>
    </row>
    <row r="193" spans="8:8" ht="15.75" outlineLevel="1">
      <c r="A193" s="49">
        <v>49.0</v>
      </c>
      <c r="B193" s="142" t="s">
        <v>518</v>
      </c>
      <c r="C193" s="51" t="s">
        <v>519</v>
      </c>
      <c r="D193" s="52" t="s">
        <v>36</v>
      </c>
      <c r="E193" s="52" t="s">
        <v>52</v>
      </c>
      <c r="F193" s="53" t="s">
        <v>520</v>
      </c>
      <c r="G193" s="143">
        <v>0.0</v>
      </c>
      <c r="H193" s="144">
        <v>1.534</v>
      </c>
      <c r="I193" s="144">
        <v>0.973</v>
      </c>
      <c r="J193" s="144">
        <v>0.0</v>
      </c>
      <c r="K193" s="144">
        <v>0.0</v>
      </c>
      <c r="L193" s="144">
        <v>0.0</v>
      </c>
      <c r="M193" s="145">
        <v>0.0</v>
      </c>
      <c r="N193" s="145">
        <v>0.0</v>
      </c>
      <c r="O193" s="145">
        <v>0.0</v>
      </c>
      <c r="P193" s="145">
        <v>0.0</v>
      </c>
      <c r="Q193" s="57">
        <f t="shared" si="106" ref="Q193:Q198">+SUM(G193:K193)</f>
        <v>2.507</v>
      </c>
      <c r="R193" s="58">
        <f t="shared" si="107" ref="R193:R198">+SUM(L193:P193)</f>
        <v>0.0</v>
      </c>
      <c r="S193" s="58"/>
      <c r="T193" s="59">
        <f t="shared" si="108" ref="T193:T198">+SUM(Q193:S193)</f>
        <v>2.507</v>
      </c>
      <c r="U193" s="147">
        <v>2.55</v>
      </c>
      <c r="V193" s="61">
        <v>1.534</v>
      </c>
      <c r="W193" s="62">
        <v>0.0</v>
      </c>
      <c r="X193" s="62">
        <v>0.973</v>
      </c>
      <c r="Y193" s="130">
        <f t="shared" si="109" ref="Y193:Y198">V193+X193</f>
        <v>2.507</v>
      </c>
      <c r="Z193" s="183" t="s">
        <v>30</v>
      </c>
      <c r="AA193" s="65"/>
    </row>
    <row r="194" spans="8:8" ht="15.75" outlineLevel="1">
      <c r="A194" s="66" t="s">
        <v>352</v>
      </c>
      <c r="B194" s="89">
        <v>4902.0</v>
      </c>
      <c r="C194" s="68" t="s">
        <v>521</v>
      </c>
      <c r="D194" s="69" t="s">
        <v>357</v>
      </c>
      <c r="E194" s="69" t="s">
        <v>522</v>
      </c>
      <c r="F194" s="70" t="s">
        <v>523</v>
      </c>
      <c r="G194" s="97">
        <v>17.74</v>
      </c>
      <c r="H194" s="98">
        <v>49.41</v>
      </c>
      <c r="I194" s="98">
        <v>3.0</v>
      </c>
      <c r="J194" s="98">
        <v>0.0</v>
      </c>
      <c r="K194" s="98">
        <v>0.0</v>
      </c>
      <c r="L194" s="98">
        <v>0.0</v>
      </c>
      <c r="M194" s="98">
        <v>0.0</v>
      </c>
      <c r="N194" s="98">
        <v>0.0</v>
      </c>
      <c r="O194" s="98">
        <v>0.0</v>
      </c>
      <c r="P194" s="98">
        <v>0.0</v>
      </c>
      <c r="Q194" s="77">
        <f t="shared" si="106"/>
        <v>70.14999999999999</v>
      </c>
      <c r="R194" s="78">
        <f t="shared" si="107"/>
        <v>0.0</v>
      </c>
      <c r="S194" s="78"/>
      <c r="T194" s="79">
        <f t="shared" si="108"/>
        <v>70.14999999999999</v>
      </c>
      <c r="U194" s="106">
        <v>71.23</v>
      </c>
      <c r="V194" s="81">
        <v>70.147</v>
      </c>
      <c r="W194" s="82">
        <v>0.0</v>
      </c>
      <c r="X194" s="82">
        <v>0.0</v>
      </c>
      <c r="Y194" s="136">
        <f t="shared" si="110" ref="Y194:Y196">V194+X194</f>
        <v>70.147</v>
      </c>
      <c r="Z194" s="221" t="s">
        <v>114</v>
      </c>
    </row>
    <row r="195" spans="8:8" ht="15.75" outlineLevel="1">
      <c r="A195" s="66" t="s">
        <v>362</v>
      </c>
      <c r="B195" s="89" t="s">
        <v>366</v>
      </c>
      <c r="C195" s="68" t="s">
        <v>524</v>
      </c>
      <c r="D195" s="69" t="s">
        <v>368</v>
      </c>
      <c r="E195" s="69" t="s">
        <v>525</v>
      </c>
      <c r="F195" s="70" t="s">
        <v>526</v>
      </c>
      <c r="G195" s="97">
        <v>14.65</v>
      </c>
      <c r="H195" s="98">
        <v>1.97</v>
      </c>
      <c r="I195" s="98">
        <v>1.97</v>
      </c>
      <c r="J195" s="98">
        <v>0.0</v>
      </c>
      <c r="K195" s="98">
        <v>0.0</v>
      </c>
      <c r="L195" s="98">
        <v>0.0</v>
      </c>
      <c r="M195" s="98">
        <v>0.0</v>
      </c>
      <c r="N195" s="98">
        <v>0.0</v>
      </c>
      <c r="O195" s="98">
        <v>0.0</v>
      </c>
      <c r="P195" s="98">
        <v>0.0</v>
      </c>
      <c r="Q195" s="77">
        <f t="shared" si="106"/>
        <v>18.59</v>
      </c>
      <c r="R195" s="78">
        <f t="shared" si="107"/>
        <v>0.0</v>
      </c>
      <c r="S195" s="78"/>
      <c r="T195" s="79">
        <f t="shared" si="108"/>
        <v>18.59</v>
      </c>
      <c r="U195" s="106">
        <v>19.059</v>
      </c>
      <c r="V195" s="81">
        <v>18.598</v>
      </c>
      <c r="W195" s="82">
        <v>0.0</v>
      </c>
      <c r="X195" s="82">
        <v>0.0</v>
      </c>
      <c r="Y195" s="136">
        <f t="shared" si="110"/>
        <v>18.598</v>
      </c>
      <c r="Z195" s="221" t="s">
        <v>30</v>
      </c>
    </row>
    <row r="196" spans="8:8" ht="15.75" outlineLevel="1">
      <c r="A196" s="66">
        <v>88.0</v>
      </c>
      <c r="B196" s="89">
        <v>8801.0</v>
      </c>
      <c r="C196" s="68" t="s">
        <v>527</v>
      </c>
      <c r="D196" s="69" t="s">
        <v>36</v>
      </c>
      <c r="E196" s="69" t="s">
        <v>528</v>
      </c>
      <c r="F196" s="70" t="s">
        <v>529</v>
      </c>
      <c r="G196" s="97">
        <v>40.3</v>
      </c>
      <c r="H196" s="98">
        <v>7.1</v>
      </c>
      <c r="I196" s="98">
        <v>6.99</v>
      </c>
      <c r="J196" s="98">
        <v>0.998</v>
      </c>
      <c r="K196" s="98">
        <v>0.0</v>
      </c>
      <c r="L196" s="98">
        <v>0.0</v>
      </c>
      <c r="M196" s="98">
        <v>0.0</v>
      </c>
      <c r="N196" s="98">
        <v>0.0</v>
      </c>
      <c r="O196" s="98">
        <v>0.0</v>
      </c>
      <c r="P196" s="98">
        <v>0.0</v>
      </c>
      <c r="Q196" s="77">
        <f t="shared" si="106"/>
        <v>55.388</v>
      </c>
      <c r="R196" s="78">
        <f t="shared" si="107"/>
        <v>0.0</v>
      </c>
      <c r="S196" s="78"/>
      <c r="T196" s="79">
        <f t="shared" si="108"/>
        <v>55.388</v>
      </c>
      <c r="U196" s="106">
        <v>57.21</v>
      </c>
      <c r="V196" s="81">
        <v>52.386</v>
      </c>
      <c r="W196" s="82">
        <v>0.0</v>
      </c>
      <c r="X196" s="82">
        <v>1.995</v>
      </c>
      <c r="Y196" s="136">
        <f t="shared" si="110"/>
        <v>54.381</v>
      </c>
      <c r="Z196" s="222" t="s">
        <v>30</v>
      </c>
    </row>
    <row r="197" spans="8:8" ht="15.75" outlineLevel="1">
      <c r="A197" s="66">
        <v>88.0</v>
      </c>
      <c r="B197" s="89">
        <v>8801.0</v>
      </c>
      <c r="C197" s="68" t="s">
        <v>527</v>
      </c>
      <c r="D197" s="69" t="s">
        <v>528</v>
      </c>
      <c r="E197" s="69" t="s">
        <v>530</v>
      </c>
      <c r="F197" s="70" t="s">
        <v>531</v>
      </c>
      <c r="G197" s="97">
        <v>0.0</v>
      </c>
      <c r="H197" s="98">
        <v>0.0</v>
      </c>
      <c r="I197" s="98">
        <v>0.0</v>
      </c>
      <c r="J197" s="98">
        <v>0.0</v>
      </c>
      <c r="K197" s="98">
        <v>0.0</v>
      </c>
      <c r="L197" s="98">
        <v>0.0</v>
      </c>
      <c r="M197" s="98">
        <v>0.0</v>
      </c>
      <c r="N197" s="98">
        <v>1.66</v>
      </c>
      <c r="O197" s="98">
        <v>8.6</v>
      </c>
      <c r="P197" s="98">
        <v>0.0</v>
      </c>
      <c r="Q197" s="77">
        <f t="shared" si="106"/>
        <v>0.0</v>
      </c>
      <c r="R197" s="78">
        <f t="shared" si="107"/>
        <v>10.26</v>
      </c>
      <c r="S197" s="78"/>
      <c r="T197" s="79">
        <f t="shared" si="108"/>
        <v>10.26</v>
      </c>
      <c r="U197" s="106">
        <v>10.7</v>
      </c>
      <c r="V197" s="81">
        <v>10.263</v>
      </c>
      <c r="W197" s="82">
        <v>0.0</v>
      </c>
      <c r="X197" s="82">
        <v>0.0</v>
      </c>
      <c r="Y197" s="136">
        <f t="shared" si="109"/>
        <v>10.263</v>
      </c>
      <c r="Z197" s="221" t="s">
        <v>30</v>
      </c>
    </row>
    <row r="198" spans="8:8" ht="16.5" outlineLevel="1">
      <c r="A198" s="66">
        <v>88.0</v>
      </c>
      <c r="B198" s="89" t="s">
        <v>532</v>
      </c>
      <c r="C198" s="68" t="s">
        <v>533</v>
      </c>
      <c r="D198" s="69" t="s">
        <v>36</v>
      </c>
      <c r="E198" s="69" t="s">
        <v>52</v>
      </c>
      <c r="F198" s="70" t="s">
        <v>533</v>
      </c>
      <c r="G198" s="97">
        <v>2.11</v>
      </c>
      <c r="H198" s="98">
        <v>1.0</v>
      </c>
      <c r="I198" s="98">
        <v>0.0</v>
      </c>
      <c r="J198" s="98">
        <v>0.0</v>
      </c>
      <c r="K198" s="98">
        <v>0.0</v>
      </c>
      <c r="L198" s="98">
        <v>0.0</v>
      </c>
      <c r="M198" s="133">
        <v>0.0</v>
      </c>
      <c r="N198" s="133">
        <v>0.0</v>
      </c>
      <c r="O198" s="133">
        <v>0.0</v>
      </c>
      <c r="P198" s="133">
        <v>0.0</v>
      </c>
      <c r="Q198" s="77">
        <f t="shared" si="106"/>
        <v>3.11</v>
      </c>
      <c r="R198" s="78">
        <f t="shared" si="107"/>
        <v>0.0</v>
      </c>
      <c r="S198" s="78"/>
      <c r="T198" s="79">
        <f t="shared" si="108"/>
        <v>3.11</v>
      </c>
      <c r="U198" s="106">
        <v>2.76</v>
      </c>
      <c r="V198" s="81">
        <v>3.105</v>
      </c>
      <c r="W198" s="82">
        <v>0.0</v>
      </c>
      <c r="X198" s="82">
        <v>0.0</v>
      </c>
      <c r="Y198" s="136">
        <f t="shared" si="109"/>
        <v>3.105</v>
      </c>
      <c r="Z198" s="223" t="s">
        <v>114</v>
      </c>
    </row>
    <row r="199" spans="8:8" ht="15.75">
      <c r="A199" s="100" t="s">
        <v>534</v>
      </c>
      <c r="B199" s="101"/>
      <c r="C199" s="101"/>
      <c r="D199" s="101"/>
      <c r="E199" s="101"/>
      <c r="F199" s="102" t="s">
        <v>85</v>
      </c>
      <c r="G199" s="186">
        <f t="shared" si="111" ref="G199:P199">SUM(G193:G198)</f>
        <v>74.8</v>
      </c>
      <c r="H199" s="186">
        <f t="shared" si="111"/>
        <v>61.013999999999996</v>
      </c>
      <c r="I199" s="186">
        <f t="shared" si="111"/>
        <v>12.933</v>
      </c>
      <c r="J199" s="186">
        <f t="shared" si="111"/>
        <v>0.998</v>
      </c>
      <c r="K199" s="186">
        <f t="shared" si="111"/>
        <v>0.0</v>
      </c>
      <c r="L199" s="186">
        <f t="shared" si="111"/>
        <v>0.0</v>
      </c>
      <c r="M199" s="186">
        <f t="shared" si="111"/>
        <v>0.0</v>
      </c>
      <c r="N199" s="186">
        <f t="shared" si="111"/>
        <v>1.66</v>
      </c>
      <c r="O199" s="186">
        <f t="shared" si="111"/>
        <v>8.6</v>
      </c>
      <c r="P199" s="186">
        <f t="shared" si="111"/>
        <v>0.0</v>
      </c>
      <c r="Q199" s="77">
        <f>SUM(Q193:Q198)</f>
        <v>149.745</v>
      </c>
      <c r="R199" s="78">
        <f>SUM(R193:R198)</f>
        <v>10.26</v>
      </c>
      <c r="S199" s="78">
        <f>SUM(S193:S198)</f>
        <v>0.0</v>
      </c>
      <c r="T199" s="79">
        <f>SUM(Q199:S199)</f>
        <v>160.005</v>
      </c>
      <c r="U199" s="106">
        <f>SUM(U193:U198)</f>
        <v>163.509</v>
      </c>
      <c r="V199" s="107">
        <f>SUM(V193:V198)</f>
        <v>156.03300000000002</v>
      </c>
      <c r="W199" s="105">
        <f t="shared" si="112" ref="W199:X199">SUM(W193:W198)</f>
        <v>0.0</v>
      </c>
      <c r="X199" s="105">
        <f t="shared" si="112"/>
        <v>2.968</v>
      </c>
      <c r="Y199" s="108">
        <f>SUM(Y193:Y198)</f>
        <v>159.001</v>
      </c>
    </row>
    <row r="200" spans="8:8" ht="16.5" customHeight="1">
      <c r="A200" s="109"/>
      <c r="B200" s="110"/>
      <c r="C200" s="110"/>
      <c r="D200" s="110"/>
      <c r="E200" s="110"/>
      <c r="F200" s="111" t="s">
        <v>86</v>
      </c>
      <c r="G200" s="112">
        <f t="shared" si="113" ref="G200:S200">+G199/$T$199</f>
        <v>0.4674853910815287</v>
      </c>
      <c r="H200" s="112">
        <f t="shared" si="113"/>
        <v>0.38132558357551327</v>
      </c>
      <c r="I200" s="112">
        <f t="shared" si="113"/>
        <v>0.0808287241023718</v>
      </c>
      <c r="J200" s="112">
        <f t="shared" si="113"/>
        <v>0.006237305084216119</v>
      </c>
      <c r="K200" s="112">
        <f t="shared" si="113"/>
        <v>0.0</v>
      </c>
      <c r="L200" s="112">
        <f t="shared" si="113"/>
        <v>0.0</v>
      </c>
      <c r="M200" s="112">
        <f t="shared" si="113"/>
        <v>0.0</v>
      </c>
      <c r="N200" s="112">
        <f t="shared" si="113"/>
        <v>0.01037467579138152</v>
      </c>
      <c r="O200" s="112">
        <f t="shared" si="113"/>
        <v>0.05374832036498859</v>
      </c>
      <c r="P200" s="112">
        <f t="shared" si="113"/>
        <v>0.0</v>
      </c>
      <c r="Q200" s="113">
        <f t="shared" si="113"/>
        <v>0.9358770038436299</v>
      </c>
      <c r="R200" s="114">
        <f t="shared" si="113"/>
        <v>0.06412299615637011</v>
      </c>
      <c r="S200" s="114">
        <f t="shared" si="113"/>
        <v>0.0</v>
      </c>
      <c r="T200" s="114">
        <f>T199/U199</f>
        <v>0.9785699869731942</v>
      </c>
      <c r="U200" s="115"/>
      <c r="V200" s="116">
        <f>+V199/$Y$199</f>
        <v>0.9813334507330144</v>
      </c>
      <c r="W200" s="114">
        <f>+W199/$Y$199</f>
        <v>0.0</v>
      </c>
      <c r="X200" s="114">
        <f>+X199/$Y$199</f>
        <v>0.01866654926698574</v>
      </c>
      <c r="Y200" s="117"/>
    </row>
    <row r="201" spans="8:8" ht="15.75">
      <c r="A201" s="141"/>
      <c r="B201" s="9"/>
      <c r="C201" s="10"/>
      <c r="D201" s="10"/>
      <c r="E201" s="10"/>
      <c r="F201" s="10"/>
      <c r="G201" s="118"/>
      <c r="H201" s="119"/>
      <c r="I201" s="119"/>
      <c r="J201" s="119"/>
      <c r="K201" s="119"/>
      <c r="L201" s="119"/>
      <c r="M201" s="120"/>
      <c r="N201" s="120"/>
      <c r="O201" s="120"/>
      <c r="P201" s="120"/>
      <c r="Q201" s="121"/>
      <c r="R201" s="122"/>
      <c r="S201" s="122"/>
      <c r="T201" s="46"/>
      <c r="U201" s="43"/>
      <c r="V201" s="47"/>
      <c r="W201" s="47"/>
      <c r="X201" s="47"/>
      <c r="Y201" s="43"/>
    </row>
    <row r="202" spans="8:8" ht="16.5">
      <c r="A202" s="48" t="s">
        <v>535</v>
      </c>
      <c r="B202" s="48"/>
      <c r="C202" s="10"/>
      <c r="D202" s="10"/>
      <c r="E202" s="10"/>
      <c r="F202" s="10"/>
      <c r="G202" s="118"/>
      <c r="H202" s="119"/>
      <c r="I202" s="119"/>
      <c r="J202" s="119"/>
      <c r="K202" s="119"/>
      <c r="L202" s="119"/>
      <c r="M202" s="120"/>
      <c r="N202" s="120"/>
      <c r="O202" s="120"/>
      <c r="P202" s="120"/>
      <c r="Q202" s="121"/>
      <c r="R202" s="122"/>
      <c r="S202" s="122"/>
      <c r="T202" s="46"/>
      <c r="U202" s="43"/>
      <c r="V202" s="47"/>
      <c r="W202" s="47"/>
      <c r="X202" s="47"/>
      <c r="Y202" s="43"/>
    </row>
    <row r="203" spans="8:8" ht="15.75" outlineLevel="1">
      <c r="A203" s="49">
        <v>20.0</v>
      </c>
      <c r="B203" s="181" t="s">
        <v>263</v>
      </c>
      <c r="C203" s="51" t="s">
        <v>264</v>
      </c>
      <c r="D203" s="52" t="s">
        <v>265</v>
      </c>
      <c r="E203" s="52" t="s">
        <v>536</v>
      </c>
      <c r="F203" s="53" t="s">
        <v>537</v>
      </c>
      <c r="G203" s="143">
        <v>10.295</v>
      </c>
      <c r="H203" s="144">
        <v>12.599999999999998</v>
      </c>
      <c r="I203" s="144">
        <v>7.5954</v>
      </c>
      <c r="J203" s="144">
        <v>6.8036</v>
      </c>
      <c r="K203" s="144">
        <v>0.0</v>
      </c>
      <c r="L203" s="144">
        <v>0.0</v>
      </c>
      <c r="M203" s="145">
        <v>0.0</v>
      </c>
      <c r="N203" s="145">
        <v>0.25</v>
      </c>
      <c r="O203" s="145">
        <v>20.24</v>
      </c>
      <c r="P203" s="145">
        <v>0.0</v>
      </c>
      <c r="Q203" s="57">
        <f>SUM(G203:K203)</f>
        <v>37.294</v>
      </c>
      <c r="R203" s="58">
        <f t="shared" si="114" ref="R203:R219">SUM(L203:P203)</f>
        <v>20.49</v>
      </c>
      <c r="S203" s="58"/>
      <c r="T203" s="59">
        <f t="shared" si="115" ref="T203:T220">SUM(Q203:S203)</f>
        <v>57.78399999999999</v>
      </c>
      <c r="U203" s="147">
        <v>57.41</v>
      </c>
      <c r="V203" s="61">
        <v>57.783</v>
      </c>
      <c r="W203" s="62">
        <v>0.0</v>
      </c>
      <c r="X203" s="62">
        <v>0.0</v>
      </c>
      <c r="Y203" s="130">
        <f t="shared" si="116" ref="Y203:Y219">V203+X203</f>
        <v>57.783</v>
      </c>
      <c r="Z203" s="131" t="s">
        <v>30</v>
      </c>
    </row>
    <row r="204" spans="8:8" ht="15.75" outlineLevel="1">
      <c r="A204" s="66">
        <v>20.0</v>
      </c>
      <c r="B204" s="190" t="s">
        <v>188</v>
      </c>
      <c r="C204" s="68" t="s">
        <v>189</v>
      </c>
      <c r="D204" s="69" t="s">
        <v>36</v>
      </c>
      <c r="E204" s="69" t="s">
        <v>116</v>
      </c>
      <c r="F204" s="70" t="s">
        <v>538</v>
      </c>
      <c r="G204" s="97">
        <v>0.0</v>
      </c>
      <c r="H204" s="98">
        <v>1.06</v>
      </c>
      <c r="I204" s="98">
        <v>4.01</v>
      </c>
      <c r="J204" s="98">
        <v>5.02</v>
      </c>
      <c r="K204" s="98">
        <v>0.0</v>
      </c>
      <c r="L204" s="98">
        <v>0.0</v>
      </c>
      <c r="M204" s="133">
        <v>0.0</v>
      </c>
      <c r="N204" s="133">
        <v>0.0</v>
      </c>
      <c r="O204" s="133">
        <v>27.447999999999997</v>
      </c>
      <c r="P204" s="133">
        <v>0.0</v>
      </c>
      <c r="Q204" s="77">
        <f>SUM(G204:K204)</f>
        <v>10.09</v>
      </c>
      <c r="R204" s="78">
        <f t="shared" si="114"/>
        <v>27.447999999999997</v>
      </c>
      <c r="S204" s="78"/>
      <c r="T204" s="79">
        <f t="shared" si="115"/>
        <v>37.538</v>
      </c>
      <c r="U204" s="106">
        <v>37.55</v>
      </c>
      <c r="V204" s="81">
        <v>37.538</v>
      </c>
      <c r="W204" s="82">
        <v>0.0</v>
      </c>
      <c r="X204" s="82">
        <v>0.0</v>
      </c>
      <c r="Y204" s="136">
        <f t="shared" si="116"/>
        <v>37.538</v>
      </c>
      <c r="Z204" s="137" t="s">
        <v>30</v>
      </c>
    </row>
    <row r="205" spans="8:8" ht="30.0" outlineLevel="1">
      <c r="A205" s="66">
        <v>20.0</v>
      </c>
      <c r="B205" s="190" t="s">
        <v>192</v>
      </c>
      <c r="C205" s="70" t="s">
        <v>193</v>
      </c>
      <c r="D205" s="69" t="s">
        <v>36</v>
      </c>
      <c r="E205" s="69" t="s">
        <v>194</v>
      </c>
      <c r="F205" s="70" t="s">
        <v>539</v>
      </c>
      <c r="G205" s="97">
        <v>1.97</v>
      </c>
      <c r="H205" s="98">
        <v>16.94</v>
      </c>
      <c r="I205" s="98">
        <v>5.06</v>
      </c>
      <c r="J205" s="98">
        <v>17.82</v>
      </c>
      <c r="K205" s="98">
        <v>0.0</v>
      </c>
      <c r="L205" s="98">
        <v>0.0</v>
      </c>
      <c r="M205" s="133">
        <v>0.0</v>
      </c>
      <c r="N205" s="133">
        <v>0.0</v>
      </c>
      <c r="O205" s="133">
        <v>0.0</v>
      </c>
      <c r="P205" s="133">
        <v>0.0</v>
      </c>
      <c r="Q205" s="77">
        <f t="shared" si="117" ref="Q205:Q219">SUM(G205:K205)</f>
        <v>41.79</v>
      </c>
      <c r="R205" s="78">
        <f t="shared" si="114"/>
        <v>0.0</v>
      </c>
      <c r="S205" s="78"/>
      <c r="T205" s="79">
        <f t="shared" si="115"/>
        <v>41.79</v>
      </c>
      <c r="U205" s="106">
        <v>41.8</v>
      </c>
      <c r="V205" s="81">
        <v>41.784</v>
      </c>
      <c r="W205" s="82">
        <v>0.0</v>
      </c>
      <c r="X205" s="82">
        <v>0.0</v>
      </c>
      <c r="Y205" s="136">
        <f t="shared" si="116"/>
        <v>41.784</v>
      </c>
      <c r="Z205" s="137" t="s">
        <v>30</v>
      </c>
    </row>
    <row r="206" spans="8:8" ht="15.75" outlineLevel="1">
      <c r="A206" s="66">
        <v>24.0</v>
      </c>
      <c r="B206" s="190" t="s">
        <v>540</v>
      </c>
      <c r="C206" s="68" t="s">
        <v>541</v>
      </c>
      <c r="D206" s="69" t="s">
        <v>36</v>
      </c>
      <c r="E206" s="69" t="s">
        <v>542</v>
      </c>
      <c r="F206" s="70" t="s">
        <v>543</v>
      </c>
      <c r="G206" s="97">
        <v>17.000999999999998</v>
      </c>
      <c r="H206" s="98">
        <v>20.896999999999995</v>
      </c>
      <c r="I206" s="98">
        <v>16.354999999999997</v>
      </c>
      <c r="J206" s="98">
        <v>10.647</v>
      </c>
      <c r="K206" s="98">
        <v>0.0</v>
      </c>
      <c r="L206" s="98">
        <v>0.0</v>
      </c>
      <c r="M206" s="133">
        <v>0.0</v>
      </c>
      <c r="N206" s="133">
        <v>7.61</v>
      </c>
      <c r="O206" s="133">
        <v>28.88</v>
      </c>
      <c r="P206" s="133">
        <v>0.0</v>
      </c>
      <c r="Q206" s="77">
        <f t="shared" si="117"/>
        <v>64.89999999999999</v>
      </c>
      <c r="R206" s="78">
        <f t="shared" si="114"/>
        <v>36.49</v>
      </c>
      <c r="S206" s="78"/>
      <c r="T206" s="79">
        <f t="shared" si="115"/>
        <v>101.38999999999999</v>
      </c>
      <c r="U206" s="106">
        <v>101.85</v>
      </c>
      <c r="V206" s="81">
        <v>99.068</v>
      </c>
      <c r="W206" s="82">
        <v>1.16</v>
      </c>
      <c r="X206" s="82">
        <v>1.16</v>
      </c>
      <c r="Y206" s="136">
        <f t="shared" si="116"/>
        <v>100.228</v>
      </c>
      <c r="Z206" s="174" t="s">
        <v>30</v>
      </c>
    </row>
    <row r="207" spans="8:8" ht="15.75" outlineLevel="1">
      <c r="A207" s="66">
        <v>24.0</v>
      </c>
      <c r="B207" s="89" t="s">
        <v>544</v>
      </c>
      <c r="C207" s="68" t="s">
        <v>545</v>
      </c>
      <c r="D207" s="69" t="s">
        <v>36</v>
      </c>
      <c r="E207" s="69" t="s">
        <v>546</v>
      </c>
      <c r="F207" s="70" t="s">
        <v>545</v>
      </c>
      <c r="G207" s="97">
        <v>0.0</v>
      </c>
      <c r="H207" s="98">
        <v>2.77</v>
      </c>
      <c r="I207" s="98">
        <v>6.93</v>
      </c>
      <c r="J207" s="98">
        <v>1.94</v>
      </c>
      <c r="K207" s="98">
        <v>0.0</v>
      </c>
      <c r="L207" s="98">
        <v>0.0</v>
      </c>
      <c r="M207" s="133">
        <v>0.0</v>
      </c>
      <c r="N207" s="133">
        <v>0.0</v>
      </c>
      <c r="O207" s="133">
        <v>0.0</v>
      </c>
      <c r="P207" s="133">
        <v>0.0</v>
      </c>
      <c r="Q207" s="77">
        <f t="shared" si="117"/>
        <v>11.639999999999999</v>
      </c>
      <c r="R207" s="78">
        <f t="shared" si="114"/>
        <v>0.0</v>
      </c>
      <c r="S207" s="78"/>
      <c r="T207" s="79">
        <f t="shared" si="115"/>
        <v>11.639999999999999</v>
      </c>
      <c r="U207" s="106">
        <v>11.719999999999999</v>
      </c>
      <c r="V207" s="81">
        <v>11.64</v>
      </c>
      <c r="W207" s="82">
        <v>0.0</v>
      </c>
      <c r="X207" s="82">
        <v>0.0</v>
      </c>
      <c r="Y207" s="136">
        <f t="shared" si="116"/>
        <v>11.64</v>
      </c>
      <c r="Z207" s="137" t="s">
        <v>114</v>
      </c>
    </row>
    <row r="208" spans="8:8" ht="15.75" outlineLevel="1">
      <c r="A208" s="66">
        <v>24.0</v>
      </c>
      <c r="B208" s="224" t="s">
        <v>547</v>
      </c>
      <c r="C208" s="68" t="s">
        <v>548</v>
      </c>
      <c r="D208" s="69" t="s">
        <v>36</v>
      </c>
      <c r="E208" s="69" t="s">
        <v>549</v>
      </c>
      <c r="F208" s="68" t="s">
        <v>550</v>
      </c>
      <c r="G208" s="97">
        <v>0.0</v>
      </c>
      <c r="H208" s="98">
        <v>0.0</v>
      </c>
      <c r="I208" s="98">
        <v>0.0</v>
      </c>
      <c r="J208" s="98">
        <v>0.0</v>
      </c>
      <c r="K208" s="98">
        <v>0.0</v>
      </c>
      <c r="L208" s="98">
        <v>0.0</v>
      </c>
      <c r="M208" s="133">
        <v>5.1450000000000005</v>
      </c>
      <c r="N208" s="133">
        <v>0.0</v>
      </c>
      <c r="O208" s="133">
        <v>0.0</v>
      </c>
      <c r="P208" s="133">
        <v>0.0</v>
      </c>
      <c r="Q208" s="77">
        <f t="shared" si="117"/>
        <v>0.0</v>
      </c>
      <c r="R208" s="78">
        <f t="shared" si="114"/>
        <v>5.1450000000000005</v>
      </c>
      <c r="S208" s="78"/>
      <c r="T208" s="79">
        <f t="shared" si="115"/>
        <v>5.1450000000000005</v>
      </c>
      <c r="U208" s="106">
        <v>5.19</v>
      </c>
      <c r="V208" s="81">
        <v>5.145</v>
      </c>
      <c r="W208" s="82">
        <v>0.0</v>
      </c>
      <c r="X208" s="82">
        <v>0.0</v>
      </c>
      <c r="Y208" s="136">
        <f t="shared" si="116"/>
        <v>5.145</v>
      </c>
      <c r="Z208" s="137" t="s">
        <v>144</v>
      </c>
    </row>
    <row r="209" spans="8:8" ht="15.75" outlineLevel="1">
      <c r="A209" s="66">
        <v>24.0</v>
      </c>
      <c r="B209" s="224" t="s">
        <v>551</v>
      </c>
      <c r="C209" s="68" t="s">
        <v>552</v>
      </c>
      <c r="D209" s="69" t="s">
        <v>36</v>
      </c>
      <c r="E209" s="69" t="s">
        <v>131</v>
      </c>
      <c r="F209" s="68" t="s">
        <v>552</v>
      </c>
      <c r="G209" s="97">
        <v>0.0</v>
      </c>
      <c r="H209" s="98">
        <v>0.0</v>
      </c>
      <c r="I209" s="98">
        <v>3.1</v>
      </c>
      <c r="J209" s="98">
        <v>0.0</v>
      </c>
      <c r="K209" s="98">
        <v>0.0</v>
      </c>
      <c r="L209" s="98">
        <v>0.0</v>
      </c>
      <c r="M209" s="133">
        <v>0.0</v>
      </c>
      <c r="N209" s="133">
        <v>0.0</v>
      </c>
      <c r="O209" s="133">
        <v>0.0</v>
      </c>
      <c r="P209" s="133">
        <v>0.0</v>
      </c>
      <c r="Q209" s="77">
        <f t="shared" si="117"/>
        <v>3.1</v>
      </c>
      <c r="R209" s="78">
        <f t="shared" si="114"/>
        <v>0.0</v>
      </c>
      <c r="S209" s="78"/>
      <c r="T209" s="79">
        <f t="shared" si="115"/>
        <v>3.1</v>
      </c>
      <c r="U209" s="106">
        <v>3.07</v>
      </c>
      <c r="V209" s="81">
        <v>3.1</v>
      </c>
      <c r="W209" s="82">
        <v>0.0</v>
      </c>
      <c r="X209" s="82">
        <v>0.0</v>
      </c>
      <c r="Y209" s="136">
        <f t="shared" si="116"/>
        <v>3.1</v>
      </c>
      <c r="Z209" s="137" t="s">
        <v>114</v>
      </c>
    </row>
    <row r="210" spans="8:8" ht="15.75" outlineLevel="1">
      <c r="A210" s="66">
        <v>30.0</v>
      </c>
      <c r="B210" s="190" t="s">
        <v>553</v>
      </c>
      <c r="C210" s="68" t="s">
        <v>554</v>
      </c>
      <c r="D210" s="69" t="s">
        <v>36</v>
      </c>
      <c r="E210" s="69" t="s">
        <v>555</v>
      </c>
      <c r="F210" s="68" t="s">
        <v>554</v>
      </c>
      <c r="G210" s="97">
        <v>0.0</v>
      </c>
      <c r="H210" s="98">
        <v>1.0</v>
      </c>
      <c r="I210" s="98">
        <v>8.5</v>
      </c>
      <c r="J210" s="98">
        <v>1.0</v>
      </c>
      <c r="K210" s="98">
        <v>0.0</v>
      </c>
      <c r="L210" s="98">
        <v>0.0</v>
      </c>
      <c r="M210" s="133">
        <v>4.0</v>
      </c>
      <c r="N210" s="133">
        <v>30.0</v>
      </c>
      <c r="O210" s="133">
        <v>9.5</v>
      </c>
      <c r="P210" s="133">
        <v>0.0</v>
      </c>
      <c r="Q210" s="77">
        <f t="shared" si="117"/>
        <v>10.5</v>
      </c>
      <c r="R210" s="78">
        <f t="shared" si="114"/>
        <v>43.5</v>
      </c>
      <c r="S210" s="78"/>
      <c r="T210" s="79">
        <f t="shared" si="115"/>
        <v>54.0</v>
      </c>
      <c r="U210" s="106">
        <v>53.995</v>
      </c>
      <c r="V210" s="81">
        <v>53.995</v>
      </c>
      <c r="W210" s="82">
        <v>0.0</v>
      </c>
      <c r="X210" s="82">
        <v>0.0</v>
      </c>
      <c r="Y210" s="136">
        <f t="shared" si="116"/>
        <v>53.995</v>
      </c>
      <c r="Z210" s="137" t="s">
        <v>30</v>
      </c>
    </row>
    <row r="211" spans="8:8" ht="15.75" outlineLevel="1">
      <c r="A211" s="66" t="s">
        <v>556</v>
      </c>
      <c r="B211" s="190" t="s">
        <v>201</v>
      </c>
      <c r="C211" s="68" t="s">
        <v>202</v>
      </c>
      <c r="D211" s="69" t="s">
        <v>36</v>
      </c>
      <c r="E211" s="69" t="s">
        <v>203</v>
      </c>
      <c r="F211" s="68" t="s">
        <v>557</v>
      </c>
      <c r="G211" s="97">
        <v>0.0</v>
      </c>
      <c r="H211" s="98">
        <v>0.0</v>
      </c>
      <c r="I211" s="133">
        <v>0.25</v>
      </c>
      <c r="J211" s="133">
        <v>1.52</v>
      </c>
      <c r="K211" s="98">
        <v>0.0</v>
      </c>
      <c r="L211" s="98">
        <v>0.0</v>
      </c>
      <c r="M211" s="133">
        <v>0.0</v>
      </c>
      <c r="N211" s="133">
        <v>54.28</v>
      </c>
      <c r="O211" s="133">
        <v>2.18</v>
      </c>
      <c r="P211" s="133">
        <v>0.0</v>
      </c>
      <c r="Q211" s="77">
        <f t="shared" si="117"/>
        <v>1.77</v>
      </c>
      <c r="R211" s="78">
        <f t="shared" si="114"/>
        <v>56.46</v>
      </c>
      <c r="S211" s="78"/>
      <c r="T211" s="79">
        <f t="shared" si="115"/>
        <v>58.230000000000004</v>
      </c>
      <c r="U211" s="106">
        <v>58.228</v>
      </c>
      <c r="V211" s="81">
        <v>58.228</v>
      </c>
      <c r="W211" s="82">
        <v>0.0</v>
      </c>
      <c r="X211" s="82">
        <v>0.0</v>
      </c>
      <c r="Y211" s="136">
        <f t="shared" si="116"/>
        <v>58.228</v>
      </c>
      <c r="Z211" s="137" t="s">
        <v>30</v>
      </c>
    </row>
    <row r="212" spans="8:8" ht="15.75" outlineLevel="1">
      <c r="A212" s="66">
        <v>37.0</v>
      </c>
      <c r="B212" s="190" t="s">
        <v>558</v>
      </c>
      <c r="C212" s="68" t="s">
        <v>323</v>
      </c>
      <c r="D212" s="69" t="s">
        <v>559</v>
      </c>
      <c r="E212" s="69" t="s">
        <v>324</v>
      </c>
      <c r="F212" s="68" t="s">
        <v>560</v>
      </c>
      <c r="G212" s="97">
        <v>0.0</v>
      </c>
      <c r="H212" s="98">
        <v>16.14</v>
      </c>
      <c r="I212" s="98">
        <v>4.71</v>
      </c>
      <c r="J212" s="98">
        <v>0.0</v>
      </c>
      <c r="K212" s="98">
        <v>0.0</v>
      </c>
      <c r="L212" s="98">
        <v>0.0</v>
      </c>
      <c r="M212" s="133">
        <v>0.0</v>
      </c>
      <c r="N212" s="133">
        <v>0.48</v>
      </c>
      <c r="O212" s="133">
        <v>0.0</v>
      </c>
      <c r="P212" s="133">
        <v>0.0</v>
      </c>
      <c r="Q212" s="77">
        <f t="shared" si="117"/>
        <v>20.85</v>
      </c>
      <c r="R212" s="78">
        <f t="shared" si="114"/>
        <v>0.48</v>
      </c>
      <c r="S212" s="78"/>
      <c r="T212" s="79">
        <f t="shared" si="115"/>
        <v>21.330000000000002</v>
      </c>
      <c r="U212" s="106">
        <v>21.46</v>
      </c>
      <c r="V212" s="81">
        <v>21.327</v>
      </c>
      <c r="W212" s="82">
        <v>0.0</v>
      </c>
      <c r="X212" s="82">
        <v>0.0</v>
      </c>
      <c r="Y212" s="136">
        <f t="shared" si="116"/>
        <v>21.327</v>
      </c>
      <c r="Z212" s="137" t="s">
        <v>114</v>
      </c>
    </row>
    <row r="213" spans="8:8" ht="15.75" outlineLevel="1">
      <c r="A213" s="66">
        <v>43.0</v>
      </c>
      <c r="B213" s="89">
        <v>4301.0</v>
      </c>
      <c r="C213" s="68" t="s">
        <v>561</v>
      </c>
      <c r="D213" s="69" t="s">
        <v>36</v>
      </c>
      <c r="E213" s="69" t="s">
        <v>562</v>
      </c>
      <c r="F213" s="68" t="s">
        <v>563</v>
      </c>
      <c r="G213" s="97">
        <v>0.0</v>
      </c>
      <c r="H213" s="98">
        <v>10.24</v>
      </c>
      <c r="I213" s="98">
        <v>15.19</v>
      </c>
      <c r="J213" s="98">
        <v>2.61</v>
      </c>
      <c r="K213" s="98">
        <v>0.0</v>
      </c>
      <c r="L213" s="98">
        <v>0.0</v>
      </c>
      <c r="M213" s="133">
        <v>0.0</v>
      </c>
      <c r="N213" s="133">
        <v>11.36</v>
      </c>
      <c r="O213" s="133">
        <v>11.96</v>
      </c>
      <c r="P213" s="133">
        <v>0.0</v>
      </c>
      <c r="Q213" s="77">
        <f t="shared" si="117"/>
        <v>28.04</v>
      </c>
      <c r="R213" s="78">
        <f t="shared" si="114"/>
        <v>23.32</v>
      </c>
      <c r="S213" s="78"/>
      <c r="T213" s="79">
        <f t="shared" si="115"/>
        <v>51.36</v>
      </c>
      <c r="U213" s="106">
        <v>51.46</v>
      </c>
      <c r="V213" s="81">
        <v>51.23</v>
      </c>
      <c r="W213" s="82">
        <v>0.06</v>
      </c>
      <c r="X213" s="82">
        <v>0.06</v>
      </c>
      <c r="Y213" s="136">
        <f t="shared" si="116"/>
        <v>51.29</v>
      </c>
      <c r="Z213" s="174" t="s">
        <v>30</v>
      </c>
    </row>
    <row r="214" spans="8:8" ht="15.75" outlineLevel="1">
      <c r="A214" s="66">
        <v>45.0</v>
      </c>
      <c r="B214" s="89" t="s">
        <v>564</v>
      </c>
      <c r="C214" s="68" t="s">
        <v>565</v>
      </c>
      <c r="D214" s="69" t="s">
        <v>566</v>
      </c>
      <c r="E214" s="69" t="s">
        <v>567</v>
      </c>
      <c r="F214" s="68" t="s">
        <v>568</v>
      </c>
      <c r="G214" s="97">
        <v>0.0</v>
      </c>
      <c r="H214" s="98">
        <v>0.0</v>
      </c>
      <c r="I214" s="98">
        <v>0.0</v>
      </c>
      <c r="J214" s="133">
        <v>4.796</v>
      </c>
      <c r="K214" s="225">
        <v>0.0</v>
      </c>
      <c r="L214" s="98">
        <v>0.0</v>
      </c>
      <c r="M214" s="133">
        <v>0.0</v>
      </c>
      <c r="N214" s="133">
        <v>0.0</v>
      </c>
      <c r="O214" s="226">
        <v>0.0</v>
      </c>
      <c r="P214" s="133">
        <v>0.0</v>
      </c>
      <c r="Q214" s="77">
        <f t="shared" si="117"/>
        <v>4.796</v>
      </c>
      <c r="R214" s="78">
        <f t="shared" si="114"/>
        <v>0.0</v>
      </c>
      <c r="S214" s="78"/>
      <c r="T214" s="79">
        <f t="shared" si="115"/>
        <v>4.796</v>
      </c>
      <c r="U214" s="106">
        <v>2.7</v>
      </c>
      <c r="V214" s="81">
        <v>0.61</v>
      </c>
      <c r="W214" s="82">
        <v>2.093</v>
      </c>
      <c r="X214" s="82">
        <v>2.093</v>
      </c>
      <c r="Y214" s="136">
        <f t="shared" si="116"/>
        <v>2.703</v>
      </c>
      <c r="Z214" s="174" t="s">
        <v>30</v>
      </c>
    </row>
    <row r="215" spans="8:8" ht="15.75" outlineLevel="1">
      <c r="A215" s="66">
        <v>45.0</v>
      </c>
      <c r="B215" s="89" t="s">
        <v>569</v>
      </c>
      <c r="C215" s="68" t="s">
        <v>570</v>
      </c>
      <c r="D215" s="69" t="s">
        <v>36</v>
      </c>
      <c r="E215" s="69" t="s">
        <v>571</v>
      </c>
      <c r="F215" s="68" t="s">
        <v>572</v>
      </c>
      <c r="G215" s="97">
        <v>0.0</v>
      </c>
      <c r="H215" s="98">
        <v>0.0</v>
      </c>
      <c r="I215" s="98">
        <v>0.0</v>
      </c>
      <c r="J215" s="98">
        <v>2.2</v>
      </c>
      <c r="K215" s="98">
        <v>0.0</v>
      </c>
      <c r="L215" s="98">
        <v>0.0</v>
      </c>
      <c r="M215" s="133">
        <v>0.0</v>
      </c>
      <c r="N215" s="133">
        <v>0.0</v>
      </c>
      <c r="O215" s="226">
        <v>0.0</v>
      </c>
      <c r="P215" s="133">
        <v>0.0</v>
      </c>
      <c r="Q215" s="77">
        <f t="shared" si="117"/>
        <v>2.2</v>
      </c>
      <c r="R215" s="78">
        <f t="shared" si="114"/>
        <v>0.0</v>
      </c>
      <c r="S215" s="78"/>
      <c r="T215" s="79">
        <f t="shared" si="115"/>
        <v>2.2</v>
      </c>
      <c r="U215" s="106">
        <v>2.197</v>
      </c>
      <c r="V215" s="81">
        <v>2.197</v>
      </c>
      <c r="W215" s="82">
        <v>0.0</v>
      </c>
      <c r="X215" s="82">
        <v>0.0</v>
      </c>
      <c r="Y215" s="136">
        <f t="shared" si="116"/>
        <v>2.197</v>
      </c>
      <c r="Z215" s="137" t="s">
        <v>30</v>
      </c>
    </row>
    <row r="216" spans="8:8" ht="15.75" outlineLevel="1">
      <c r="A216" s="66">
        <v>45.0</v>
      </c>
      <c r="B216" s="190" t="s">
        <v>569</v>
      </c>
      <c r="C216" s="68" t="s">
        <v>570</v>
      </c>
      <c r="D216" s="69" t="s">
        <v>573</v>
      </c>
      <c r="E216" s="69" t="s">
        <v>574</v>
      </c>
      <c r="F216" s="70" t="s">
        <v>575</v>
      </c>
      <c r="G216" s="98">
        <v>0.0</v>
      </c>
      <c r="H216" s="98">
        <v>0.0</v>
      </c>
      <c r="I216" s="98">
        <v>2.606</v>
      </c>
      <c r="J216" s="98">
        <v>0.0</v>
      </c>
      <c r="K216" s="98">
        <v>0.0</v>
      </c>
      <c r="L216" s="98">
        <v>0.0</v>
      </c>
      <c r="M216" s="133">
        <v>0.0</v>
      </c>
      <c r="N216" s="133">
        <v>0.0</v>
      </c>
      <c r="O216" s="133">
        <v>0.0</v>
      </c>
      <c r="P216" s="133">
        <v>0.0</v>
      </c>
      <c r="Q216" s="77">
        <f t="shared" si="117"/>
        <v>2.606</v>
      </c>
      <c r="R216" s="78">
        <f t="shared" si="114"/>
        <v>0.0</v>
      </c>
      <c r="S216" s="78"/>
      <c r="T216" s="79">
        <f t="shared" si="115"/>
        <v>2.606</v>
      </c>
      <c r="U216" s="106">
        <v>1.54</v>
      </c>
      <c r="V216" s="81">
        <v>0.474</v>
      </c>
      <c r="W216" s="82">
        <v>1.066</v>
      </c>
      <c r="X216" s="82">
        <v>1.066</v>
      </c>
      <c r="Y216" s="136">
        <f t="shared" si="116"/>
        <v>1.54</v>
      </c>
      <c r="Z216" s="227" t="s">
        <v>30</v>
      </c>
    </row>
    <row r="217" spans="8:8" ht="15.75" outlineLevel="1">
      <c r="A217" s="66">
        <v>45.0</v>
      </c>
      <c r="B217" s="190" t="s">
        <v>576</v>
      </c>
      <c r="C217" s="68" t="s">
        <v>577</v>
      </c>
      <c r="D217" s="69" t="s">
        <v>36</v>
      </c>
      <c r="E217" s="69" t="s">
        <v>578</v>
      </c>
      <c r="F217" s="70" t="s">
        <v>575</v>
      </c>
      <c r="G217" s="97">
        <v>0.0</v>
      </c>
      <c r="H217" s="98">
        <v>0.0</v>
      </c>
      <c r="I217" s="98">
        <v>2.13</v>
      </c>
      <c r="J217" s="98">
        <v>0.0</v>
      </c>
      <c r="K217" s="98">
        <v>0.0</v>
      </c>
      <c r="L217" s="98">
        <v>0.0</v>
      </c>
      <c r="M217" s="98">
        <v>0.0</v>
      </c>
      <c r="N217" s="98">
        <v>0.0</v>
      </c>
      <c r="O217" s="98">
        <v>0.0</v>
      </c>
      <c r="P217" s="98">
        <v>0.0</v>
      </c>
      <c r="Q217" s="77">
        <f t="shared" si="117"/>
        <v>2.13</v>
      </c>
      <c r="R217" s="78">
        <f t="shared" si="114"/>
        <v>0.0</v>
      </c>
      <c r="S217" s="78"/>
      <c r="T217" s="79">
        <f>SUM(Q217:S217)</f>
        <v>2.13</v>
      </c>
      <c r="U217" s="106">
        <v>1.991</v>
      </c>
      <c r="V217" s="81">
        <v>1.848</v>
      </c>
      <c r="W217" s="82">
        <v>0.141</v>
      </c>
      <c r="X217" s="82">
        <v>0.141</v>
      </c>
      <c r="Y217" s="136">
        <f t="shared" si="116"/>
        <v>1.989</v>
      </c>
      <c r="Z217" s="227" t="s">
        <v>30</v>
      </c>
    </row>
    <row r="218" spans="8:8" ht="15.75" outlineLevel="1">
      <c r="A218" s="66">
        <v>45.0</v>
      </c>
      <c r="B218" s="89">
        <v>4506.0</v>
      </c>
      <c r="C218" s="68" t="s">
        <v>579</v>
      </c>
      <c r="D218" s="69" t="s">
        <v>580</v>
      </c>
      <c r="E218" s="69" t="s">
        <v>581</v>
      </c>
      <c r="F218" s="68" t="s">
        <v>582</v>
      </c>
      <c r="G218" s="97">
        <v>0.0</v>
      </c>
      <c r="H218" s="98">
        <v>0.0</v>
      </c>
      <c r="I218" s="98">
        <v>0.0</v>
      </c>
      <c r="J218" s="98">
        <v>3.3</v>
      </c>
      <c r="K218" s="98">
        <v>0.0</v>
      </c>
      <c r="L218" s="98">
        <v>0.0</v>
      </c>
      <c r="M218" s="133">
        <v>0.0</v>
      </c>
      <c r="N218" s="133">
        <v>0.0</v>
      </c>
      <c r="O218" s="133">
        <v>0.0</v>
      </c>
      <c r="P218" s="133">
        <v>0.0</v>
      </c>
      <c r="Q218" s="77">
        <f t="shared" si="117"/>
        <v>3.3</v>
      </c>
      <c r="R218" s="78">
        <f t="shared" si="114"/>
        <v>0.0</v>
      </c>
      <c r="S218" s="78"/>
      <c r="T218" s="79">
        <f t="shared" si="115"/>
        <v>3.3</v>
      </c>
      <c r="U218" s="106">
        <v>3.3</v>
      </c>
      <c r="V218" s="81">
        <v>3.3</v>
      </c>
      <c r="W218" s="82">
        <v>0.0</v>
      </c>
      <c r="X218" s="82">
        <v>0.0</v>
      </c>
      <c r="Y218" s="136">
        <f t="shared" si="116"/>
        <v>3.3</v>
      </c>
      <c r="Z218" s="137" t="s">
        <v>30</v>
      </c>
    </row>
    <row r="219" spans="8:8" ht="16.5" outlineLevel="1">
      <c r="A219" s="66">
        <v>45.0</v>
      </c>
      <c r="B219" s="89" t="s">
        <v>583</v>
      </c>
      <c r="C219" s="68" t="s">
        <v>584</v>
      </c>
      <c r="D219" s="69" t="s">
        <v>585</v>
      </c>
      <c r="E219" s="69" t="s">
        <v>586</v>
      </c>
      <c r="F219" s="68" t="s">
        <v>587</v>
      </c>
      <c r="G219" s="97">
        <v>0.0</v>
      </c>
      <c r="H219" s="98">
        <v>0.15</v>
      </c>
      <c r="I219" s="98">
        <v>0.0</v>
      </c>
      <c r="J219" s="98">
        <v>21.65</v>
      </c>
      <c r="K219" s="98">
        <v>0.0</v>
      </c>
      <c r="L219" s="98">
        <v>0.0</v>
      </c>
      <c r="M219" s="133">
        <v>0.0</v>
      </c>
      <c r="N219" s="133">
        <v>0.0</v>
      </c>
      <c r="O219" s="133">
        <v>0.0</v>
      </c>
      <c r="P219" s="133">
        <v>0.0</v>
      </c>
      <c r="Q219" s="77">
        <f t="shared" si="117"/>
        <v>21.799999999999997</v>
      </c>
      <c r="R219" s="78">
        <f t="shared" si="114"/>
        <v>0.0</v>
      </c>
      <c r="S219" s="78"/>
      <c r="T219" s="79">
        <f t="shared" si="115"/>
        <v>21.799999999999997</v>
      </c>
      <c r="U219" s="106">
        <v>21.8</v>
      </c>
      <c r="V219" s="81">
        <v>21.8</v>
      </c>
      <c r="W219" s="82">
        <v>0.0</v>
      </c>
      <c r="X219" s="82">
        <v>0.0</v>
      </c>
      <c r="Y219" s="136">
        <f t="shared" si="116"/>
        <v>21.8</v>
      </c>
      <c r="Z219" s="139" t="s">
        <v>114</v>
      </c>
    </row>
    <row r="220" spans="8:8" ht="15.75">
      <c r="A220" s="100" t="s">
        <v>588</v>
      </c>
      <c r="B220" s="101"/>
      <c r="C220" s="101"/>
      <c r="D220" s="101"/>
      <c r="E220" s="101"/>
      <c r="F220" s="102" t="s">
        <v>85</v>
      </c>
      <c r="G220" s="140">
        <f t="shared" si="118" ref="G220:P220">SUM(G203:G219)</f>
        <v>29.266</v>
      </c>
      <c r="H220" s="140">
        <f t="shared" si="118"/>
        <v>81.79700000000001</v>
      </c>
      <c r="I220" s="140">
        <f t="shared" si="118"/>
        <v>76.43639999999999</v>
      </c>
      <c r="J220" s="140">
        <f t="shared" si="118"/>
        <v>79.3066</v>
      </c>
      <c r="K220" s="140">
        <f t="shared" si="118"/>
        <v>0.0</v>
      </c>
      <c r="L220" s="140">
        <f t="shared" si="118"/>
        <v>0.0</v>
      </c>
      <c r="M220" s="140">
        <f t="shared" si="118"/>
        <v>9.145</v>
      </c>
      <c r="N220" s="140">
        <f t="shared" si="118"/>
        <v>103.98</v>
      </c>
      <c r="O220" s="140">
        <f t="shared" si="118"/>
        <v>100.208</v>
      </c>
      <c r="P220" s="140">
        <f t="shared" si="118"/>
        <v>0.0</v>
      </c>
      <c r="Q220" s="77">
        <f>SUM(Q203:Q219)</f>
        <v>266.806</v>
      </c>
      <c r="R220" s="78">
        <f>SUM(R203:R219)</f>
        <v>213.33299999999997</v>
      </c>
      <c r="S220" s="78">
        <f>SUM(S203:S219)</f>
        <v>0.0</v>
      </c>
      <c r="T220" s="79">
        <f t="shared" si="115"/>
        <v>480.13899999999995</v>
      </c>
      <c r="U220" s="106">
        <f>SUM(U203:U219)</f>
        <v>477.26099999999997</v>
      </c>
      <c r="V220" s="107">
        <f>SUM(V203:V219)</f>
        <v>471.06700000000006</v>
      </c>
      <c r="W220" s="105">
        <f t="shared" si="119" ref="W220:X220">SUM(W203:W219)</f>
        <v>4.52</v>
      </c>
      <c r="X220" s="105">
        <f t="shared" si="119"/>
        <v>4.52</v>
      </c>
      <c r="Y220" s="108">
        <f>SUM(Y203:Y219)</f>
        <v>475.587</v>
      </c>
    </row>
    <row r="221" spans="8:8" ht="16.5" customHeight="1">
      <c r="A221" s="109"/>
      <c r="B221" s="110"/>
      <c r="C221" s="110"/>
      <c r="D221" s="110"/>
      <c r="E221" s="110"/>
      <c r="F221" s="111" t="s">
        <v>86</v>
      </c>
      <c r="G221" s="112">
        <f t="shared" si="120" ref="G221:S221">+G220/$T$220</f>
        <v>0.06095318230762342</v>
      </c>
      <c r="H221" s="112">
        <f t="shared" si="120"/>
        <v>0.1703610829363997</v>
      </c>
      <c r="I221" s="112">
        <f t="shared" si="120"/>
        <v>0.15919639937601404</v>
      </c>
      <c r="J221" s="112">
        <f t="shared" si="120"/>
        <v>0.16517425162296753</v>
      </c>
      <c r="K221" s="112">
        <f t="shared" si="120"/>
        <v>0.0</v>
      </c>
      <c r="L221" s="112">
        <f t="shared" si="120"/>
        <v>0.0</v>
      </c>
      <c r="M221" s="112">
        <f t="shared" si="120"/>
        <v>0.019046567764751457</v>
      </c>
      <c r="N221" s="112">
        <f t="shared" si="120"/>
        <v>0.21656228717100676</v>
      </c>
      <c r="O221" s="112">
        <f t="shared" si="120"/>
        <v>0.2087062288212372</v>
      </c>
      <c r="P221" s="112">
        <f t="shared" si="120"/>
        <v>0.0</v>
      </c>
      <c r="Q221" s="113">
        <f t="shared" si="120"/>
        <v>0.5556849162430046</v>
      </c>
      <c r="R221" s="114">
        <f t="shared" si="120"/>
        <v>0.44431508375699535</v>
      </c>
      <c r="S221" s="114">
        <f t="shared" si="120"/>
        <v>0.0</v>
      </c>
      <c r="T221" s="114">
        <f>T220/U220</f>
        <v>1.0060302434097905</v>
      </c>
      <c r="U221" s="115"/>
      <c r="V221" s="116">
        <f>+V220/$Y$220</f>
        <v>0.9904959555244363</v>
      </c>
      <c r="W221" s="114">
        <f>+W220/$Y$220</f>
        <v>0.009504044475563881</v>
      </c>
      <c r="X221" s="114">
        <f>+X220/$Y$220</f>
        <v>0.009504044475563881</v>
      </c>
      <c r="Y221" s="117"/>
    </row>
    <row r="222" spans="8:8" ht="15.75">
      <c r="A222" s="141"/>
      <c r="B222" s="198"/>
      <c r="C222" s="10"/>
      <c r="D222" s="228"/>
      <c r="E222" s="10"/>
      <c r="F222" s="10"/>
      <c r="G222" s="118"/>
      <c r="H222" s="119"/>
      <c r="I222" s="119"/>
      <c r="J222" s="119"/>
      <c r="K222" s="119"/>
      <c r="L222" s="119"/>
      <c r="M222" s="120"/>
      <c r="N222" s="120"/>
      <c r="O222" s="120"/>
      <c r="P222" s="120"/>
      <c r="Q222" s="121"/>
      <c r="R222" s="122"/>
      <c r="S222" s="122"/>
      <c r="T222" s="46"/>
      <c r="U222" s="43"/>
      <c r="V222" s="47"/>
      <c r="W222" s="47"/>
      <c r="X222" s="47"/>
      <c r="Y222" s="43"/>
    </row>
    <row r="223" spans="8:8" ht="16.5">
      <c r="A223" s="48" t="s">
        <v>589</v>
      </c>
      <c r="B223" s="48"/>
      <c r="C223" s="48"/>
      <c r="D223" s="10"/>
      <c r="E223" s="10"/>
      <c r="F223" s="10"/>
      <c r="G223" s="118"/>
      <c r="H223" s="119"/>
      <c r="I223" s="119"/>
      <c r="J223" s="119"/>
      <c r="K223" s="119"/>
      <c r="L223" s="119"/>
      <c r="M223" s="120"/>
      <c r="N223" s="120"/>
      <c r="O223" s="120"/>
      <c r="P223" s="120"/>
      <c r="Q223" s="121"/>
      <c r="R223" s="122"/>
      <c r="S223" s="122"/>
      <c r="T223" s="46"/>
      <c r="U223" s="43"/>
      <c r="V223" s="47"/>
      <c r="W223" s="47"/>
      <c r="X223" s="47"/>
      <c r="Y223" s="43"/>
    </row>
    <row r="224" spans="8:8" ht="15.75" outlineLevel="1">
      <c r="A224" s="49">
        <v>27.0</v>
      </c>
      <c r="B224" s="181" t="s">
        <v>590</v>
      </c>
      <c r="C224" s="51" t="s">
        <v>591</v>
      </c>
      <c r="D224" s="52" t="s">
        <v>36</v>
      </c>
      <c r="E224" s="52" t="s">
        <v>272</v>
      </c>
      <c r="F224" s="53" t="s">
        <v>592</v>
      </c>
      <c r="G224" s="143">
        <v>1.16</v>
      </c>
      <c r="H224" s="144">
        <v>2.69</v>
      </c>
      <c r="I224" s="144">
        <v>0.0</v>
      </c>
      <c r="J224" s="165">
        <v>4.29</v>
      </c>
      <c r="K224" s="165">
        <v>0.0</v>
      </c>
      <c r="L224" s="144">
        <v>0.0</v>
      </c>
      <c r="M224" s="144">
        <v>0.0</v>
      </c>
      <c r="N224" s="144">
        <v>31.23</v>
      </c>
      <c r="O224" s="144">
        <v>28.49</v>
      </c>
      <c r="P224" s="144">
        <v>34.75</v>
      </c>
      <c r="Q224" s="57">
        <f t="shared" si="121" ref="Q224:Q230">SUM(G224:K224)</f>
        <v>8.14</v>
      </c>
      <c r="R224" s="58">
        <f t="shared" si="122" ref="R224:R230">SUM(L224:P224)</f>
        <v>94.47</v>
      </c>
      <c r="S224" s="58"/>
      <c r="T224" s="59">
        <f t="shared" si="123" ref="T224:T231">SUM(Q224:S224)</f>
        <v>102.61</v>
      </c>
      <c r="U224" s="147">
        <v>102.91</v>
      </c>
      <c r="V224" s="61">
        <v>102.609</v>
      </c>
      <c r="W224" s="62">
        <v>0.0</v>
      </c>
      <c r="X224" s="62">
        <v>0.0</v>
      </c>
      <c r="Y224" s="130">
        <f t="shared" si="124" ref="Y224:Y230">V224+X224</f>
        <v>102.609</v>
      </c>
      <c r="Z224" s="229" t="s">
        <v>30</v>
      </c>
    </row>
    <row r="225" spans="8:8" ht="15.75" outlineLevel="1">
      <c r="A225" s="66">
        <v>43.0</v>
      </c>
      <c r="B225" s="190" t="s">
        <v>593</v>
      </c>
      <c r="C225" s="68" t="s">
        <v>339</v>
      </c>
      <c r="D225" s="69" t="s">
        <v>36</v>
      </c>
      <c r="E225" s="69" t="s">
        <v>340</v>
      </c>
      <c r="F225" s="70" t="s">
        <v>594</v>
      </c>
      <c r="G225" s="97">
        <v>0.0</v>
      </c>
      <c r="H225" s="98">
        <v>0.0</v>
      </c>
      <c r="I225" s="98">
        <v>14.08</v>
      </c>
      <c r="J225" s="98">
        <v>4.97</v>
      </c>
      <c r="K225" s="98">
        <v>1.89</v>
      </c>
      <c r="L225" s="98">
        <v>0.0</v>
      </c>
      <c r="M225" s="98">
        <v>0.0</v>
      </c>
      <c r="N225" s="98">
        <v>0.0</v>
      </c>
      <c r="O225" s="98">
        <v>0.0</v>
      </c>
      <c r="P225" s="98">
        <v>0.0</v>
      </c>
      <c r="Q225" s="77">
        <f t="shared" si="121"/>
        <v>20.94</v>
      </c>
      <c r="R225" s="78">
        <f t="shared" si="122"/>
        <v>0.0</v>
      </c>
      <c r="S225" s="78"/>
      <c r="T225" s="79">
        <f t="shared" si="123"/>
        <v>20.94</v>
      </c>
      <c r="U225" s="106">
        <v>20.57</v>
      </c>
      <c r="V225" s="81">
        <v>20.94</v>
      </c>
      <c r="W225" s="82">
        <v>0.0</v>
      </c>
      <c r="X225" s="82">
        <v>0.0</v>
      </c>
      <c r="Y225" s="136">
        <f t="shared" si="124"/>
        <v>20.94</v>
      </c>
      <c r="Z225" s="230" t="s">
        <v>30</v>
      </c>
    </row>
    <row r="226" spans="8:8" ht="15.75" outlineLevel="1">
      <c r="A226" s="66">
        <v>45.0</v>
      </c>
      <c r="B226" s="190">
        <v>4518.0</v>
      </c>
      <c r="C226" s="68" t="s">
        <v>595</v>
      </c>
      <c r="D226" s="69" t="s">
        <v>596</v>
      </c>
      <c r="E226" s="69" t="s">
        <v>597</v>
      </c>
      <c r="F226" s="70" t="s">
        <v>598</v>
      </c>
      <c r="G226" s="97">
        <v>0.0</v>
      </c>
      <c r="H226" s="98">
        <v>7.75</v>
      </c>
      <c r="I226" s="98">
        <v>0.97</v>
      </c>
      <c r="J226" s="98">
        <v>0.0</v>
      </c>
      <c r="K226" s="98">
        <v>2.32</v>
      </c>
      <c r="L226" s="98">
        <v>0.0</v>
      </c>
      <c r="M226" s="98">
        <v>0.0</v>
      </c>
      <c r="N226" s="98">
        <v>0.0</v>
      </c>
      <c r="O226" s="98">
        <v>0.0</v>
      </c>
      <c r="P226" s="98">
        <v>0.0</v>
      </c>
      <c r="Q226" s="77">
        <f t="shared" si="121"/>
        <v>11.040000000000001</v>
      </c>
      <c r="R226" s="78">
        <f t="shared" si="122"/>
        <v>0.0</v>
      </c>
      <c r="S226" s="78"/>
      <c r="T226" s="79">
        <f t="shared" si="123"/>
        <v>11.040000000000001</v>
      </c>
      <c r="U226" s="106">
        <v>11.08</v>
      </c>
      <c r="V226" s="81">
        <v>11.036</v>
      </c>
      <c r="W226" s="82">
        <v>0.0</v>
      </c>
      <c r="X226" s="82">
        <v>0.0</v>
      </c>
      <c r="Y226" s="136">
        <f t="shared" si="124"/>
        <v>11.036</v>
      </c>
      <c r="Z226" s="230" t="s">
        <v>30</v>
      </c>
    </row>
    <row r="227" spans="8:8" ht="31.5" outlineLevel="1" customHeight="1">
      <c r="A227" s="66">
        <v>45.0</v>
      </c>
      <c r="B227" s="190">
        <v>4518.0</v>
      </c>
      <c r="C227" s="68" t="s">
        <v>595</v>
      </c>
      <c r="D227" s="69" t="s">
        <v>599</v>
      </c>
      <c r="E227" s="69" t="s">
        <v>600</v>
      </c>
      <c r="F227" s="70" t="s">
        <v>601</v>
      </c>
      <c r="G227" s="97">
        <v>0.0</v>
      </c>
      <c r="H227" s="98">
        <v>2.289</v>
      </c>
      <c r="I227" s="98">
        <v>0.0</v>
      </c>
      <c r="J227" s="98">
        <v>0.0</v>
      </c>
      <c r="K227" s="98">
        <v>0.0</v>
      </c>
      <c r="L227" s="98">
        <v>0.0</v>
      </c>
      <c r="M227" s="98">
        <v>0.0</v>
      </c>
      <c r="N227" s="98">
        <v>0.0</v>
      </c>
      <c r="O227" s="98">
        <v>0.0</v>
      </c>
      <c r="P227" s="98">
        <v>0.0</v>
      </c>
      <c r="Q227" s="77">
        <f t="shared" si="121"/>
        <v>2.289</v>
      </c>
      <c r="R227" s="78">
        <f t="shared" si="122"/>
        <v>0.0</v>
      </c>
      <c r="S227" s="78"/>
      <c r="T227" s="79">
        <f t="shared" si="123"/>
        <v>2.289</v>
      </c>
      <c r="U227" s="106">
        <v>2.289</v>
      </c>
      <c r="V227" s="81">
        <v>2.289</v>
      </c>
      <c r="W227" s="82">
        <v>0.0</v>
      </c>
      <c r="X227" s="82">
        <v>0.0</v>
      </c>
      <c r="Y227" s="136">
        <f t="shared" si="124"/>
        <v>2.289</v>
      </c>
      <c r="Z227" s="230" t="s">
        <v>30</v>
      </c>
    </row>
    <row r="228" spans="8:8" ht="31.5" outlineLevel="1" customHeight="1">
      <c r="A228" s="66" t="s">
        <v>110</v>
      </c>
      <c r="B228" s="190" t="s">
        <v>602</v>
      </c>
      <c r="C228" s="68" t="s">
        <v>603</v>
      </c>
      <c r="D228" s="69" t="s">
        <v>36</v>
      </c>
      <c r="E228" s="69" t="s">
        <v>604</v>
      </c>
      <c r="F228" s="70" t="s">
        <v>603</v>
      </c>
      <c r="G228" s="97">
        <v>2.0</v>
      </c>
      <c r="H228" s="98">
        <v>28.95</v>
      </c>
      <c r="I228" s="98">
        <v>2.1</v>
      </c>
      <c r="J228" s="98">
        <v>2.81</v>
      </c>
      <c r="K228" s="98">
        <v>0.326</v>
      </c>
      <c r="L228" s="98">
        <v>0.0</v>
      </c>
      <c r="M228" s="98">
        <v>0.0</v>
      </c>
      <c r="N228" s="98">
        <v>0.0</v>
      </c>
      <c r="O228" s="98">
        <v>0.0</v>
      </c>
      <c r="P228" s="98">
        <v>0.0</v>
      </c>
      <c r="Q228" s="77">
        <f t="shared" si="121"/>
        <v>36.186</v>
      </c>
      <c r="R228" s="78">
        <f t="shared" si="122"/>
        <v>0.0</v>
      </c>
      <c r="S228" s="78"/>
      <c r="T228" s="79">
        <f t="shared" si="123"/>
        <v>36.186</v>
      </c>
      <c r="U228" s="106">
        <v>36.15</v>
      </c>
      <c r="V228" s="81">
        <v>36.182</v>
      </c>
      <c r="W228" s="82">
        <v>0.0</v>
      </c>
      <c r="X228" s="82">
        <v>0.0</v>
      </c>
      <c r="Y228" s="136">
        <f t="shared" si="124"/>
        <v>36.182</v>
      </c>
      <c r="Z228" s="230" t="s">
        <v>30</v>
      </c>
    </row>
    <row r="229" spans="8:8" ht="31.5" outlineLevel="1" customHeight="1">
      <c r="A229" s="66" t="s">
        <v>362</v>
      </c>
      <c r="B229" s="190" t="s">
        <v>605</v>
      </c>
      <c r="C229" s="68" t="s">
        <v>606</v>
      </c>
      <c r="D229" s="69" t="s">
        <v>36</v>
      </c>
      <c r="E229" s="69" t="s">
        <v>607</v>
      </c>
      <c r="F229" s="70" t="s">
        <v>606</v>
      </c>
      <c r="G229" s="97">
        <v>16.64</v>
      </c>
      <c r="H229" s="98">
        <v>49.89</v>
      </c>
      <c r="I229" s="98">
        <v>1.0</v>
      </c>
      <c r="J229" s="98">
        <v>0.0</v>
      </c>
      <c r="K229" s="98">
        <v>0.0</v>
      </c>
      <c r="L229" s="98">
        <v>0.0</v>
      </c>
      <c r="M229" s="98">
        <v>0.0</v>
      </c>
      <c r="N229" s="98">
        <v>0.0</v>
      </c>
      <c r="O229" s="98">
        <v>0.0</v>
      </c>
      <c r="P229" s="98">
        <v>0.0</v>
      </c>
      <c r="Q229" s="77">
        <f t="shared" si="121"/>
        <v>67.53</v>
      </c>
      <c r="R229" s="78">
        <f t="shared" si="122"/>
        <v>0.0</v>
      </c>
      <c r="S229" s="78"/>
      <c r="T229" s="79">
        <f t="shared" si="123"/>
        <v>67.53</v>
      </c>
      <c r="U229" s="106">
        <v>67.53</v>
      </c>
      <c r="V229" s="81">
        <v>67.524</v>
      </c>
      <c r="W229" s="82">
        <v>0.0</v>
      </c>
      <c r="X229" s="82">
        <v>0.0</v>
      </c>
      <c r="Y229" s="136">
        <f t="shared" si="124"/>
        <v>67.524</v>
      </c>
      <c r="Z229" s="230" t="s">
        <v>30</v>
      </c>
    </row>
    <row r="230" spans="8:8" ht="30.75" outlineLevel="1">
      <c r="A230" s="66">
        <v>90.0</v>
      </c>
      <c r="B230" s="89" t="s">
        <v>608</v>
      </c>
      <c r="C230" s="70" t="s">
        <v>609</v>
      </c>
      <c r="D230" s="231" t="s">
        <v>36</v>
      </c>
      <c r="E230" s="231" t="s">
        <v>610</v>
      </c>
      <c r="F230" s="70" t="s">
        <v>611</v>
      </c>
      <c r="G230" s="97">
        <v>0.0</v>
      </c>
      <c r="H230" s="98">
        <v>4.52</v>
      </c>
      <c r="I230" s="98">
        <v>1.86</v>
      </c>
      <c r="J230" s="98">
        <v>1.04</v>
      </c>
      <c r="K230" s="97">
        <v>0.0</v>
      </c>
      <c r="L230" s="97">
        <v>0.0</v>
      </c>
      <c r="M230" s="133">
        <v>0.0</v>
      </c>
      <c r="N230" s="133">
        <v>0.0</v>
      </c>
      <c r="O230" s="133">
        <v>0.0</v>
      </c>
      <c r="P230" s="133">
        <v>0.0</v>
      </c>
      <c r="Q230" s="77">
        <f t="shared" si="121"/>
        <v>7.42</v>
      </c>
      <c r="R230" s="78">
        <f t="shared" si="122"/>
        <v>0.0</v>
      </c>
      <c r="S230" s="78"/>
      <c r="T230" s="79">
        <f t="shared" si="123"/>
        <v>7.42</v>
      </c>
      <c r="U230" s="106">
        <v>7.429</v>
      </c>
      <c r="V230" s="81">
        <v>7.42</v>
      </c>
      <c r="W230" s="82">
        <v>0.0</v>
      </c>
      <c r="X230" s="82">
        <v>0.0</v>
      </c>
      <c r="Y230" s="136">
        <f t="shared" si="124"/>
        <v>7.42</v>
      </c>
      <c r="Z230" s="139" t="s">
        <v>30</v>
      </c>
    </row>
    <row r="231" spans="8:8" ht="15.75">
      <c r="A231" s="100" t="s">
        <v>612</v>
      </c>
      <c r="B231" s="101"/>
      <c r="C231" s="101"/>
      <c r="D231" s="101"/>
      <c r="E231" s="101"/>
      <c r="F231" s="102" t="s">
        <v>85</v>
      </c>
      <c r="G231" s="140">
        <f t="shared" si="125" ref="G231:P231">SUM(G224:G230)</f>
        <v>19.8</v>
      </c>
      <c r="H231" s="140">
        <f t="shared" si="125"/>
        <v>96.089</v>
      </c>
      <c r="I231" s="140">
        <f t="shared" si="125"/>
        <v>20.01</v>
      </c>
      <c r="J231" s="140">
        <f t="shared" si="125"/>
        <v>13.11</v>
      </c>
      <c r="K231" s="140">
        <f t="shared" si="125"/>
        <v>4.536</v>
      </c>
      <c r="L231" s="140">
        <f t="shared" si="125"/>
        <v>0.0</v>
      </c>
      <c r="M231" s="140">
        <f t="shared" si="125"/>
        <v>0.0</v>
      </c>
      <c r="N231" s="140">
        <f t="shared" si="125"/>
        <v>31.23</v>
      </c>
      <c r="O231" s="140">
        <f t="shared" si="125"/>
        <v>28.49</v>
      </c>
      <c r="P231" s="140">
        <f t="shared" si="125"/>
        <v>34.75</v>
      </c>
      <c r="Q231" s="77">
        <f>SUM(Q224:Q230)</f>
        <v>153.545</v>
      </c>
      <c r="R231" s="78">
        <f>SUM(R224:R230)</f>
        <v>94.47</v>
      </c>
      <c r="S231" s="78">
        <f>SUM(S224:S230)</f>
        <v>0.0</v>
      </c>
      <c r="T231" s="79">
        <f t="shared" si="123"/>
        <v>248.015</v>
      </c>
      <c r="U231" s="106">
        <f>SUM(U224:U230)</f>
        <v>247.958</v>
      </c>
      <c r="V231" s="107">
        <f>SUM(V224:V230)</f>
        <v>247.99999999999997</v>
      </c>
      <c r="W231" s="105">
        <f t="shared" si="126" ref="W231:X231">SUM(W224:W230)</f>
        <v>0.0</v>
      </c>
      <c r="X231" s="105">
        <f t="shared" si="126"/>
        <v>0.0</v>
      </c>
      <c r="Y231" s="108">
        <f>SUM(Y224:Y230)</f>
        <v>247.99999999999997</v>
      </c>
    </row>
    <row r="232" spans="8:8" ht="16.5" customHeight="1">
      <c r="A232" s="109"/>
      <c r="B232" s="110"/>
      <c r="C232" s="110"/>
      <c r="D232" s="110"/>
      <c r="E232" s="110"/>
      <c r="F232" s="111" t="s">
        <v>86</v>
      </c>
      <c r="G232" s="112">
        <f t="shared" si="127" ref="G232:S232">+G231/$T$231</f>
        <v>0.07983388101526118</v>
      </c>
      <c r="H232" s="112">
        <f t="shared" si="127"/>
        <v>0.3874322117613854</v>
      </c>
      <c r="I232" s="112">
        <f t="shared" si="127"/>
        <v>0.08068060399572607</v>
      </c>
      <c r="J232" s="112">
        <f t="shared" si="127"/>
        <v>0.05285970606616535</v>
      </c>
      <c r="K232" s="112">
        <f t="shared" si="127"/>
        <v>0.01828921637804165</v>
      </c>
      <c r="L232" s="112">
        <f t="shared" si="127"/>
        <v>0.0</v>
      </c>
      <c r="M232" s="112">
        <f t="shared" si="127"/>
        <v>0.0</v>
      </c>
      <c r="N232" s="112">
        <f t="shared" si="127"/>
        <v>0.1259198032377074</v>
      </c>
      <c r="O232" s="112">
        <f t="shared" si="127"/>
        <v>0.1148720843497369</v>
      </c>
      <c r="P232" s="112">
        <f t="shared" si="127"/>
        <v>0.14011249319597605</v>
      </c>
      <c r="Q232" s="113">
        <f t="shared" si="127"/>
        <v>0.6190956192165796</v>
      </c>
      <c r="R232" s="114">
        <f t="shared" si="127"/>
        <v>0.38090438078342037</v>
      </c>
      <c r="S232" s="114">
        <f t="shared" si="127"/>
        <v>0.0</v>
      </c>
      <c r="T232" s="114">
        <f>T231/U231</f>
        <v>1.000229877640568</v>
      </c>
      <c r="U232" s="115"/>
      <c r="V232" s="116">
        <f>+V231/$Y$231</f>
        <v>1.0</v>
      </c>
      <c r="W232" s="114">
        <f>+W231/$Y$231</f>
        <v>0.0</v>
      </c>
      <c r="X232" s="114">
        <f>+X231/$Y$231</f>
        <v>0.0</v>
      </c>
      <c r="Y232" s="117"/>
    </row>
    <row r="233" spans="8:8" ht="15.75">
      <c r="A233" s="141"/>
      <c r="B233" s="198"/>
      <c r="C233" s="10"/>
      <c r="D233" s="232"/>
      <c r="E233" s="232"/>
      <c r="F233" s="10"/>
      <c r="G233" s="118"/>
      <c r="H233" s="119"/>
      <c r="I233" s="119"/>
      <c r="J233" s="119"/>
      <c r="K233" s="119"/>
      <c r="L233" s="119"/>
      <c r="M233" s="120"/>
      <c r="N233" s="120"/>
      <c r="O233" s="120"/>
      <c r="P233" s="120"/>
      <c r="Q233" s="121"/>
      <c r="R233" s="122"/>
      <c r="S233" s="122"/>
      <c r="T233" s="46"/>
      <c r="U233" s="43"/>
      <c r="V233" s="47"/>
      <c r="W233" s="47"/>
      <c r="X233" s="47"/>
      <c r="Y233" s="43"/>
    </row>
    <row r="234" spans="8:8" ht="16.5">
      <c r="A234" s="48" t="s">
        <v>613</v>
      </c>
      <c r="B234" s="48"/>
      <c r="C234" s="48"/>
      <c r="D234" s="10"/>
      <c r="E234" s="10"/>
      <c r="F234" s="10"/>
      <c r="G234" s="118"/>
      <c r="H234" s="119"/>
      <c r="I234" s="119"/>
      <c r="J234" s="119"/>
      <c r="K234" s="119"/>
      <c r="L234" s="119"/>
      <c r="M234" s="120"/>
      <c r="N234" s="120"/>
      <c r="O234" s="120"/>
      <c r="P234" s="120"/>
      <c r="Q234" s="121"/>
      <c r="R234" s="122"/>
      <c r="S234" s="122"/>
      <c r="T234" s="46"/>
      <c r="U234" s="43"/>
      <c r="V234" s="47"/>
      <c r="W234" s="47"/>
      <c r="X234" s="47"/>
      <c r="Y234" s="43"/>
    </row>
    <row r="235" spans="8:8" ht="30.0" outlineLevel="1">
      <c r="A235" s="49">
        <v>40.0</v>
      </c>
      <c r="B235" s="181" t="s">
        <v>614</v>
      </c>
      <c r="C235" s="53" t="s">
        <v>615</v>
      </c>
      <c r="D235" s="52" t="s">
        <v>36</v>
      </c>
      <c r="E235" s="52" t="s">
        <v>616</v>
      </c>
      <c r="F235" s="53" t="s">
        <v>617</v>
      </c>
      <c r="G235" s="143">
        <v>0.0</v>
      </c>
      <c r="H235" s="144">
        <v>15.79</v>
      </c>
      <c r="I235" s="144">
        <v>17.21</v>
      </c>
      <c r="J235" s="144">
        <v>0.0</v>
      </c>
      <c r="K235" s="144">
        <v>0.0</v>
      </c>
      <c r="L235" s="144">
        <v>0.0</v>
      </c>
      <c r="M235" s="145">
        <v>48.8</v>
      </c>
      <c r="N235" s="145">
        <v>10.72</v>
      </c>
      <c r="O235" s="145">
        <v>1.99</v>
      </c>
      <c r="P235" s="145">
        <v>0.0</v>
      </c>
      <c r="Q235" s="233">
        <f t="shared" si="128" ref="Q235:Q241">SUM(G235:K235)</f>
        <v>33.0</v>
      </c>
      <c r="R235" s="234">
        <f>SUM(L235:P235)</f>
        <v>61.51</v>
      </c>
      <c r="S235" s="234"/>
      <c r="T235" s="147">
        <f>SUM(Q235:S235)</f>
        <v>94.50999999999999</v>
      </c>
      <c r="U235" s="147">
        <v>96.139</v>
      </c>
      <c r="V235" s="61">
        <v>94.51</v>
      </c>
      <c r="W235" s="62">
        <v>0.0</v>
      </c>
      <c r="X235" s="62">
        <v>0.0</v>
      </c>
      <c r="Y235" s="130">
        <f>V235+X235</f>
        <v>94.51</v>
      </c>
      <c r="Z235" s="235" t="s">
        <v>618</v>
      </c>
    </row>
    <row r="236" spans="8:8" s="236" ht="15.75" outlineLevel="1" customFormat="1">
      <c r="A236" s="66">
        <v>40.0</v>
      </c>
      <c r="B236" s="237" t="s">
        <v>619</v>
      </c>
      <c r="C236" s="68" t="s">
        <v>620</v>
      </c>
      <c r="D236" s="69" t="s">
        <v>36</v>
      </c>
      <c r="E236" s="69" t="s">
        <v>621</v>
      </c>
      <c r="F236" s="70" t="s">
        <v>622</v>
      </c>
      <c r="G236" s="97">
        <v>0.8</v>
      </c>
      <c r="H236" s="98">
        <v>0.0</v>
      </c>
      <c r="I236" s="98">
        <v>0.0</v>
      </c>
      <c r="J236" s="98">
        <v>0.0</v>
      </c>
      <c r="K236" s="98">
        <v>0.0</v>
      </c>
      <c r="L236" s="98">
        <v>0.0</v>
      </c>
      <c r="M236" s="133">
        <v>0.97</v>
      </c>
      <c r="N236" s="133">
        <v>11.34</v>
      </c>
      <c r="O236" s="133">
        <v>27.95</v>
      </c>
      <c r="P236" s="133">
        <v>0.0</v>
      </c>
      <c r="Q236" s="104">
        <f t="shared" si="128"/>
        <v>0.8</v>
      </c>
      <c r="R236" s="238">
        <f t="shared" si="129" ref="R236:R251">SUM(L236:P236)</f>
        <v>40.26</v>
      </c>
      <c r="S236" s="238"/>
      <c r="T236" s="106">
        <f t="shared" si="130" ref="T236:T241">SUM(Q236:S236)</f>
        <v>41.059999999999995</v>
      </c>
      <c r="U236" s="106">
        <v>39.79</v>
      </c>
      <c r="V236" s="81">
        <v>41.06</v>
      </c>
      <c r="W236" s="82">
        <v>0.0</v>
      </c>
      <c r="X236" s="82">
        <v>0.0</v>
      </c>
      <c r="Y236" s="136">
        <f t="shared" si="131" ref="Y236:Y251">V236+X236</f>
        <v>41.06</v>
      </c>
      <c r="Z236" s="222" t="s">
        <v>30</v>
      </c>
    </row>
    <row r="237" spans="8:8" s="236" ht="31.5" outlineLevel="1" customFormat="1" customHeight="1">
      <c r="A237" s="66">
        <v>40.0</v>
      </c>
      <c r="B237" s="237" t="s">
        <v>623</v>
      </c>
      <c r="C237" s="70" t="s">
        <v>624</v>
      </c>
      <c r="D237" s="69" t="s">
        <v>36</v>
      </c>
      <c r="E237" s="69" t="s">
        <v>625</v>
      </c>
      <c r="F237" s="70" t="s">
        <v>624</v>
      </c>
      <c r="G237" s="97">
        <v>0.9</v>
      </c>
      <c r="H237" s="98">
        <v>0.0</v>
      </c>
      <c r="I237" s="98">
        <v>0.0</v>
      </c>
      <c r="J237" s="98">
        <v>0.0</v>
      </c>
      <c r="K237" s="98">
        <v>0.0</v>
      </c>
      <c r="L237" s="98">
        <v>0.0</v>
      </c>
      <c r="M237" s="133">
        <v>0.0</v>
      </c>
      <c r="N237" s="133">
        <v>0.0</v>
      </c>
      <c r="O237" s="133">
        <v>6.39</v>
      </c>
      <c r="P237" s="133">
        <v>0.0</v>
      </c>
      <c r="Q237" s="104">
        <f t="shared" si="128"/>
        <v>0.9</v>
      </c>
      <c r="R237" s="238">
        <f t="shared" si="129"/>
        <v>6.39</v>
      </c>
      <c r="S237" s="238"/>
      <c r="T237" s="106">
        <f t="shared" si="130"/>
        <v>7.29</v>
      </c>
      <c r="U237" s="106">
        <v>7.07</v>
      </c>
      <c r="V237" s="81">
        <v>7.285</v>
      </c>
      <c r="W237" s="82">
        <v>0.0</v>
      </c>
      <c r="X237" s="82">
        <v>0.0</v>
      </c>
      <c r="Y237" s="136">
        <f t="shared" si="131"/>
        <v>7.285</v>
      </c>
      <c r="Z237" s="222" t="s">
        <v>30</v>
      </c>
    </row>
    <row r="238" spans="8:8" ht="15.75" outlineLevel="1">
      <c r="A238" s="66">
        <v>40.0</v>
      </c>
      <c r="B238" s="190" t="s">
        <v>626</v>
      </c>
      <c r="C238" s="68" t="s">
        <v>627</v>
      </c>
      <c r="D238" s="69" t="s">
        <v>628</v>
      </c>
      <c r="E238" s="69" t="s">
        <v>629</v>
      </c>
      <c r="F238" s="68" t="s">
        <v>627</v>
      </c>
      <c r="G238" s="97">
        <v>0.0</v>
      </c>
      <c r="H238" s="98">
        <v>5.590000000000001</v>
      </c>
      <c r="I238" s="98">
        <v>6.86</v>
      </c>
      <c r="J238" s="98">
        <v>1.97</v>
      </c>
      <c r="K238" s="98">
        <v>0.0</v>
      </c>
      <c r="L238" s="98">
        <v>0.0</v>
      </c>
      <c r="M238" s="133">
        <v>0.0</v>
      </c>
      <c r="N238" s="133">
        <v>0.0</v>
      </c>
      <c r="O238" s="133">
        <v>0.0</v>
      </c>
      <c r="P238" s="133">
        <v>0.0</v>
      </c>
      <c r="Q238" s="104">
        <f t="shared" si="128"/>
        <v>14.420000000000002</v>
      </c>
      <c r="R238" s="238">
        <f t="shared" si="129"/>
        <v>0.0</v>
      </c>
      <c r="S238" s="238"/>
      <c r="T238" s="106">
        <f t="shared" si="130"/>
        <v>14.420000000000002</v>
      </c>
      <c r="U238" s="106">
        <v>14.444</v>
      </c>
      <c r="V238" s="81">
        <v>14.423</v>
      </c>
      <c r="W238" s="82">
        <v>0.0</v>
      </c>
      <c r="X238" s="82">
        <v>0.0</v>
      </c>
      <c r="Y238" s="136">
        <f t="shared" si="131"/>
        <v>14.423</v>
      </c>
      <c r="Z238" s="221" t="s">
        <v>30</v>
      </c>
    </row>
    <row r="239" spans="8:8" ht="30.0" outlineLevel="1">
      <c r="A239" s="66">
        <v>65.0</v>
      </c>
      <c r="B239" s="190" t="s">
        <v>630</v>
      </c>
      <c r="C239" s="70" t="s">
        <v>631</v>
      </c>
      <c r="D239" s="69" t="s">
        <v>36</v>
      </c>
      <c r="E239" s="69" t="s">
        <v>632</v>
      </c>
      <c r="F239" s="68" t="s">
        <v>631</v>
      </c>
      <c r="G239" s="97">
        <v>41.278</v>
      </c>
      <c r="H239" s="98">
        <v>12.981999999999996</v>
      </c>
      <c r="I239" s="98">
        <v>47.06</v>
      </c>
      <c r="J239" s="98">
        <v>0.0</v>
      </c>
      <c r="K239" s="98">
        <v>0.0</v>
      </c>
      <c r="L239" s="98">
        <v>0.0</v>
      </c>
      <c r="M239" s="133">
        <v>0.0</v>
      </c>
      <c r="N239" s="133">
        <v>0.0</v>
      </c>
      <c r="O239" s="133">
        <v>0.0</v>
      </c>
      <c r="P239" s="133">
        <v>0.0</v>
      </c>
      <c r="Q239" s="104">
        <f t="shared" si="128"/>
        <v>101.32</v>
      </c>
      <c r="R239" s="238">
        <f t="shared" si="129"/>
        <v>0.0</v>
      </c>
      <c r="S239" s="238"/>
      <c r="T239" s="106">
        <f t="shared" si="130"/>
        <v>101.32</v>
      </c>
      <c r="U239" s="106">
        <v>101.87</v>
      </c>
      <c r="V239" s="81">
        <v>101.32</v>
      </c>
      <c r="W239" s="82">
        <v>0.0</v>
      </c>
      <c r="X239" s="82">
        <v>0.0</v>
      </c>
      <c r="Y239" s="136">
        <f t="shared" si="131"/>
        <v>101.32</v>
      </c>
      <c r="Z239" s="222" t="s">
        <v>30</v>
      </c>
    </row>
    <row r="240" spans="8:8" ht="15.0" outlineLevel="1" customHeight="1">
      <c r="A240" s="239">
        <v>65.0</v>
      </c>
      <c r="B240" s="89">
        <v>6508.0</v>
      </c>
      <c r="C240" s="68" t="s">
        <v>633</v>
      </c>
      <c r="D240" s="69" t="s">
        <v>36</v>
      </c>
      <c r="E240" s="69" t="s">
        <v>634</v>
      </c>
      <c r="F240" s="68" t="s">
        <v>635</v>
      </c>
      <c r="G240" s="97">
        <v>5.23</v>
      </c>
      <c r="H240" s="98">
        <v>57.07</v>
      </c>
      <c r="I240" s="98">
        <v>37.49</v>
      </c>
      <c r="J240" s="98">
        <v>7.45</v>
      </c>
      <c r="K240" s="98">
        <v>0.0</v>
      </c>
      <c r="L240" s="98">
        <v>0.0</v>
      </c>
      <c r="M240" s="133">
        <v>0.0</v>
      </c>
      <c r="N240" s="133">
        <v>0.0</v>
      </c>
      <c r="O240" s="133">
        <v>0.0</v>
      </c>
      <c r="P240" s="133">
        <v>0.0</v>
      </c>
      <c r="Q240" s="104">
        <f t="shared" si="128"/>
        <v>107.24</v>
      </c>
      <c r="R240" s="238">
        <f t="shared" si="129"/>
        <v>0.0</v>
      </c>
      <c r="S240" s="238"/>
      <c r="T240" s="106">
        <f t="shared" si="130"/>
        <v>107.24</v>
      </c>
      <c r="U240" s="106">
        <v>102.5</v>
      </c>
      <c r="V240" s="81">
        <v>97.65</v>
      </c>
      <c r="W240" s="82">
        <v>4.3</v>
      </c>
      <c r="X240" s="82">
        <v>5.29</v>
      </c>
      <c r="Y240" s="136">
        <f t="shared" si="131"/>
        <v>102.94000000000001</v>
      </c>
      <c r="Z240" s="174" t="s">
        <v>30</v>
      </c>
    </row>
    <row r="241" spans="8:8" ht="15.75" outlineLevel="1">
      <c r="A241" s="66">
        <v>65.0</v>
      </c>
      <c r="B241" s="190" t="s">
        <v>636</v>
      </c>
      <c r="C241" s="68" t="s">
        <v>637</v>
      </c>
      <c r="D241" s="69" t="s">
        <v>638</v>
      </c>
      <c r="E241" s="69" t="s">
        <v>639</v>
      </c>
      <c r="F241" s="70" t="s">
        <v>640</v>
      </c>
      <c r="G241" s="97">
        <v>0.0</v>
      </c>
      <c r="H241" s="98">
        <v>0.648</v>
      </c>
      <c r="I241" s="98">
        <v>0.0</v>
      </c>
      <c r="J241" s="98">
        <v>0.564</v>
      </c>
      <c r="K241" s="98">
        <v>0.0</v>
      </c>
      <c r="L241" s="98">
        <v>0.0</v>
      </c>
      <c r="M241" s="133">
        <v>0.0</v>
      </c>
      <c r="N241" s="133">
        <v>0.0</v>
      </c>
      <c r="O241" s="133">
        <v>0.0</v>
      </c>
      <c r="P241" s="133">
        <v>0.0</v>
      </c>
      <c r="Q241" s="104">
        <f t="shared" si="128"/>
        <v>1.212</v>
      </c>
      <c r="R241" s="238">
        <f t="shared" si="129"/>
        <v>0.0</v>
      </c>
      <c r="S241" s="238"/>
      <c r="T241" s="106">
        <f t="shared" si="130"/>
        <v>1.212</v>
      </c>
      <c r="U241" s="106">
        <v>1.212</v>
      </c>
      <c r="V241" s="81">
        <v>1.212</v>
      </c>
      <c r="W241" s="82">
        <v>0.0</v>
      </c>
      <c r="X241" s="82">
        <v>0.0</v>
      </c>
      <c r="Y241" s="136">
        <f t="shared" si="131"/>
        <v>1.212</v>
      </c>
      <c r="Z241" s="221" t="s">
        <v>144</v>
      </c>
    </row>
    <row r="242" spans="8:8" ht="15.0" outlineLevel="1" customHeight="1">
      <c r="A242" s="66">
        <v>65.0</v>
      </c>
      <c r="B242" s="190" t="s">
        <v>641</v>
      </c>
      <c r="C242" s="68" t="s">
        <v>642</v>
      </c>
      <c r="D242" s="69" t="s">
        <v>36</v>
      </c>
      <c r="E242" s="69" t="s">
        <v>643</v>
      </c>
      <c r="F242" s="68" t="s">
        <v>642</v>
      </c>
      <c r="G242" s="97">
        <v>6.95</v>
      </c>
      <c r="H242" s="98">
        <v>40.01</v>
      </c>
      <c r="I242" s="98">
        <v>19.88</v>
      </c>
      <c r="J242" s="98">
        <v>3.56</v>
      </c>
      <c r="K242" s="98">
        <v>0.0</v>
      </c>
      <c r="L242" s="98">
        <v>0.0</v>
      </c>
      <c r="M242" s="133">
        <v>1.3</v>
      </c>
      <c r="N242" s="133">
        <v>30.17</v>
      </c>
      <c r="O242" s="133">
        <v>11.44</v>
      </c>
      <c r="P242" s="133">
        <v>0.0</v>
      </c>
      <c r="Q242" s="104">
        <f t="shared" si="132" ref="Q242:Q249">SUM(G242:K242)</f>
        <v>70.4</v>
      </c>
      <c r="R242" s="238">
        <f t="shared" si="129"/>
        <v>42.910000000000004</v>
      </c>
      <c r="S242" s="238"/>
      <c r="T242" s="106">
        <f t="shared" si="133" ref="T242:T252">SUM(Q242:S242)</f>
        <v>113.31</v>
      </c>
      <c r="U242" s="106">
        <v>109.23</v>
      </c>
      <c r="V242" s="81">
        <v>106.33</v>
      </c>
      <c r="W242" s="82">
        <v>3.49</v>
      </c>
      <c r="X242" s="82">
        <v>3.49</v>
      </c>
      <c r="Y242" s="136">
        <f t="shared" si="131"/>
        <v>109.82</v>
      </c>
      <c r="Z242" s="222" t="s">
        <v>114</v>
      </c>
    </row>
    <row r="243" spans="8:8" ht="15.75" outlineLevel="1">
      <c r="A243" s="66">
        <v>65.0</v>
      </c>
      <c r="B243" s="190" t="s">
        <v>644</v>
      </c>
      <c r="C243" s="68" t="s">
        <v>645</v>
      </c>
      <c r="D243" s="69" t="s">
        <v>36</v>
      </c>
      <c r="E243" s="69" t="s">
        <v>646</v>
      </c>
      <c r="F243" s="68" t="s">
        <v>645</v>
      </c>
      <c r="G243" s="97">
        <v>0.0</v>
      </c>
      <c r="H243" s="98">
        <v>0.9</v>
      </c>
      <c r="I243" s="98">
        <v>0.0</v>
      </c>
      <c r="J243" s="98">
        <v>3.0</v>
      </c>
      <c r="K243" s="98">
        <v>0.0</v>
      </c>
      <c r="L243" s="98">
        <v>0.0</v>
      </c>
      <c r="M243" s="133">
        <v>0.0</v>
      </c>
      <c r="N243" s="133">
        <v>0.0</v>
      </c>
      <c r="O243" s="133">
        <v>0.0</v>
      </c>
      <c r="P243" s="133">
        <v>0.0</v>
      </c>
      <c r="Q243" s="104">
        <f t="shared" si="132"/>
        <v>3.9</v>
      </c>
      <c r="R243" s="238">
        <f t="shared" si="129"/>
        <v>0.0</v>
      </c>
      <c r="S243" s="238"/>
      <c r="T243" s="106">
        <f t="shared" si="133"/>
        <v>3.9</v>
      </c>
      <c r="U243" s="106">
        <v>3.9</v>
      </c>
      <c r="V243" s="81">
        <v>3.9</v>
      </c>
      <c r="W243" s="82">
        <v>0.0</v>
      </c>
      <c r="X243" s="82">
        <v>0.0</v>
      </c>
      <c r="Y243" s="136">
        <f t="shared" si="131"/>
        <v>3.9</v>
      </c>
      <c r="Z243" s="221" t="s">
        <v>114</v>
      </c>
    </row>
    <row r="244" spans="8:8" ht="30.0" outlineLevel="1">
      <c r="A244" s="66">
        <v>65.0</v>
      </c>
      <c r="B244" s="190" t="s">
        <v>647</v>
      </c>
      <c r="C244" s="70" t="s">
        <v>648</v>
      </c>
      <c r="D244" s="69" t="s">
        <v>36</v>
      </c>
      <c r="E244" s="69" t="s">
        <v>649</v>
      </c>
      <c r="F244" s="68" t="s">
        <v>648</v>
      </c>
      <c r="G244" s="97">
        <v>0.0</v>
      </c>
      <c r="H244" s="98">
        <v>2.84</v>
      </c>
      <c r="I244" s="98">
        <v>0.0</v>
      </c>
      <c r="J244" s="98">
        <v>0.0</v>
      </c>
      <c r="K244" s="98">
        <v>0.0</v>
      </c>
      <c r="L244" s="98">
        <v>0.0</v>
      </c>
      <c r="M244" s="133">
        <v>0.0</v>
      </c>
      <c r="N244" s="133">
        <v>0.0</v>
      </c>
      <c r="O244" s="133">
        <v>0.0</v>
      </c>
      <c r="P244" s="133">
        <v>0.0</v>
      </c>
      <c r="Q244" s="104">
        <f t="shared" si="132"/>
        <v>2.84</v>
      </c>
      <c r="R244" s="238">
        <f t="shared" si="129"/>
        <v>0.0</v>
      </c>
      <c r="S244" s="238"/>
      <c r="T244" s="106">
        <f t="shared" si="133"/>
        <v>2.84</v>
      </c>
      <c r="U244" s="106">
        <v>2.84</v>
      </c>
      <c r="V244" s="81">
        <v>2.84</v>
      </c>
      <c r="W244" s="82">
        <v>0.0</v>
      </c>
      <c r="X244" s="82">
        <v>0.0</v>
      </c>
      <c r="Y244" s="136">
        <f t="shared" si="131"/>
        <v>2.84</v>
      </c>
      <c r="Z244" s="221" t="s">
        <v>144</v>
      </c>
    </row>
    <row r="245" spans="8:8" ht="15.75" outlineLevel="1">
      <c r="A245" s="66">
        <v>65.0</v>
      </c>
      <c r="B245" s="190" t="s">
        <v>650</v>
      </c>
      <c r="C245" s="68" t="s">
        <v>651</v>
      </c>
      <c r="D245" s="69" t="s">
        <v>36</v>
      </c>
      <c r="E245" s="69" t="s">
        <v>652</v>
      </c>
      <c r="F245" s="68" t="s">
        <v>651</v>
      </c>
      <c r="G245" s="97">
        <v>0.0</v>
      </c>
      <c r="H245" s="98">
        <v>0.0</v>
      </c>
      <c r="I245" s="98">
        <v>0.0</v>
      </c>
      <c r="J245" s="98">
        <v>1.3</v>
      </c>
      <c r="K245" s="98">
        <v>0.0</v>
      </c>
      <c r="L245" s="98">
        <v>0.0</v>
      </c>
      <c r="M245" s="133">
        <v>0.0</v>
      </c>
      <c r="N245" s="133">
        <v>0.0</v>
      </c>
      <c r="O245" s="133">
        <v>0.0</v>
      </c>
      <c r="P245" s="133">
        <v>0.0</v>
      </c>
      <c r="Q245" s="104">
        <f>SUM(G245:K245)</f>
        <v>1.3</v>
      </c>
      <c r="R245" s="238">
        <f t="shared" si="129"/>
        <v>0.0</v>
      </c>
      <c r="S245" s="238"/>
      <c r="T245" s="106">
        <f t="shared" si="133"/>
        <v>1.3</v>
      </c>
      <c r="U245" s="106">
        <v>1.3</v>
      </c>
      <c r="V245" s="81">
        <v>1.3</v>
      </c>
      <c r="W245" s="82">
        <v>0.0</v>
      </c>
      <c r="X245" s="82">
        <v>0.0</v>
      </c>
      <c r="Y245" s="136">
        <f t="shared" si="131"/>
        <v>1.3</v>
      </c>
      <c r="Z245" s="222" t="s">
        <v>114</v>
      </c>
    </row>
    <row r="246" spans="8:8" ht="15.75" outlineLevel="1">
      <c r="A246" s="66">
        <v>65.0</v>
      </c>
      <c r="B246" s="190" t="s">
        <v>653</v>
      </c>
      <c r="C246" s="68" t="s">
        <v>654</v>
      </c>
      <c r="D246" s="69" t="s">
        <v>36</v>
      </c>
      <c r="E246" s="69" t="s">
        <v>493</v>
      </c>
      <c r="F246" s="68" t="s">
        <v>654</v>
      </c>
      <c r="G246" s="97">
        <v>0.0</v>
      </c>
      <c r="H246" s="98">
        <v>0.62</v>
      </c>
      <c r="I246" s="98">
        <v>0.56</v>
      </c>
      <c r="J246" s="98">
        <v>0.44</v>
      </c>
      <c r="K246" s="98">
        <v>0.0</v>
      </c>
      <c r="L246" s="98">
        <v>0.0</v>
      </c>
      <c r="M246" s="133">
        <v>0.0</v>
      </c>
      <c r="N246" s="133">
        <v>8.06</v>
      </c>
      <c r="O246" s="98">
        <v>4.8</v>
      </c>
      <c r="P246" s="133">
        <v>0.0</v>
      </c>
      <c r="Q246" s="104">
        <f>SUM(G246:K246)</f>
        <v>1.62</v>
      </c>
      <c r="R246" s="238">
        <f t="shared" si="129"/>
        <v>12.86</v>
      </c>
      <c r="S246" s="238"/>
      <c r="T246" s="106">
        <f t="shared" si="133"/>
        <v>14.48</v>
      </c>
      <c r="U246" s="106">
        <v>14.0</v>
      </c>
      <c r="V246" s="81">
        <v>13.68</v>
      </c>
      <c r="W246" s="82">
        <v>0.4</v>
      </c>
      <c r="X246" s="82">
        <v>0.4</v>
      </c>
      <c r="Y246" s="136">
        <f t="shared" si="131"/>
        <v>14.08</v>
      </c>
      <c r="Z246" s="222" t="s">
        <v>114</v>
      </c>
    </row>
    <row r="247" spans="8:8" ht="15.75" outlineLevel="1">
      <c r="A247" s="66">
        <v>65.0</v>
      </c>
      <c r="B247" s="190" t="s">
        <v>655</v>
      </c>
      <c r="C247" s="68" t="s">
        <v>656</v>
      </c>
      <c r="D247" s="69" t="s">
        <v>36</v>
      </c>
      <c r="E247" s="69" t="s">
        <v>657</v>
      </c>
      <c r="F247" s="68" t="s">
        <v>656</v>
      </c>
      <c r="G247" s="97">
        <v>0.0</v>
      </c>
      <c r="H247" s="98">
        <v>0.9</v>
      </c>
      <c r="I247" s="98">
        <v>0.0</v>
      </c>
      <c r="J247" s="98">
        <v>0.0</v>
      </c>
      <c r="K247" s="98">
        <v>0.0</v>
      </c>
      <c r="L247" s="98">
        <v>0.0</v>
      </c>
      <c r="M247" s="133">
        <v>0.0</v>
      </c>
      <c r="N247" s="133">
        <v>0.0</v>
      </c>
      <c r="O247" s="98">
        <v>0.0</v>
      </c>
      <c r="P247" s="133">
        <v>0.0</v>
      </c>
      <c r="Q247" s="104">
        <f t="shared" si="132"/>
        <v>0.9</v>
      </c>
      <c r="R247" s="238">
        <f t="shared" si="129"/>
        <v>0.0</v>
      </c>
      <c r="S247" s="238"/>
      <c r="T247" s="106">
        <f t="shared" si="133"/>
        <v>0.9</v>
      </c>
      <c r="U247" s="106">
        <v>1.8</v>
      </c>
      <c r="V247" s="81">
        <v>0.9</v>
      </c>
      <c r="W247" s="82">
        <v>0.0</v>
      </c>
      <c r="X247" s="82">
        <v>0.0</v>
      </c>
      <c r="Y247" s="136">
        <f t="shared" si="131"/>
        <v>0.9</v>
      </c>
      <c r="Z247" s="222" t="s">
        <v>144</v>
      </c>
    </row>
    <row r="248" spans="8:8" ht="15.75" outlineLevel="1">
      <c r="A248" s="66">
        <v>65.0</v>
      </c>
      <c r="B248" s="89" t="s">
        <v>658</v>
      </c>
      <c r="C248" s="68" t="s">
        <v>659</v>
      </c>
      <c r="D248" s="69" t="s">
        <v>36</v>
      </c>
      <c r="E248" s="69" t="s">
        <v>131</v>
      </c>
      <c r="F248" s="68" t="s">
        <v>659</v>
      </c>
      <c r="G248" s="97">
        <v>0.0</v>
      </c>
      <c r="H248" s="98">
        <v>0.0</v>
      </c>
      <c r="I248" s="98">
        <v>0.8</v>
      </c>
      <c r="J248" s="98">
        <v>0.0</v>
      </c>
      <c r="K248" s="98">
        <v>0.0</v>
      </c>
      <c r="L248" s="98">
        <v>0.0</v>
      </c>
      <c r="M248" s="133">
        <v>0.0</v>
      </c>
      <c r="N248" s="133">
        <v>0.0</v>
      </c>
      <c r="O248" s="133">
        <v>0.0</v>
      </c>
      <c r="P248" s="133">
        <v>0.0</v>
      </c>
      <c r="Q248" s="104">
        <f t="shared" si="132"/>
        <v>0.8</v>
      </c>
      <c r="R248" s="238">
        <f t="shared" si="129"/>
        <v>0.0</v>
      </c>
      <c r="S248" s="238"/>
      <c r="T248" s="106">
        <f t="shared" si="133"/>
        <v>0.8</v>
      </c>
      <c r="U248" s="106">
        <v>3.0999999999999996</v>
      </c>
      <c r="V248" s="81">
        <v>0.8</v>
      </c>
      <c r="W248" s="82">
        <v>0.0</v>
      </c>
      <c r="X248" s="82">
        <v>0.0</v>
      </c>
      <c r="Y248" s="136">
        <f t="shared" si="131"/>
        <v>0.8</v>
      </c>
      <c r="Z248" s="222" t="s">
        <v>144</v>
      </c>
    </row>
    <row r="249" spans="8:8" ht="15.75" outlineLevel="1">
      <c r="A249" s="66">
        <v>65.0</v>
      </c>
      <c r="B249" s="89" t="s">
        <v>660</v>
      </c>
      <c r="C249" s="68" t="s">
        <v>661</v>
      </c>
      <c r="D249" s="69" t="s">
        <v>36</v>
      </c>
      <c r="E249" s="69" t="s">
        <v>646</v>
      </c>
      <c r="F249" s="68" t="s">
        <v>661</v>
      </c>
      <c r="G249" s="97">
        <v>0.0</v>
      </c>
      <c r="H249" s="98">
        <v>4.01</v>
      </c>
      <c r="I249" s="98">
        <v>0.1</v>
      </c>
      <c r="J249" s="98">
        <v>0.0</v>
      </c>
      <c r="K249" s="98">
        <v>0.0</v>
      </c>
      <c r="L249" s="98">
        <v>0.0</v>
      </c>
      <c r="M249" s="133">
        <v>0.0</v>
      </c>
      <c r="N249" s="133">
        <v>0.0</v>
      </c>
      <c r="O249" s="133">
        <v>0.0</v>
      </c>
      <c r="P249" s="133">
        <v>0.0</v>
      </c>
      <c r="Q249" s="104">
        <f t="shared" si="132"/>
        <v>4.109999999999999</v>
      </c>
      <c r="R249" s="238">
        <f t="shared" si="129"/>
        <v>0.0</v>
      </c>
      <c r="S249" s="238"/>
      <c r="T249" s="106">
        <f t="shared" si="133"/>
        <v>4.109999999999999</v>
      </c>
      <c r="U249" s="106">
        <v>3.9</v>
      </c>
      <c r="V249" s="81">
        <v>4.11</v>
      </c>
      <c r="W249" s="82">
        <v>0.0</v>
      </c>
      <c r="X249" s="82">
        <v>0.0</v>
      </c>
      <c r="Y249" s="136">
        <f t="shared" si="131"/>
        <v>4.11</v>
      </c>
      <c r="Z249" s="222" t="s">
        <v>144</v>
      </c>
    </row>
    <row r="250" spans="8:8" ht="15.75" outlineLevel="1">
      <c r="A250" s="66">
        <v>65.0</v>
      </c>
      <c r="B250" s="190" t="s">
        <v>662</v>
      </c>
      <c r="C250" s="68" t="s">
        <v>663</v>
      </c>
      <c r="D250" s="69" t="s">
        <v>36</v>
      </c>
      <c r="E250" s="69" t="s">
        <v>313</v>
      </c>
      <c r="F250" s="68" t="s">
        <v>663</v>
      </c>
      <c r="G250" s="97">
        <v>0.0</v>
      </c>
      <c r="H250" s="98">
        <v>0.0</v>
      </c>
      <c r="I250" s="98">
        <v>1.95</v>
      </c>
      <c r="J250" s="98">
        <v>1.69</v>
      </c>
      <c r="K250" s="98">
        <v>0.0</v>
      </c>
      <c r="L250" s="98">
        <v>0.0</v>
      </c>
      <c r="M250" s="133">
        <v>0.0</v>
      </c>
      <c r="N250" s="133">
        <v>0.0</v>
      </c>
      <c r="O250" s="133">
        <v>0.0</v>
      </c>
      <c r="P250" s="133">
        <v>0.0</v>
      </c>
      <c r="Q250" s="104">
        <f>SUM(G250:K250)</f>
        <v>3.6399999999999997</v>
      </c>
      <c r="R250" s="238">
        <f t="shared" si="129"/>
        <v>0.0</v>
      </c>
      <c r="S250" s="238"/>
      <c r="T250" s="106">
        <f t="shared" si="133"/>
        <v>3.6399999999999997</v>
      </c>
      <c r="U250" s="106">
        <v>3.795</v>
      </c>
      <c r="V250" s="81">
        <v>3.638</v>
      </c>
      <c r="W250" s="82">
        <v>0.0</v>
      </c>
      <c r="X250" s="82">
        <v>0.0</v>
      </c>
      <c r="Y250" s="136">
        <f t="shared" si="131"/>
        <v>3.638</v>
      </c>
      <c r="Z250" s="221" t="s">
        <v>114</v>
      </c>
    </row>
    <row r="251" spans="8:8" ht="16.5" outlineLevel="1">
      <c r="A251" s="66">
        <v>75.0</v>
      </c>
      <c r="B251" s="190" t="s">
        <v>664</v>
      </c>
      <c r="C251" s="68" t="s">
        <v>665</v>
      </c>
      <c r="D251" s="69" t="s">
        <v>36</v>
      </c>
      <c r="E251" s="69" t="s">
        <v>666</v>
      </c>
      <c r="F251" s="68" t="s">
        <v>667</v>
      </c>
      <c r="G251" s="97">
        <v>16.05</v>
      </c>
      <c r="H251" s="98">
        <v>5.9</v>
      </c>
      <c r="I251" s="98">
        <v>1.6</v>
      </c>
      <c r="J251" s="98">
        <v>0.73</v>
      </c>
      <c r="K251" s="98">
        <v>0.0</v>
      </c>
      <c r="L251" s="98">
        <v>0.0</v>
      </c>
      <c r="M251" s="133">
        <v>11.08</v>
      </c>
      <c r="N251" s="133">
        <v>39.04</v>
      </c>
      <c r="O251" s="133">
        <v>2.86</v>
      </c>
      <c r="P251" s="133">
        <v>0.0</v>
      </c>
      <c r="Q251" s="104">
        <f>SUM(G251:K251)</f>
        <v>24.280000000000005</v>
      </c>
      <c r="R251" s="238">
        <f t="shared" si="129"/>
        <v>52.98</v>
      </c>
      <c r="S251" s="238"/>
      <c r="T251" s="106">
        <f t="shared" si="133"/>
        <v>77.26</v>
      </c>
      <c r="U251" s="106">
        <v>71.89</v>
      </c>
      <c r="V251" s="81">
        <v>73.837</v>
      </c>
      <c r="W251" s="82">
        <v>1.611</v>
      </c>
      <c r="X251" s="82">
        <v>1.806</v>
      </c>
      <c r="Y251" s="136">
        <f t="shared" si="131"/>
        <v>75.643</v>
      </c>
      <c r="Z251" s="202" t="s">
        <v>30</v>
      </c>
    </row>
    <row r="252" spans="8:8" ht="15.75">
      <c r="A252" s="100" t="s">
        <v>668</v>
      </c>
      <c r="B252" s="101"/>
      <c r="C252" s="101"/>
      <c r="D252" s="101"/>
      <c r="E252" s="101"/>
      <c r="F252" s="102" t="s">
        <v>85</v>
      </c>
      <c r="G252" s="140">
        <f t="shared" si="134" ref="G252:R252">SUM(G235:G251)</f>
        <v>71.208</v>
      </c>
      <c r="H252" s="140">
        <f t="shared" si="134"/>
        <v>147.26</v>
      </c>
      <c r="I252" s="140">
        <f t="shared" si="134"/>
        <v>133.51</v>
      </c>
      <c r="J252" s="140">
        <f t="shared" si="134"/>
        <v>20.704000000000004</v>
      </c>
      <c r="K252" s="140">
        <f t="shared" si="134"/>
        <v>0.0</v>
      </c>
      <c r="L252" s="140">
        <f t="shared" si="134"/>
        <v>0.0</v>
      </c>
      <c r="M252" s="140">
        <f t="shared" si="134"/>
        <v>62.14999999999999</v>
      </c>
      <c r="N252" s="140">
        <f t="shared" si="134"/>
        <v>99.33000000000001</v>
      </c>
      <c r="O252" s="140">
        <f t="shared" si="134"/>
        <v>55.42999999999999</v>
      </c>
      <c r="P252" s="140">
        <f t="shared" si="134"/>
        <v>0.0</v>
      </c>
      <c r="Q252" s="104">
        <f t="shared" si="134"/>
        <v>372.682</v>
      </c>
      <c r="R252" s="105">
        <f t="shared" si="134"/>
        <v>216.91</v>
      </c>
      <c r="S252" s="238">
        <f>SUM(S236:S251)</f>
        <v>0.0</v>
      </c>
      <c r="T252" s="106">
        <f t="shared" si="133"/>
        <v>589.592</v>
      </c>
      <c r="U252" s="106">
        <f>SUM(U235:U251)</f>
        <v>578.78</v>
      </c>
      <c r="V252" s="107">
        <f>SUM(V235:V251)</f>
        <v>568.7949999999998</v>
      </c>
      <c r="W252" s="105">
        <f>SUM(W235:W251)</f>
        <v>9.801</v>
      </c>
      <c r="X252" s="105">
        <f>SUM(X235:X251)</f>
        <v>10.986</v>
      </c>
      <c r="Y252" s="179">
        <f>SUM(Y235:Y251)</f>
        <v>579.7809999999998</v>
      </c>
    </row>
    <row r="253" spans="8:8" ht="16.5" customHeight="1">
      <c r="A253" s="109"/>
      <c r="B253" s="110"/>
      <c r="C253" s="110"/>
      <c r="D253" s="110"/>
      <c r="E253" s="110"/>
      <c r="F253" s="111" t="s">
        <v>86</v>
      </c>
      <c r="G253" s="112">
        <f t="shared" si="135" ref="G253:S253">+G252/$T$252</f>
        <v>0.12077504443750933</v>
      </c>
      <c r="H253" s="112">
        <f t="shared" si="135"/>
        <v>0.24976593983636142</v>
      </c>
      <c r="I253" s="112">
        <f t="shared" si="135"/>
        <v>0.22644472787961845</v>
      </c>
      <c r="J253" s="112">
        <f t="shared" si="135"/>
        <v>0.03511580889835684</v>
      </c>
      <c r="K253" s="112">
        <f t="shared" si="135"/>
        <v>0.0</v>
      </c>
      <c r="L253" s="112">
        <f t="shared" si="135"/>
        <v>0.0</v>
      </c>
      <c r="M253" s="112">
        <f t="shared" si="135"/>
        <v>0.1054118780444782</v>
      </c>
      <c r="N253" s="112">
        <f t="shared" si="135"/>
        <v>0.16847243517551122</v>
      </c>
      <c r="O253" s="112">
        <f t="shared" si="135"/>
        <v>0.09401416572816455</v>
      </c>
      <c r="P253" s="112">
        <f t="shared" si="135"/>
        <v>0.0</v>
      </c>
      <c r="Q253" s="113">
        <f t="shared" si="135"/>
        <v>0.632101521051846</v>
      </c>
      <c r="R253" s="114">
        <f t="shared" si="135"/>
        <v>0.367898478948154</v>
      </c>
      <c r="S253" s="114">
        <f t="shared" si="135"/>
        <v>0.0</v>
      </c>
      <c r="T253" s="114">
        <f>T252/U252</f>
        <v>1.0186806731400533</v>
      </c>
      <c r="U253" s="115"/>
      <c r="V253" s="116">
        <f>+V252/$Y$252</f>
        <v>0.98105146598457</v>
      </c>
      <c r="W253" s="114">
        <f>+W252/$Y$252</f>
        <v>0.016904658828074744</v>
      </c>
      <c r="X253" s="114">
        <f>+X252/$Y$252</f>
        <v>0.01894853401542997</v>
      </c>
      <c r="Y253" s="117"/>
    </row>
    <row r="254" spans="8:8" ht="15.75">
      <c r="A254" s="141"/>
      <c r="B254" s="198"/>
      <c r="C254" s="10"/>
      <c r="D254" s="10"/>
      <c r="E254" s="10"/>
      <c r="F254" s="10"/>
      <c r="G254" s="118"/>
      <c r="H254" s="119"/>
      <c r="I254" s="119"/>
      <c r="J254" s="119"/>
      <c r="K254" s="119"/>
      <c r="L254" s="119"/>
      <c r="M254" s="120"/>
      <c r="N254" s="120"/>
      <c r="O254" s="120"/>
      <c r="P254" s="120"/>
      <c r="Q254" s="121"/>
      <c r="R254" s="122"/>
      <c r="S254" s="122"/>
      <c r="T254" s="46"/>
      <c r="U254" s="43"/>
      <c r="V254" s="47"/>
      <c r="W254" s="47"/>
      <c r="X254" s="47"/>
      <c r="Y254" s="43"/>
    </row>
    <row r="255" spans="8:8" ht="16.5">
      <c r="A255" s="48" t="s">
        <v>669</v>
      </c>
      <c r="B255" s="48"/>
      <c r="C255" s="10"/>
      <c r="D255" s="10"/>
      <c r="E255" s="10"/>
      <c r="F255" s="10"/>
      <c r="G255" s="118"/>
      <c r="H255" s="119"/>
      <c r="I255" s="119"/>
      <c r="J255" s="119"/>
      <c r="K255" s="119"/>
      <c r="L255" s="119"/>
      <c r="M255" s="120"/>
      <c r="N255" s="120"/>
      <c r="O255" s="120"/>
      <c r="P255" s="120"/>
      <c r="Q255" s="121"/>
      <c r="R255" s="122"/>
      <c r="S255" s="122"/>
      <c r="T255" s="46"/>
      <c r="U255" s="43"/>
      <c r="V255" s="47"/>
      <c r="W255" s="47"/>
      <c r="X255" s="47"/>
      <c r="Y255" s="43"/>
    </row>
    <row r="256" spans="8:8" ht="15.75" outlineLevel="1">
      <c r="A256" s="49" t="s">
        <v>670</v>
      </c>
      <c r="B256" s="181" t="s">
        <v>671</v>
      </c>
      <c r="C256" s="51" t="s">
        <v>672</v>
      </c>
      <c r="D256" s="52" t="s">
        <v>36</v>
      </c>
      <c r="E256" s="52" t="s">
        <v>673</v>
      </c>
      <c r="F256" s="53" t="s">
        <v>674</v>
      </c>
      <c r="G256" s="143">
        <v>10.4</v>
      </c>
      <c r="H256" s="144">
        <v>0.0</v>
      </c>
      <c r="I256" s="144">
        <v>0.0</v>
      </c>
      <c r="J256" s="144">
        <v>0.0</v>
      </c>
      <c r="K256" s="144">
        <v>0.0</v>
      </c>
      <c r="L256" s="144">
        <v>0.0</v>
      </c>
      <c r="M256" s="145">
        <v>0.0</v>
      </c>
      <c r="N256" s="145">
        <v>0.0</v>
      </c>
      <c r="O256" s="145">
        <v>0.0</v>
      </c>
      <c r="P256" s="145">
        <v>0.0</v>
      </c>
      <c r="Q256" s="57">
        <f t="shared" si="136" ref="Q256:Q272">SUM(G256:K256)</f>
        <v>10.4</v>
      </c>
      <c r="R256" s="58">
        <f t="shared" si="137" ref="R256:R272">SUM(L256:P256)</f>
        <v>0.0</v>
      </c>
      <c r="S256" s="58"/>
      <c r="T256" s="59">
        <f t="shared" si="138" ref="T256:T267">SUM(Q256:S256)</f>
        <v>10.4</v>
      </c>
      <c r="U256" s="147">
        <v>10.01</v>
      </c>
      <c r="V256" s="61">
        <v>10.4</v>
      </c>
      <c r="W256" s="62">
        <v>0.0</v>
      </c>
      <c r="X256" s="62">
        <v>0.0</v>
      </c>
      <c r="Y256" s="130">
        <f t="shared" si="139" ref="Y256:Y272">V256+X256</f>
        <v>10.4</v>
      </c>
      <c r="Z256" s="131" t="s">
        <v>30</v>
      </c>
    </row>
    <row r="257" spans="8:8" ht="15.75" outlineLevel="1">
      <c r="A257" s="66" t="s">
        <v>675</v>
      </c>
      <c r="B257" s="190" t="s">
        <v>676</v>
      </c>
      <c r="C257" s="68" t="s">
        <v>677</v>
      </c>
      <c r="D257" s="69" t="s">
        <v>36</v>
      </c>
      <c r="E257" s="69" t="s">
        <v>678</v>
      </c>
      <c r="F257" s="68" t="s">
        <v>677</v>
      </c>
      <c r="G257" s="97">
        <v>0.0</v>
      </c>
      <c r="H257" s="98">
        <v>18.2</v>
      </c>
      <c r="I257" s="98">
        <v>3.89</v>
      </c>
      <c r="J257" s="98">
        <v>1.677</v>
      </c>
      <c r="K257" s="98">
        <v>0.0</v>
      </c>
      <c r="L257" s="98">
        <v>0.0</v>
      </c>
      <c r="M257" s="98">
        <v>0.0</v>
      </c>
      <c r="N257" s="98">
        <v>0.0</v>
      </c>
      <c r="O257" s="98">
        <v>0.0</v>
      </c>
      <c r="P257" s="98">
        <v>0.0</v>
      </c>
      <c r="Q257" s="77">
        <f t="shared" si="136"/>
        <v>23.767</v>
      </c>
      <c r="R257" s="78">
        <f t="shared" si="137"/>
        <v>0.0</v>
      </c>
      <c r="S257" s="78"/>
      <c r="T257" s="79">
        <f t="shared" si="138"/>
        <v>23.767</v>
      </c>
      <c r="U257" s="106">
        <v>23.8</v>
      </c>
      <c r="V257" s="81">
        <v>23.77</v>
      </c>
      <c r="W257" s="82">
        <v>0.0</v>
      </c>
      <c r="X257" s="82">
        <v>0.0</v>
      </c>
      <c r="Y257" s="136">
        <f t="shared" si="139"/>
        <v>23.77</v>
      </c>
      <c r="Z257" s="137" t="s">
        <v>30</v>
      </c>
    </row>
    <row r="258" spans="8:8" ht="15.75" outlineLevel="1">
      <c r="A258" s="66">
        <v>10.0</v>
      </c>
      <c r="B258" s="89">
        <v>1001.0</v>
      </c>
      <c r="C258" s="68" t="s">
        <v>679</v>
      </c>
      <c r="D258" s="69" t="s">
        <v>36</v>
      </c>
      <c r="E258" s="69" t="s">
        <v>680</v>
      </c>
      <c r="F258" s="68" t="s">
        <v>679</v>
      </c>
      <c r="G258" s="97">
        <v>80.08</v>
      </c>
      <c r="H258" s="98">
        <v>15.85</v>
      </c>
      <c r="I258" s="98">
        <v>16.38</v>
      </c>
      <c r="J258" s="98">
        <v>6.72</v>
      </c>
      <c r="K258" s="98">
        <v>0.22</v>
      </c>
      <c r="L258" s="98">
        <v>0.0</v>
      </c>
      <c r="M258" s="133">
        <v>0.0</v>
      </c>
      <c r="N258" s="133">
        <v>0.0</v>
      </c>
      <c r="O258" s="133">
        <v>0.0</v>
      </c>
      <c r="P258" s="133">
        <v>0.0</v>
      </c>
      <c r="Q258" s="77">
        <f t="shared" si="136"/>
        <v>119.24999999999999</v>
      </c>
      <c r="R258" s="78">
        <f t="shared" si="137"/>
        <v>0.0</v>
      </c>
      <c r="S258" s="78"/>
      <c r="T258" s="79">
        <f t="shared" si="138"/>
        <v>119.24999999999999</v>
      </c>
      <c r="U258" s="106">
        <v>118.357</v>
      </c>
      <c r="V258" s="81">
        <v>119.258</v>
      </c>
      <c r="W258" s="82">
        <v>0.0</v>
      </c>
      <c r="X258" s="82">
        <v>0.0</v>
      </c>
      <c r="Y258" s="136">
        <f t="shared" si="139"/>
        <v>119.258</v>
      </c>
      <c r="Z258" s="137" t="s">
        <v>30</v>
      </c>
    </row>
    <row r="259" spans="8:8" ht="15.75" outlineLevel="1">
      <c r="A259" s="66">
        <v>10.0</v>
      </c>
      <c r="B259" s="89">
        <v>1002.0</v>
      </c>
      <c r="C259" s="68" t="s">
        <v>681</v>
      </c>
      <c r="D259" s="69" t="s">
        <v>36</v>
      </c>
      <c r="E259" s="69" t="s">
        <v>682</v>
      </c>
      <c r="F259" s="68" t="s">
        <v>683</v>
      </c>
      <c r="G259" s="97">
        <v>0.0</v>
      </c>
      <c r="H259" s="98">
        <v>41.82</v>
      </c>
      <c r="I259" s="98">
        <v>14.45</v>
      </c>
      <c r="J259" s="98">
        <v>38.38</v>
      </c>
      <c r="K259" s="98">
        <v>0.0</v>
      </c>
      <c r="L259" s="98">
        <v>0.0</v>
      </c>
      <c r="M259" s="133">
        <v>0.0</v>
      </c>
      <c r="N259" s="133">
        <v>0.0</v>
      </c>
      <c r="O259" s="133">
        <v>0.0</v>
      </c>
      <c r="P259" s="133">
        <v>0.0</v>
      </c>
      <c r="Q259" s="77">
        <f t="shared" si="136"/>
        <v>94.65</v>
      </c>
      <c r="R259" s="78">
        <f t="shared" si="137"/>
        <v>0.0</v>
      </c>
      <c r="S259" s="78"/>
      <c r="T259" s="79">
        <f t="shared" si="138"/>
        <v>94.65</v>
      </c>
      <c r="U259" s="106">
        <v>94.37</v>
      </c>
      <c r="V259" s="81">
        <v>94.648</v>
      </c>
      <c r="W259" s="82">
        <v>0.0</v>
      </c>
      <c r="X259" s="82">
        <v>0.0</v>
      </c>
      <c r="Y259" s="136">
        <f t="shared" si="139"/>
        <v>94.648</v>
      </c>
      <c r="Z259" s="174" t="s">
        <v>30</v>
      </c>
    </row>
    <row r="260" spans="8:8" ht="15.75" outlineLevel="1">
      <c r="A260" s="66">
        <v>10.0</v>
      </c>
      <c r="B260" s="89">
        <v>1002.0</v>
      </c>
      <c r="C260" s="68" t="s">
        <v>681</v>
      </c>
      <c r="D260" s="69" t="s">
        <v>682</v>
      </c>
      <c r="E260" s="69" t="s">
        <v>684</v>
      </c>
      <c r="F260" s="68" t="s">
        <v>685</v>
      </c>
      <c r="G260" s="97">
        <v>12.82</v>
      </c>
      <c r="H260" s="98">
        <v>15.73</v>
      </c>
      <c r="I260" s="98">
        <v>3.94</v>
      </c>
      <c r="J260" s="98">
        <v>0.0</v>
      </c>
      <c r="K260" s="98">
        <v>0.0</v>
      </c>
      <c r="L260" s="98">
        <v>0.0</v>
      </c>
      <c r="M260" s="133">
        <v>0.0</v>
      </c>
      <c r="N260" s="133">
        <v>0.0</v>
      </c>
      <c r="O260" s="133">
        <v>0.0</v>
      </c>
      <c r="P260" s="133">
        <v>0.0</v>
      </c>
      <c r="Q260" s="77">
        <f t="shared" si="136"/>
        <v>32.49</v>
      </c>
      <c r="R260" s="78">
        <f t="shared" si="137"/>
        <v>0.0</v>
      </c>
      <c r="S260" s="78"/>
      <c r="T260" s="79">
        <f t="shared" si="138"/>
        <v>32.49</v>
      </c>
      <c r="U260" s="106">
        <v>32.492</v>
      </c>
      <c r="V260" s="81">
        <v>32.492</v>
      </c>
      <c r="W260" s="82">
        <v>0.0</v>
      </c>
      <c r="X260" s="82">
        <v>0.0</v>
      </c>
      <c r="Y260" s="136">
        <f t="shared" si="139"/>
        <v>32.492</v>
      </c>
      <c r="Z260" s="137" t="s">
        <v>30</v>
      </c>
    </row>
    <row r="261" spans="8:8" ht="15.75" outlineLevel="1">
      <c r="A261" s="66">
        <v>10.0</v>
      </c>
      <c r="B261" s="89">
        <v>1003.0</v>
      </c>
      <c r="C261" s="68" t="s">
        <v>686</v>
      </c>
      <c r="D261" s="69" t="s">
        <v>549</v>
      </c>
      <c r="E261" s="69" t="s">
        <v>368</v>
      </c>
      <c r="F261" s="68" t="s">
        <v>687</v>
      </c>
      <c r="G261" s="97">
        <v>0.0</v>
      </c>
      <c r="H261" s="98">
        <v>22.33</v>
      </c>
      <c r="I261" s="98">
        <v>4.94</v>
      </c>
      <c r="J261" s="98">
        <v>0.93</v>
      </c>
      <c r="K261" s="98">
        <v>0.0</v>
      </c>
      <c r="L261" s="98">
        <v>0.0</v>
      </c>
      <c r="M261" s="133">
        <v>0.0</v>
      </c>
      <c r="N261" s="133">
        <v>0.0</v>
      </c>
      <c r="O261" s="133">
        <v>0.0</v>
      </c>
      <c r="P261" s="133">
        <v>0.0</v>
      </c>
      <c r="Q261" s="77">
        <f t="shared" si="136"/>
        <v>28.2</v>
      </c>
      <c r="R261" s="78">
        <f t="shared" si="137"/>
        <v>0.0</v>
      </c>
      <c r="S261" s="78"/>
      <c r="T261" s="79">
        <f t="shared" si="138"/>
        <v>28.2</v>
      </c>
      <c r="U261" s="106">
        <v>28.203</v>
      </c>
      <c r="V261" s="81">
        <v>28.203</v>
      </c>
      <c r="W261" s="82">
        <v>0.0</v>
      </c>
      <c r="X261" s="82">
        <v>0.0</v>
      </c>
      <c r="Y261" s="136">
        <f t="shared" si="139"/>
        <v>28.203</v>
      </c>
      <c r="Z261" s="137" t="s">
        <v>30</v>
      </c>
    </row>
    <row r="262" spans="8:8" ht="15.75" outlineLevel="1">
      <c r="A262" s="66">
        <v>17.0</v>
      </c>
      <c r="B262" s="89">
        <v>1701.0</v>
      </c>
      <c r="C262" s="68" t="s">
        <v>688</v>
      </c>
      <c r="D262" s="69" t="s">
        <v>689</v>
      </c>
      <c r="E262" s="69" t="s">
        <v>690</v>
      </c>
      <c r="F262" s="68" t="s">
        <v>691</v>
      </c>
      <c r="G262" s="97">
        <v>0.0</v>
      </c>
      <c r="H262" s="98">
        <v>3.0</v>
      </c>
      <c r="I262" s="98">
        <v>4.2</v>
      </c>
      <c r="J262" s="98">
        <v>4.1</v>
      </c>
      <c r="K262" s="98">
        <v>0.0</v>
      </c>
      <c r="L262" s="98">
        <v>0.0</v>
      </c>
      <c r="M262" s="133">
        <v>0.0</v>
      </c>
      <c r="N262" s="133">
        <v>0.0</v>
      </c>
      <c r="O262" s="133">
        <v>0.0</v>
      </c>
      <c r="P262" s="133">
        <v>0.0</v>
      </c>
      <c r="Q262" s="77">
        <f t="shared" si="136"/>
        <v>11.3</v>
      </c>
      <c r="R262" s="78">
        <f t="shared" si="137"/>
        <v>0.0</v>
      </c>
      <c r="S262" s="78"/>
      <c r="T262" s="79">
        <f t="shared" si="138"/>
        <v>11.3</v>
      </c>
      <c r="U262" s="106">
        <v>11.3</v>
      </c>
      <c r="V262" s="81">
        <v>11.3</v>
      </c>
      <c r="W262" s="82">
        <v>0.0</v>
      </c>
      <c r="X262" s="82">
        <v>0.0</v>
      </c>
      <c r="Y262" s="136">
        <f t="shared" si="139"/>
        <v>11.3</v>
      </c>
      <c r="Z262" s="174" t="s">
        <v>30</v>
      </c>
    </row>
    <row r="263" spans="8:8" ht="15.75" outlineLevel="1">
      <c r="A263" s="66">
        <v>17.0</v>
      </c>
      <c r="B263" s="89">
        <v>1702.0</v>
      </c>
      <c r="C263" s="68" t="s">
        <v>692</v>
      </c>
      <c r="D263" s="69" t="s">
        <v>36</v>
      </c>
      <c r="E263" s="69" t="s">
        <v>693</v>
      </c>
      <c r="F263" s="70" t="s">
        <v>694</v>
      </c>
      <c r="G263" s="97">
        <v>1.0</v>
      </c>
      <c r="H263" s="98">
        <v>25.45</v>
      </c>
      <c r="I263" s="98">
        <v>10.94</v>
      </c>
      <c r="J263" s="98">
        <v>5.98</v>
      </c>
      <c r="K263" s="98">
        <v>0.0</v>
      </c>
      <c r="L263" s="98">
        <v>0.0</v>
      </c>
      <c r="M263" s="133">
        <v>0.0</v>
      </c>
      <c r="N263" s="133">
        <v>0.0</v>
      </c>
      <c r="O263" s="133">
        <v>0.0</v>
      </c>
      <c r="P263" s="133">
        <v>0.0</v>
      </c>
      <c r="Q263" s="77">
        <f t="shared" si="136"/>
        <v>43.370000000000005</v>
      </c>
      <c r="R263" s="78">
        <f t="shared" si="137"/>
        <v>0.0</v>
      </c>
      <c r="S263" s="78"/>
      <c r="T263" s="79">
        <f t="shared" si="138"/>
        <v>43.370000000000005</v>
      </c>
      <c r="U263" s="106">
        <v>43.371</v>
      </c>
      <c r="V263" s="81">
        <v>43.37</v>
      </c>
      <c r="W263" s="82">
        <v>0.0</v>
      </c>
      <c r="X263" s="82">
        <v>0.0</v>
      </c>
      <c r="Y263" s="136">
        <f t="shared" si="139"/>
        <v>43.37</v>
      </c>
      <c r="Z263" s="137" t="s">
        <v>30</v>
      </c>
    </row>
    <row r="264" spans="8:8" ht="15.75" outlineLevel="1">
      <c r="A264" s="66">
        <v>25.0</v>
      </c>
      <c r="B264" s="89" t="s">
        <v>695</v>
      </c>
      <c r="C264" s="68" t="s">
        <v>696</v>
      </c>
      <c r="D264" s="69" t="s">
        <v>36</v>
      </c>
      <c r="E264" s="69" t="s">
        <v>697</v>
      </c>
      <c r="F264" s="70" t="s">
        <v>698</v>
      </c>
      <c r="G264" s="97">
        <v>0.0</v>
      </c>
      <c r="H264" s="98">
        <v>4.5</v>
      </c>
      <c r="I264" s="98">
        <v>1.0</v>
      </c>
      <c r="J264" s="98">
        <v>0.37</v>
      </c>
      <c r="K264" s="98">
        <v>0.0</v>
      </c>
      <c r="L264" s="98">
        <v>0.0</v>
      </c>
      <c r="M264" s="133">
        <v>0.0</v>
      </c>
      <c r="N264" s="133">
        <v>0.0</v>
      </c>
      <c r="O264" s="133">
        <v>0.0</v>
      </c>
      <c r="P264" s="133">
        <v>0.0</v>
      </c>
      <c r="Q264" s="77">
        <f t="shared" si="136"/>
        <v>5.87</v>
      </c>
      <c r="R264" s="78">
        <f t="shared" si="137"/>
        <v>0.0</v>
      </c>
      <c r="S264" s="78"/>
      <c r="T264" s="79">
        <f t="shared" si="138"/>
        <v>5.87</v>
      </c>
      <c r="U264" s="106">
        <v>5.87</v>
      </c>
      <c r="V264" s="81">
        <v>5.87</v>
      </c>
      <c r="W264" s="82">
        <v>0.0</v>
      </c>
      <c r="X264" s="82">
        <v>0.0</v>
      </c>
      <c r="Y264" s="136">
        <f t="shared" si="139"/>
        <v>5.87</v>
      </c>
      <c r="Z264" s="137" t="s">
        <v>114</v>
      </c>
    </row>
    <row r="265" spans="8:8" ht="15.75" outlineLevel="1">
      <c r="A265" s="66">
        <v>25.0</v>
      </c>
      <c r="B265" s="89" t="s">
        <v>699</v>
      </c>
      <c r="C265" s="68" t="s">
        <v>700</v>
      </c>
      <c r="D265" s="69" t="s">
        <v>36</v>
      </c>
      <c r="E265" s="69" t="s">
        <v>701</v>
      </c>
      <c r="F265" s="70" t="s">
        <v>700</v>
      </c>
      <c r="G265" s="97">
        <v>0.415</v>
      </c>
      <c r="H265" s="98">
        <v>0.3</v>
      </c>
      <c r="I265" s="98">
        <v>0.0</v>
      </c>
      <c r="J265" s="98">
        <v>2.8710000000000004</v>
      </c>
      <c r="K265" s="98">
        <v>0.0</v>
      </c>
      <c r="L265" s="98">
        <v>0.0</v>
      </c>
      <c r="M265" s="133">
        <v>0.0</v>
      </c>
      <c r="N265" s="133">
        <v>0.0</v>
      </c>
      <c r="O265" s="133">
        <v>0.0</v>
      </c>
      <c r="P265" s="133">
        <v>0.0</v>
      </c>
      <c r="Q265" s="77">
        <f t="shared" si="136"/>
        <v>3.5860000000000003</v>
      </c>
      <c r="R265" s="78">
        <f t="shared" si="137"/>
        <v>0.0</v>
      </c>
      <c r="S265" s="78"/>
      <c r="T265" s="79">
        <f t="shared" si="138"/>
        <v>3.5860000000000003</v>
      </c>
      <c r="U265" s="106">
        <v>3.586</v>
      </c>
      <c r="V265" s="81">
        <v>3.586</v>
      </c>
      <c r="W265" s="82">
        <v>0.0</v>
      </c>
      <c r="X265" s="82">
        <v>0.0</v>
      </c>
      <c r="Y265" s="136">
        <f t="shared" si="139"/>
        <v>3.586</v>
      </c>
      <c r="Z265" s="137" t="s">
        <v>30</v>
      </c>
    </row>
    <row r="266" spans="8:8" ht="15.75" outlineLevel="1">
      <c r="A266" s="66" t="s">
        <v>702</v>
      </c>
      <c r="B266" s="89" t="s">
        <v>703</v>
      </c>
      <c r="C266" s="68" t="s">
        <v>704</v>
      </c>
      <c r="D266" s="69" t="s">
        <v>705</v>
      </c>
      <c r="E266" s="69" t="s">
        <v>706</v>
      </c>
      <c r="F266" s="70" t="s">
        <v>707</v>
      </c>
      <c r="G266" s="97">
        <v>0.0</v>
      </c>
      <c r="H266" s="98">
        <v>22.98</v>
      </c>
      <c r="I266" s="98">
        <v>4.7</v>
      </c>
      <c r="J266" s="98">
        <v>0.0</v>
      </c>
      <c r="K266" s="98">
        <v>0.0</v>
      </c>
      <c r="L266" s="98">
        <v>0.0</v>
      </c>
      <c r="M266" s="133">
        <v>0.0</v>
      </c>
      <c r="N266" s="133">
        <v>0.0</v>
      </c>
      <c r="O266" s="133">
        <v>0.0</v>
      </c>
      <c r="P266" s="133">
        <v>0.0</v>
      </c>
      <c r="Q266" s="77">
        <f t="shared" si="136"/>
        <v>27.68</v>
      </c>
      <c r="R266" s="78">
        <f t="shared" si="137"/>
        <v>0.0</v>
      </c>
      <c r="S266" s="78"/>
      <c r="T266" s="79">
        <f t="shared" si="138"/>
        <v>27.68</v>
      </c>
      <c r="U266" s="106">
        <v>21.26</v>
      </c>
      <c r="V266" s="81">
        <v>21.526</v>
      </c>
      <c r="W266" s="82">
        <v>3.529</v>
      </c>
      <c r="X266" s="82">
        <v>2.62</v>
      </c>
      <c r="Y266" s="136">
        <f t="shared" si="139"/>
        <v>24.146</v>
      </c>
      <c r="Z266" s="174" t="s">
        <v>30</v>
      </c>
    </row>
    <row r="267" spans="8:8" ht="15.75" outlineLevel="1">
      <c r="A267" s="66" t="s">
        <v>702</v>
      </c>
      <c r="B267" s="89" t="s">
        <v>708</v>
      </c>
      <c r="C267" s="68" t="s">
        <v>709</v>
      </c>
      <c r="D267" s="69" t="s">
        <v>36</v>
      </c>
      <c r="E267" s="69" t="s">
        <v>710</v>
      </c>
      <c r="F267" s="70" t="s">
        <v>711</v>
      </c>
      <c r="G267" s="97">
        <v>0.18</v>
      </c>
      <c r="H267" s="98">
        <v>0.62</v>
      </c>
      <c r="I267" s="98">
        <v>0.0</v>
      </c>
      <c r="J267" s="98">
        <v>0.0</v>
      </c>
      <c r="K267" s="98">
        <v>0.0</v>
      </c>
      <c r="L267" s="98">
        <v>0.0</v>
      </c>
      <c r="M267" s="133">
        <v>0.0</v>
      </c>
      <c r="N267" s="133">
        <v>0.0</v>
      </c>
      <c r="O267" s="133">
        <v>0.0</v>
      </c>
      <c r="P267" s="133">
        <v>0.0</v>
      </c>
      <c r="Q267" s="77">
        <f t="shared" si="136"/>
        <v>0.8</v>
      </c>
      <c r="R267" s="78">
        <f t="shared" si="137"/>
        <v>0.0</v>
      </c>
      <c r="S267" s="78"/>
      <c r="T267" s="79">
        <f t="shared" si="138"/>
        <v>0.8</v>
      </c>
      <c r="U267" s="106">
        <v>0.7</v>
      </c>
      <c r="V267" s="81">
        <v>0.8</v>
      </c>
      <c r="W267" s="82">
        <v>0.0</v>
      </c>
      <c r="X267" s="82">
        <v>0.0</v>
      </c>
      <c r="Y267" s="136">
        <f t="shared" si="139"/>
        <v>0.8</v>
      </c>
      <c r="Z267" s="137" t="s">
        <v>30</v>
      </c>
    </row>
    <row r="268" spans="8:8" ht="15.75" outlineLevel="1">
      <c r="A268" s="66">
        <v>25.0</v>
      </c>
      <c r="B268" s="89" t="s">
        <v>270</v>
      </c>
      <c r="C268" s="68" t="s">
        <v>271</v>
      </c>
      <c r="D268" s="69" t="s">
        <v>123</v>
      </c>
      <c r="E268" s="69" t="s">
        <v>272</v>
      </c>
      <c r="F268" s="70" t="s">
        <v>712</v>
      </c>
      <c r="G268" s="97">
        <v>10.55</v>
      </c>
      <c r="H268" s="98">
        <v>39.11</v>
      </c>
      <c r="I268" s="98">
        <v>23.38</v>
      </c>
      <c r="J268" s="98">
        <v>14.95</v>
      </c>
      <c r="K268" s="98">
        <v>0.0</v>
      </c>
      <c r="L268" s="98">
        <v>0.0</v>
      </c>
      <c r="M268" s="133">
        <v>0.0</v>
      </c>
      <c r="N268" s="133">
        <v>0.0</v>
      </c>
      <c r="O268" s="133">
        <v>1.26</v>
      </c>
      <c r="P268" s="133">
        <v>10.4</v>
      </c>
      <c r="Q268" s="77">
        <f t="shared" si="136"/>
        <v>87.99</v>
      </c>
      <c r="R268" s="78">
        <f t="shared" si="137"/>
        <v>11.66</v>
      </c>
      <c r="S268" s="78"/>
      <c r="T268" s="79">
        <f t="shared" si="140" ref="T268:T273">SUM(Q268:S268)</f>
        <v>99.64999999999999</v>
      </c>
      <c r="U268" s="106">
        <v>99.97</v>
      </c>
      <c r="V268" s="81">
        <v>99.659</v>
      </c>
      <c r="W268" s="82">
        <v>0.0</v>
      </c>
      <c r="X268" s="82">
        <v>0.0</v>
      </c>
      <c r="Y268" s="136">
        <f t="shared" si="139"/>
        <v>99.659</v>
      </c>
      <c r="Z268" s="137" t="s">
        <v>30</v>
      </c>
    </row>
    <row r="269" spans="8:8" ht="15.75" outlineLevel="1">
      <c r="A269" s="66">
        <v>25.0</v>
      </c>
      <c r="B269" s="89" t="s">
        <v>713</v>
      </c>
      <c r="C269" s="68" t="s">
        <v>714</v>
      </c>
      <c r="D269" s="69" t="s">
        <v>36</v>
      </c>
      <c r="E269" s="69" t="s">
        <v>380</v>
      </c>
      <c r="F269" s="70" t="s">
        <v>715</v>
      </c>
      <c r="G269" s="97">
        <v>20.464480000000002</v>
      </c>
      <c r="H269" s="98">
        <v>37.76</v>
      </c>
      <c r="I269" s="98">
        <v>1.3</v>
      </c>
      <c r="J269" s="98">
        <v>0.0</v>
      </c>
      <c r="K269" s="98">
        <v>0.0</v>
      </c>
      <c r="L269" s="98">
        <v>0.0</v>
      </c>
      <c r="M269" s="133">
        <v>0.0</v>
      </c>
      <c r="N269" s="133">
        <v>0.0</v>
      </c>
      <c r="O269" s="133">
        <v>1.05</v>
      </c>
      <c r="P269" s="133">
        <v>0.0</v>
      </c>
      <c r="Q269" s="77">
        <f t="shared" si="136"/>
        <v>59.52448</v>
      </c>
      <c r="R269" s="78">
        <f t="shared" si="137"/>
        <v>1.05</v>
      </c>
      <c r="S269" s="78"/>
      <c r="T269" s="79">
        <f t="shared" si="140"/>
        <v>60.574479999999994</v>
      </c>
      <c r="U269" s="106">
        <v>60.4</v>
      </c>
      <c r="V269" s="81">
        <v>58.843</v>
      </c>
      <c r="W269" s="82">
        <v>0.681</v>
      </c>
      <c r="X269" s="82">
        <v>1.05</v>
      </c>
      <c r="Y269" s="136">
        <f t="shared" si="139"/>
        <v>59.893</v>
      </c>
      <c r="Z269" s="221" t="s">
        <v>114</v>
      </c>
    </row>
    <row r="270" spans="8:8" ht="15.75" outlineLevel="1">
      <c r="A270" s="66">
        <v>25.0</v>
      </c>
      <c r="B270" s="89" t="s">
        <v>713</v>
      </c>
      <c r="C270" s="68" t="s">
        <v>714</v>
      </c>
      <c r="D270" s="69" t="s">
        <v>380</v>
      </c>
      <c r="E270" s="69" t="s">
        <v>716</v>
      </c>
      <c r="F270" s="70" t="s">
        <v>717</v>
      </c>
      <c r="G270" s="97">
        <v>1.0</v>
      </c>
      <c r="H270" s="98">
        <v>18.25</v>
      </c>
      <c r="I270" s="98">
        <v>11.8</v>
      </c>
      <c r="J270" s="98">
        <v>0.0</v>
      </c>
      <c r="K270" s="98">
        <v>0.0</v>
      </c>
      <c r="L270" s="98">
        <v>0.0</v>
      </c>
      <c r="M270" s="133">
        <v>0.0</v>
      </c>
      <c r="N270" s="133">
        <v>0.0</v>
      </c>
      <c r="O270" s="133">
        <v>0.0</v>
      </c>
      <c r="P270" s="133">
        <v>0.0</v>
      </c>
      <c r="Q270" s="77">
        <f t="shared" si="136"/>
        <v>31.05</v>
      </c>
      <c r="R270" s="78">
        <f t="shared" si="137"/>
        <v>0.0</v>
      </c>
      <c r="S270" s="78"/>
      <c r="T270" s="79">
        <f t="shared" si="140"/>
        <v>31.05</v>
      </c>
      <c r="U270" s="106">
        <v>31.054</v>
      </c>
      <c r="V270" s="81">
        <v>31.054</v>
      </c>
      <c r="W270" s="82">
        <v>0.0</v>
      </c>
      <c r="X270" s="82">
        <v>0.0</v>
      </c>
      <c r="Y270" s="136">
        <f t="shared" si="139"/>
        <v>31.054</v>
      </c>
      <c r="Z270" s="137" t="s">
        <v>114</v>
      </c>
    </row>
    <row r="271" spans="8:8" ht="15.75" outlineLevel="1">
      <c r="A271" s="66">
        <v>25.0</v>
      </c>
      <c r="B271" s="89">
        <v>2502.0</v>
      </c>
      <c r="C271" s="68" t="s">
        <v>718</v>
      </c>
      <c r="D271" s="69" t="s">
        <v>549</v>
      </c>
      <c r="E271" s="69" t="s">
        <v>719</v>
      </c>
      <c r="F271" s="240" t="s">
        <v>720</v>
      </c>
      <c r="G271" s="95">
        <v>29.35</v>
      </c>
      <c r="H271" s="96">
        <v>79.39</v>
      </c>
      <c r="I271" s="96">
        <v>13.82</v>
      </c>
      <c r="J271" s="96">
        <v>0.0</v>
      </c>
      <c r="K271" s="98">
        <v>0.0</v>
      </c>
      <c r="L271" s="98">
        <v>0.0</v>
      </c>
      <c r="M271" s="133">
        <v>0.0</v>
      </c>
      <c r="N271" s="133">
        <v>0.0</v>
      </c>
      <c r="O271" s="133">
        <v>0.0</v>
      </c>
      <c r="P271" s="133">
        <v>0.0</v>
      </c>
      <c r="Q271" s="77">
        <f t="shared" si="136"/>
        <v>122.56</v>
      </c>
      <c r="R271" s="78">
        <f t="shared" si="141" ref="R271">SUM(L271:P271)</f>
        <v>0.0</v>
      </c>
      <c r="S271" s="78"/>
      <c r="T271" s="79">
        <f t="shared" si="140"/>
        <v>122.56</v>
      </c>
      <c r="U271" s="106">
        <v>122.49</v>
      </c>
      <c r="V271" s="81">
        <v>118.549</v>
      </c>
      <c r="W271" s="82">
        <v>2.005</v>
      </c>
      <c r="X271" s="82">
        <v>2.005</v>
      </c>
      <c r="Y271" s="136">
        <f t="shared" si="142" ref="Y271">V271+X271</f>
        <v>120.554</v>
      </c>
      <c r="Z271" s="174" t="s">
        <v>114</v>
      </c>
    </row>
    <row r="272" spans="8:8" ht="16.5" outlineLevel="1">
      <c r="A272" s="66">
        <v>25.0</v>
      </c>
      <c r="B272" s="89" t="s">
        <v>721</v>
      </c>
      <c r="C272" s="68" t="s">
        <v>722</v>
      </c>
      <c r="D272" s="69" t="s">
        <v>36</v>
      </c>
      <c r="E272" s="69" t="s">
        <v>723</v>
      </c>
      <c r="F272" s="68" t="s">
        <v>724</v>
      </c>
      <c r="G272" s="97">
        <v>0.0</v>
      </c>
      <c r="H272" s="98">
        <v>5.6</v>
      </c>
      <c r="I272" s="98">
        <v>0.0</v>
      </c>
      <c r="J272" s="98">
        <v>0.0</v>
      </c>
      <c r="K272" s="98">
        <v>0.0</v>
      </c>
      <c r="L272" s="98">
        <v>0.0</v>
      </c>
      <c r="M272" s="133">
        <v>0.0</v>
      </c>
      <c r="N272" s="133">
        <v>0.0</v>
      </c>
      <c r="O272" s="133">
        <v>0.0</v>
      </c>
      <c r="P272" s="133">
        <v>0.0</v>
      </c>
      <c r="Q272" s="77">
        <f t="shared" si="136"/>
        <v>5.6</v>
      </c>
      <c r="R272" s="78">
        <f t="shared" si="137"/>
        <v>0.0</v>
      </c>
      <c r="S272" s="78"/>
      <c r="T272" s="79">
        <f t="shared" si="140"/>
        <v>5.6</v>
      </c>
      <c r="U272" s="106">
        <v>6.0</v>
      </c>
      <c r="V272" s="81">
        <v>5.6</v>
      </c>
      <c r="W272" s="82">
        <v>0.0</v>
      </c>
      <c r="X272" s="82">
        <v>0.0</v>
      </c>
      <c r="Y272" s="136">
        <f t="shared" si="139"/>
        <v>5.6</v>
      </c>
      <c r="Z272" s="202" t="s">
        <v>30</v>
      </c>
    </row>
    <row r="273" spans="8:8" ht="15.75">
      <c r="A273" s="100" t="s">
        <v>725</v>
      </c>
      <c r="B273" s="101"/>
      <c r="C273" s="101"/>
      <c r="D273" s="101"/>
      <c r="E273" s="101"/>
      <c r="F273" s="102" t="s">
        <v>85</v>
      </c>
      <c r="G273" s="140">
        <f t="shared" si="143" ref="G273:S273">SUM(G256:G272)</f>
        <v>166.25948000000002</v>
      </c>
      <c r="H273" s="140">
        <f t="shared" si="143"/>
        <v>350.89</v>
      </c>
      <c r="I273" s="140">
        <f t="shared" si="143"/>
        <v>114.73999999999998</v>
      </c>
      <c r="J273" s="140">
        <f t="shared" si="143"/>
        <v>75.97800000000001</v>
      </c>
      <c r="K273" s="140">
        <f t="shared" si="143"/>
        <v>0.22</v>
      </c>
      <c r="L273" s="140">
        <f t="shared" si="143"/>
        <v>0.0</v>
      </c>
      <c r="M273" s="140">
        <f t="shared" si="143"/>
        <v>0.0</v>
      </c>
      <c r="N273" s="140">
        <f t="shared" si="143"/>
        <v>0.0</v>
      </c>
      <c r="O273" s="140">
        <f t="shared" si="143"/>
        <v>2.31</v>
      </c>
      <c r="P273" s="140">
        <f t="shared" si="143"/>
        <v>10.4</v>
      </c>
      <c r="Q273" s="77">
        <f t="shared" si="143"/>
        <v>708.08748</v>
      </c>
      <c r="R273" s="78">
        <f t="shared" si="143"/>
        <v>12.71</v>
      </c>
      <c r="S273" s="78">
        <f t="shared" si="143"/>
        <v>0.0</v>
      </c>
      <c r="T273" s="79">
        <f t="shared" si="140"/>
        <v>720.7974800000001</v>
      </c>
      <c r="U273" s="106">
        <f>SUM(U256:U272)</f>
        <v>713.233</v>
      </c>
      <c r="V273" s="107">
        <f>SUM(V256:V272)</f>
        <v>708.928</v>
      </c>
      <c r="W273" s="105">
        <f>SUM(W256:W272)</f>
        <v>6.215</v>
      </c>
      <c r="X273" s="105">
        <f>SUM(X256:X272)</f>
        <v>5.675</v>
      </c>
      <c r="Y273" s="179">
        <f>SUM(Y256:Y272)</f>
        <v>714.603</v>
      </c>
    </row>
    <row r="274" spans="8:8" ht="16.5" customHeight="1">
      <c r="A274" s="109"/>
      <c r="B274" s="110"/>
      <c r="C274" s="110"/>
      <c r="D274" s="110"/>
      <c r="E274" s="110"/>
      <c r="F274" s="111" t="s">
        <v>86</v>
      </c>
      <c r="G274" s="112">
        <f t="shared" si="144" ref="G274:S274">+G273/$T$273</f>
        <v>0.23066046235344775</v>
      </c>
      <c r="H274" s="112">
        <f t="shared" si="144"/>
        <v>0.48680802824116415</v>
      </c>
      <c r="I274" s="112">
        <f t="shared" si="144"/>
        <v>0.15918479626205126</v>
      </c>
      <c r="J274" s="112">
        <f t="shared" si="144"/>
        <v>0.10540824865258963</v>
      </c>
      <c r="K274" s="112">
        <f t="shared" si="144"/>
        <v>3.0521749326870565E-4</v>
      </c>
      <c r="L274" s="112">
        <f t="shared" si="144"/>
        <v>0.0</v>
      </c>
      <c r="M274" s="112">
        <f t="shared" si="144"/>
        <v>0.0</v>
      </c>
      <c r="N274" s="112">
        <f t="shared" si="144"/>
        <v>0.0</v>
      </c>
      <c r="O274" s="112">
        <f t="shared" si="144"/>
        <v>0.003204783679321409</v>
      </c>
      <c r="P274" s="112">
        <f t="shared" si="144"/>
        <v>0.014428463318156995</v>
      </c>
      <c r="Q274" s="113">
        <f t="shared" si="144"/>
        <v>0.9823667530025215</v>
      </c>
      <c r="R274" s="114">
        <f t="shared" si="144"/>
        <v>0.017633246997478404</v>
      </c>
      <c r="S274" s="114">
        <f t="shared" si="144"/>
        <v>0.0</v>
      </c>
      <c r="T274" s="114">
        <f>T273/U273</f>
        <v>1.0106059029798118</v>
      </c>
      <c r="U274" s="115"/>
      <c r="V274" s="116">
        <f>+V273/$Y$273</f>
        <v>0.9920585276020393</v>
      </c>
      <c r="W274" s="114">
        <f>+W273/$Y$273</f>
        <v>0.008697136731863706</v>
      </c>
      <c r="X274" s="114">
        <f>+X273/$Y$273</f>
        <v>0.007941472397960826</v>
      </c>
      <c r="Y274" s="117"/>
    </row>
    <row r="275" spans="8:8" ht="15.75">
      <c r="A275" s="141"/>
      <c r="B275" s="9"/>
      <c r="C275" s="10"/>
      <c r="D275" s="10"/>
      <c r="E275" s="10"/>
      <c r="F275" s="10"/>
      <c r="G275" s="118"/>
      <c r="H275" s="119"/>
      <c r="I275" s="119"/>
      <c r="J275" s="119"/>
      <c r="K275" s="119"/>
      <c r="L275" s="119"/>
      <c r="M275" s="120"/>
      <c r="N275" s="120"/>
      <c r="O275" s="120"/>
      <c r="P275" s="120"/>
      <c r="Q275" s="121"/>
      <c r="R275" s="122"/>
      <c r="S275" s="122"/>
      <c r="T275" s="46"/>
      <c r="U275" s="43"/>
      <c r="V275" s="47"/>
      <c r="W275" s="47"/>
      <c r="X275" s="47"/>
      <c r="Y275" s="43"/>
    </row>
    <row r="276" spans="8:8" ht="16.5">
      <c r="A276" s="48" t="s">
        <v>726</v>
      </c>
      <c r="B276" s="48"/>
      <c r="C276" s="48"/>
      <c r="D276" s="10"/>
      <c r="E276" s="10"/>
      <c r="F276" s="10"/>
      <c r="G276" s="118"/>
      <c r="H276" s="119"/>
      <c r="I276" s="119"/>
      <c r="J276" s="119"/>
      <c r="K276" s="119"/>
      <c r="L276" s="119"/>
      <c r="M276" s="120"/>
      <c r="N276" s="120"/>
      <c r="O276" s="120"/>
      <c r="P276" s="120"/>
      <c r="Q276" s="121"/>
      <c r="R276" s="122"/>
      <c r="S276" s="122"/>
      <c r="T276" s="46"/>
      <c r="U276" s="43"/>
      <c r="V276" s="47"/>
      <c r="W276" s="47"/>
      <c r="X276" s="47"/>
      <c r="Y276" s="43"/>
    </row>
    <row r="277" spans="8:8" ht="15.75" outlineLevel="1">
      <c r="A277" s="49">
        <v>55.0</v>
      </c>
      <c r="B277" s="142">
        <v>5505.0</v>
      </c>
      <c r="C277" s="241" t="s">
        <v>727</v>
      </c>
      <c r="D277" s="52" t="s">
        <v>36</v>
      </c>
      <c r="E277" s="52" t="s">
        <v>728</v>
      </c>
      <c r="F277" s="53" t="s">
        <v>729</v>
      </c>
      <c r="G277" s="143">
        <v>0.0</v>
      </c>
      <c r="H277" s="144">
        <v>16.91</v>
      </c>
      <c r="I277" s="144">
        <v>24.86</v>
      </c>
      <c r="J277" s="144">
        <v>26.97</v>
      </c>
      <c r="K277" s="144">
        <v>0.0</v>
      </c>
      <c r="L277" s="144">
        <v>0.0</v>
      </c>
      <c r="M277" s="145">
        <v>0.0</v>
      </c>
      <c r="N277" s="145">
        <v>0.0</v>
      </c>
      <c r="O277" s="145">
        <v>0.0</v>
      </c>
      <c r="P277" s="145">
        <v>0.0</v>
      </c>
      <c r="Q277" s="57">
        <f>SUM(G277:K277)</f>
        <v>68.74</v>
      </c>
      <c r="R277" s="58">
        <f t="shared" si="145" ref="R277:R293">SUM(L277:P277)</f>
        <v>0.0</v>
      </c>
      <c r="S277" s="58"/>
      <c r="T277" s="242">
        <f t="shared" si="146" ref="T277:T294">SUM(Q277:S277)</f>
        <v>68.74</v>
      </c>
      <c r="U277" s="147">
        <v>68.74</v>
      </c>
      <c r="V277" s="61">
        <v>67.707</v>
      </c>
      <c r="W277" s="62">
        <v>0.518</v>
      </c>
      <c r="X277" s="62">
        <v>0.518</v>
      </c>
      <c r="Y277" s="243">
        <f t="shared" si="147" ref="Y277:Y293">V277+X277</f>
        <v>68.225</v>
      </c>
      <c r="Z277" s="183" t="s">
        <v>30</v>
      </c>
    </row>
    <row r="278" spans="8:8" ht="15.75" outlineLevel="1">
      <c r="A278" s="148" t="s">
        <v>503</v>
      </c>
      <c r="B278" s="244">
        <v>5505.0</v>
      </c>
      <c r="C278" s="245" t="s">
        <v>727</v>
      </c>
      <c r="D278" s="246" t="s">
        <v>730</v>
      </c>
      <c r="E278" s="151" t="s">
        <v>354</v>
      </c>
      <c r="F278" s="150" t="s">
        <v>1647</v>
      </c>
      <c r="G278" s="169">
        <v>0.0</v>
      </c>
      <c r="H278" s="170">
        <v>7.5</v>
      </c>
      <c r="I278" s="170">
        <v>1.0</v>
      </c>
      <c r="J278" s="170">
        <v>0.0</v>
      </c>
      <c r="K278" s="170">
        <v>0.0</v>
      </c>
      <c r="L278" s="170">
        <v>0.0</v>
      </c>
      <c r="M278" s="247">
        <v>0.0</v>
      </c>
      <c r="N278" s="247">
        <v>0.0</v>
      </c>
      <c r="O278" s="247">
        <v>0.0</v>
      </c>
      <c r="P278" s="247">
        <v>0.0</v>
      </c>
      <c r="Q278" s="77">
        <f>SUM(G278:K278)</f>
        <v>8.5</v>
      </c>
      <c r="R278" s="78">
        <f t="shared" si="145"/>
        <v>0.0</v>
      </c>
      <c r="S278" s="157"/>
      <c r="T278" s="248">
        <f t="shared" si="146"/>
        <v>8.5</v>
      </c>
      <c r="U278" s="249">
        <v>8.45</v>
      </c>
      <c r="V278" s="160">
        <v>0.0</v>
      </c>
      <c r="W278" s="161">
        <v>8.45</v>
      </c>
      <c r="X278" s="161">
        <v>8.45</v>
      </c>
      <c r="Y278" s="136">
        <f t="shared" si="147"/>
        <v>8.45</v>
      </c>
      <c r="Z278" s="174" t="s">
        <v>30</v>
      </c>
    </row>
    <row r="279" spans="8:8" ht="30.0" outlineLevel="1">
      <c r="A279" s="66">
        <v>55.0</v>
      </c>
      <c r="B279" s="89">
        <v>5507.0</v>
      </c>
      <c r="C279" s="167" t="s">
        <v>731</v>
      </c>
      <c r="D279" s="69" t="s">
        <v>732</v>
      </c>
      <c r="E279" s="69" t="s">
        <v>733</v>
      </c>
      <c r="F279" s="70" t="s">
        <v>1640</v>
      </c>
      <c r="G279" s="98">
        <v>0.0</v>
      </c>
      <c r="H279" s="133">
        <v>0.0</v>
      </c>
      <c r="I279" s="207">
        <v>15.79</v>
      </c>
      <c r="J279" s="207">
        <v>34.97</v>
      </c>
      <c r="K279" s="133">
        <v>0.0</v>
      </c>
      <c r="L279" s="98">
        <v>0.0</v>
      </c>
      <c r="M279" s="133">
        <v>0.0</v>
      </c>
      <c r="N279" s="133">
        <v>0.0</v>
      </c>
      <c r="O279" s="133">
        <v>0.0</v>
      </c>
      <c r="P279" s="133">
        <v>0.0</v>
      </c>
      <c r="Q279" s="77">
        <f>SUM(G279:K279)</f>
        <v>50.76</v>
      </c>
      <c r="R279" s="78">
        <f t="shared" si="145"/>
        <v>0.0</v>
      </c>
      <c r="S279" s="78"/>
      <c r="T279" s="158">
        <f>SUM(Q279:S279)</f>
        <v>50.76</v>
      </c>
      <c r="U279" s="106">
        <v>50.761</v>
      </c>
      <c r="V279" s="81">
        <v>50.761</v>
      </c>
      <c r="W279" s="82">
        <v>0.0</v>
      </c>
      <c r="X279" s="82">
        <v>0.0</v>
      </c>
      <c r="Y279" s="136">
        <f t="shared" si="147"/>
        <v>50.761</v>
      </c>
      <c r="Z279" s="137" t="s">
        <v>30</v>
      </c>
    </row>
    <row r="280" spans="8:8" ht="15.75" outlineLevel="1">
      <c r="A280" s="66" t="s">
        <v>503</v>
      </c>
      <c r="B280" s="89">
        <v>5507.0</v>
      </c>
      <c r="C280" s="68" t="s">
        <v>731</v>
      </c>
      <c r="D280" s="69" t="s">
        <v>36</v>
      </c>
      <c r="E280" s="69" t="s">
        <v>732</v>
      </c>
      <c r="F280" s="70" t="s">
        <v>1646</v>
      </c>
      <c r="G280" s="96">
        <v>0.0</v>
      </c>
      <c r="H280" s="207">
        <v>2.5</v>
      </c>
      <c r="I280" s="207">
        <v>0.4</v>
      </c>
      <c r="J280" s="207">
        <v>0.0</v>
      </c>
      <c r="K280" s="207">
        <v>0.0</v>
      </c>
      <c r="L280" s="96">
        <v>0.0</v>
      </c>
      <c r="M280" s="207">
        <v>0.0</v>
      </c>
      <c r="N280" s="207">
        <v>0.0</v>
      </c>
      <c r="O280" s="207">
        <v>0.0</v>
      </c>
      <c r="P280" s="207">
        <v>0.0</v>
      </c>
      <c r="Q280" s="77">
        <f>SUM(G280:K280)</f>
        <v>2.9</v>
      </c>
      <c r="R280" s="78">
        <f t="shared" si="145"/>
        <v>0.0</v>
      </c>
      <c r="S280" s="78"/>
      <c r="T280" s="79">
        <f>SUM(Q280:S280)</f>
        <v>2.9</v>
      </c>
      <c r="U280" s="106">
        <v>2.94</v>
      </c>
      <c r="V280" s="81">
        <v>2.94</v>
      </c>
      <c r="W280" s="82">
        <v>0.0</v>
      </c>
      <c r="X280" s="82">
        <v>0.0</v>
      </c>
      <c r="Y280" s="136">
        <f t="shared" si="147"/>
        <v>2.94</v>
      </c>
      <c r="Z280" s="137" t="s">
        <v>30</v>
      </c>
    </row>
    <row r="281" spans="8:8" ht="15.75" outlineLevel="1">
      <c r="A281" s="66" t="s">
        <v>503</v>
      </c>
      <c r="B281" s="89" t="s">
        <v>1641</v>
      </c>
      <c r="C281" s="68" t="s">
        <v>734</v>
      </c>
      <c r="D281" s="69"/>
      <c r="E281" s="69"/>
      <c r="F281" s="70" t="s">
        <v>734</v>
      </c>
      <c r="G281" s="96">
        <v>0.0</v>
      </c>
      <c r="H281" s="207">
        <v>20.3</v>
      </c>
      <c r="I281" s="207">
        <v>1.0</v>
      </c>
      <c r="J281" s="207">
        <v>0.0</v>
      </c>
      <c r="K281" s="207">
        <v>0.0</v>
      </c>
      <c r="L281" s="96">
        <v>0.0</v>
      </c>
      <c r="M281" s="207">
        <v>0.0</v>
      </c>
      <c r="N281" s="207">
        <v>0.0</v>
      </c>
      <c r="O281" s="207">
        <v>0.0</v>
      </c>
      <c r="P281" s="207">
        <v>0.0</v>
      </c>
      <c r="Q281" s="77">
        <f>SUM(G281:K281)</f>
        <v>21.3</v>
      </c>
      <c r="R281" s="78">
        <f t="shared" si="145"/>
        <v>0.0</v>
      </c>
      <c r="S281" s="78"/>
      <c r="T281" s="79">
        <f>SUM(Q281:S281)</f>
        <v>21.3</v>
      </c>
      <c r="U281" s="106">
        <v>21.84</v>
      </c>
      <c r="V281" s="81">
        <v>21.84</v>
      </c>
      <c r="W281" s="82">
        <v>0.0</v>
      </c>
      <c r="X281" s="82">
        <v>0.0</v>
      </c>
      <c r="Y281" s="136">
        <f t="shared" si="147"/>
        <v>21.84</v>
      </c>
      <c r="Z281" s="137" t="s">
        <v>114</v>
      </c>
    </row>
    <row r="282" spans="8:8" ht="15.75" outlineLevel="1">
      <c r="A282" s="66">
        <v>55.0</v>
      </c>
      <c r="B282" s="89" t="s">
        <v>735</v>
      </c>
      <c r="C282" s="68" t="s">
        <v>736</v>
      </c>
      <c r="D282" s="69" t="s">
        <v>223</v>
      </c>
      <c r="E282" s="69" t="s">
        <v>368</v>
      </c>
      <c r="F282" s="70" t="s">
        <v>737</v>
      </c>
      <c r="G282" s="97">
        <v>0.0</v>
      </c>
      <c r="H282" s="98">
        <v>8.05</v>
      </c>
      <c r="I282" s="98">
        <v>0.0</v>
      </c>
      <c r="J282" s="98">
        <v>0.0</v>
      </c>
      <c r="K282" s="98">
        <v>0.0</v>
      </c>
      <c r="L282" s="98">
        <v>0.0</v>
      </c>
      <c r="M282" s="133">
        <v>0.0</v>
      </c>
      <c r="N282" s="133">
        <v>0.0</v>
      </c>
      <c r="O282" s="133">
        <v>0.0</v>
      </c>
      <c r="P282" s="133">
        <v>0.0</v>
      </c>
      <c r="Q282" s="77">
        <f t="shared" si="148" ref="Q282:Q293">SUM(G282:K282)</f>
        <v>8.05</v>
      </c>
      <c r="R282" s="78">
        <f t="shared" si="145"/>
        <v>0.0</v>
      </c>
      <c r="S282" s="78"/>
      <c r="T282" s="79">
        <f t="shared" si="146"/>
        <v>8.05</v>
      </c>
      <c r="U282" s="106">
        <v>8.052</v>
      </c>
      <c r="V282" s="81">
        <v>8.052</v>
      </c>
      <c r="W282" s="82">
        <v>0.0</v>
      </c>
      <c r="X282" s="82">
        <v>0.0</v>
      </c>
      <c r="Y282" s="136">
        <f t="shared" si="147"/>
        <v>8.052</v>
      </c>
      <c r="Z282" s="137" t="s">
        <v>114</v>
      </c>
    </row>
    <row r="283" spans="8:8" ht="30.0" outlineLevel="1">
      <c r="A283" s="66">
        <v>55.0</v>
      </c>
      <c r="B283" s="89" t="s">
        <v>738</v>
      </c>
      <c r="C283" s="70" t="s">
        <v>739</v>
      </c>
      <c r="D283" s="69" t="s">
        <v>36</v>
      </c>
      <c r="E283" s="69" t="s">
        <v>740</v>
      </c>
      <c r="F283" s="70" t="s">
        <v>739</v>
      </c>
      <c r="G283" s="97">
        <v>0.0</v>
      </c>
      <c r="H283" s="98">
        <v>0.0</v>
      </c>
      <c r="I283" s="96">
        <v>10.97</v>
      </c>
      <c r="J283" s="96">
        <v>15.27</v>
      </c>
      <c r="K283" s="98">
        <v>0.97</v>
      </c>
      <c r="L283" s="98">
        <v>0.0</v>
      </c>
      <c r="M283" s="133">
        <v>0.0</v>
      </c>
      <c r="N283" s="133">
        <v>0.0</v>
      </c>
      <c r="O283" s="133">
        <v>0.0</v>
      </c>
      <c r="P283" s="133">
        <v>0.66</v>
      </c>
      <c r="Q283" s="77">
        <f t="shared" si="148"/>
        <v>27.21</v>
      </c>
      <c r="R283" s="78">
        <f t="shared" si="145"/>
        <v>0.66</v>
      </c>
      <c r="S283" s="78"/>
      <c r="T283" s="79">
        <f t="shared" si="146"/>
        <v>27.87</v>
      </c>
      <c r="U283" s="106">
        <v>28.865</v>
      </c>
      <c r="V283" s="81">
        <v>28.863</v>
      </c>
      <c r="W283" s="82">
        <v>0.0</v>
      </c>
      <c r="X283" s="82">
        <v>0.0</v>
      </c>
      <c r="Y283" s="136">
        <f t="shared" si="147"/>
        <v>28.863</v>
      </c>
      <c r="Z283" s="137" t="s">
        <v>30</v>
      </c>
    </row>
    <row r="284" spans="8:8" ht="15.75" outlineLevel="1">
      <c r="A284" s="66">
        <v>55.0</v>
      </c>
      <c r="B284" s="89" t="s">
        <v>741</v>
      </c>
      <c r="C284" s="68" t="s">
        <v>742</v>
      </c>
      <c r="D284" s="69" t="s">
        <v>36</v>
      </c>
      <c r="E284" s="69" t="s">
        <v>743</v>
      </c>
      <c r="F284" s="70" t="s">
        <v>744</v>
      </c>
      <c r="G284" s="95">
        <v>0.0</v>
      </c>
      <c r="H284" s="96">
        <f>+U284-I284</f>
        <v>13.66</v>
      </c>
      <c r="I284" s="96">
        <v>4.52</v>
      </c>
      <c r="J284" s="96">
        <v>0.0</v>
      </c>
      <c r="K284" s="96">
        <v>0.0</v>
      </c>
      <c r="L284" s="96">
        <v>0.0</v>
      </c>
      <c r="M284" s="207">
        <v>0.0</v>
      </c>
      <c r="N284" s="207">
        <v>0.0</v>
      </c>
      <c r="O284" s="207">
        <v>0.0</v>
      </c>
      <c r="P284" s="207">
        <v>0.0</v>
      </c>
      <c r="Q284" s="77">
        <f t="shared" si="148"/>
        <v>18.18</v>
      </c>
      <c r="R284" s="78">
        <f t="shared" si="145"/>
        <v>0.0</v>
      </c>
      <c r="S284" s="78"/>
      <c r="T284" s="79">
        <f t="shared" si="146"/>
        <v>18.18</v>
      </c>
      <c r="U284" s="106">
        <v>18.18</v>
      </c>
      <c r="V284" s="81">
        <v>0.0</v>
      </c>
      <c r="W284" s="82">
        <v>18.148</v>
      </c>
      <c r="X284" s="82">
        <v>18.202</v>
      </c>
      <c r="Y284" s="136">
        <f t="shared" si="147"/>
        <v>18.202</v>
      </c>
      <c r="Z284" s="174" t="s">
        <v>30</v>
      </c>
    </row>
    <row r="285" spans="8:8" s="250" ht="15.75" outlineLevel="1" customFormat="1">
      <c r="A285" s="184">
        <v>66.0</v>
      </c>
      <c r="B285" s="251">
        <v>6604.0</v>
      </c>
      <c r="C285" s="252" t="s">
        <v>745</v>
      </c>
      <c r="D285" s="253" t="s">
        <v>36</v>
      </c>
      <c r="E285" s="253" t="s">
        <v>746</v>
      </c>
      <c r="F285" s="254" t="s">
        <v>745</v>
      </c>
      <c r="G285" s="97">
        <v>16.45</v>
      </c>
      <c r="H285" s="98">
        <v>11.96</v>
      </c>
      <c r="I285" s="98">
        <v>13.47</v>
      </c>
      <c r="J285" s="98">
        <v>1.2</v>
      </c>
      <c r="K285" s="98">
        <v>0.0</v>
      </c>
      <c r="L285" s="98">
        <v>0.0</v>
      </c>
      <c r="M285" s="133">
        <v>0.0</v>
      </c>
      <c r="N285" s="133">
        <v>64.26500000000001</v>
      </c>
      <c r="O285" s="133">
        <v>40.864</v>
      </c>
      <c r="P285" s="133">
        <v>2.029</v>
      </c>
      <c r="Q285" s="255">
        <f t="shared" si="148"/>
        <v>43.080000000000005</v>
      </c>
      <c r="R285" s="255">
        <f t="shared" si="145"/>
        <v>107.15800000000002</v>
      </c>
      <c r="S285" s="255"/>
      <c r="T285" s="256">
        <f t="shared" si="146"/>
        <v>150.23800000000003</v>
      </c>
      <c r="U285" s="257">
        <v>150.4</v>
      </c>
      <c r="V285" s="258">
        <v>150.242</v>
      </c>
      <c r="W285" s="259">
        <v>0.0</v>
      </c>
      <c r="X285" s="259">
        <v>0.0</v>
      </c>
      <c r="Y285" s="260">
        <f t="shared" si="147"/>
        <v>150.242</v>
      </c>
      <c r="Z285" s="261" t="s">
        <v>30</v>
      </c>
    </row>
    <row r="286" spans="8:8" ht="15.75" outlineLevel="1">
      <c r="A286" s="66">
        <v>70.0</v>
      </c>
      <c r="B286" s="89">
        <v>7008.0</v>
      </c>
      <c r="C286" s="68" t="s">
        <v>747</v>
      </c>
      <c r="D286" s="69" t="s">
        <v>748</v>
      </c>
      <c r="E286" s="69" t="s">
        <v>749</v>
      </c>
      <c r="F286" s="70" t="s">
        <v>750</v>
      </c>
      <c r="G286" s="95">
        <v>0.0</v>
      </c>
      <c r="H286" s="96">
        <v>1.0</v>
      </c>
      <c r="I286" s="96">
        <v>43.43</v>
      </c>
      <c r="J286" s="96">
        <v>8.62</v>
      </c>
      <c r="K286" s="96">
        <v>0.0</v>
      </c>
      <c r="L286" s="96">
        <v>0.0</v>
      </c>
      <c r="M286" s="207">
        <v>0.0</v>
      </c>
      <c r="N286" s="207">
        <v>0.0</v>
      </c>
      <c r="O286" s="207">
        <v>0.0</v>
      </c>
      <c r="P286" s="207">
        <v>5.34</v>
      </c>
      <c r="Q286" s="77">
        <f t="shared" si="148"/>
        <v>53.05</v>
      </c>
      <c r="R286" s="78">
        <f t="shared" si="145"/>
        <v>5.34</v>
      </c>
      <c r="S286" s="78"/>
      <c r="T286" s="79">
        <f t="shared" si="146"/>
        <v>58.39</v>
      </c>
      <c r="U286" s="106">
        <v>58.385</v>
      </c>
      <c r="V286" s="81">
        <v>58.385</v>
      </c>
      <c r="W286" s="82">
        <v>0.0</v>
      </c>
      <c r="X286" s="82">
        <v>0.0</v>
      </c>
      <c r="Y286" s="136">
        <f t="shared" si="147"/>
        <v>58.385</v>
      </c>
      <c r="Z286" s="137" t="s">
        <v>30</v>
      </c>
    </row>
    <row r="287" spans="8:8" ht="15.75" outlineLevel="1">
      <c r="A287" s="66" t="s">
        <v>751</v>
      </c>
      <c r="B287" s="89">
        <v>7009.0</v>
      </c>
      <c r="C287" s="68" t="s">
        <v>752</v>
      </c>
      <c r="D287" s="69" t="s">
        <v>36</v>
      </c>
      <c r="E287" s="69" t="s">
        <v>753</v>
      </c>
      <c r="F287" s="70" t="s">
        <v>754</v>
      </c>
      <c r="G287" s="95">
        <v>0.0</v>
      </c>
      <c r="H287" s="96">
        <v>22.13</v>
      </c>
      <c r="I287" s="96">
        <v>33.61</v>
      </c>
      <c r="J287" s="96">
        <v>1.0</v>
      </c>
      <c r="K287" s="96">
        <v>1.0</v>
      </c>
      <c r="L287" s="96">
        <v>0.0</v>
      </c>
      <c r="M287" s="207">
        <v>0.0</v>
      </c>
      <c r="N287" s="207">
        <v>0.0</v>
      </c>
      <c r="O287" s="207">
        <v>0.0</v>
      </c>
      <c r="P287" s="207">
        <v>0.0</v>
      </c>
      <c r="Q287" s="77">
        <f t="shared" si="148"/>
        <v>57.739999999999995</v>
      </c>
      <c r="R287" s="78">
        <f t="shared" si="145"/>
        <v>0.0</v>
      </c>
      <c r="S287" s="78"/>
      <c r="T287" s="79">
        <f t="shared" si="146"/>
        <v>57.739999999999995</v>
      </c>
      <c r="U287" s="106">
        <v>57.734</v>
      </c>
      <c r="V287" s="81">
        <v>57.734</v>
      </c>
      <c r="W287" s="82">
        <v>0.0</v>
      </c>
      <c r="X287" s="82">
        <v>0.0</v>
      </c>
      <c r="Y287" s="136">
        <f t="shared" si="147"/>
        <v>57.734</v>
      </c>
      <c r="Z287" s="137" t="s">
        <v>30</v>
      </c>
    </row>
    <row r="288" spans="8:8" ht="15.75" outlineLevel="1">
      <c r="A288" s="66" t="s">
        <v>751</v>
      </c>
      <c r="B288" s="89">
        <v>7009.0</v>
      </c>
      <c r="C288" s="68" t="s">
        <v>752</v>
      </c>
      <c r="D288" s="69" t="s">
        <v>753</v>
      </c>
      <c r="E288" s="69" t="s">
        <v>755</v>
      </c>
      <c r="F288" s="70" t="s">
        <v>1645</v>
      </c>
      <c r="G288" s="95">
        <v>0.0</v>
      </c>
      <c r="H288" s="96">
        <v>7.0</v>
      </c>
      <c r="I288" s="96">
        <v>1.4</v>
      </c>
      <c r="J288" s="96">
        <v>0.0</v>
      </c>
      <c r="K288" s="96">
        <v>0.0</v>
      </c>
      <c r="L288" s="96">
        <v>0.0</v>
      </c>
      <c r="M288" s="207">
        <v>0.0</v>
      </c>
      <c r="N288" s="207">
        <v>0.0</v>
      </c>
      <c r="O288" s="207">
        <v>0.0</v>
      </c>
      <c r="P288" s="207"/>
      <c r="Q288" s="77">
        <f t="shared" si="149" ref="Q288">SUM(G288:K288)</f>
        <v>8.4</v>
      </c>
      <c r="R288" s="78">
        <f t="shared" si="150" ref="R288">SUM(L288:P288)</f>
        <v>0.0</v>
      </c>
      <c r="S288" s="78"/>
      <c r="T288" s="79">
        <f t="shared" si="151" ref="T288">SUM(Q288:S288)</f>
        <v>8.4</v>
      </c>
      <c r="U288" s="106">
        <v>9.15</v>
      </c>
      <c r="V288" s="81">
        <v>9.15</v>
      </c>
      <c r="W288" s="82">
        <v>0.0</v>
      </c>
      <c r="X288" s="82">
        <v>0.0</v>
      </c>
      <c r="Y288" s="136">
        <f t="shared" si="147"/>
        <v>9.15</v>
      </c>
      <c r="Z288" s="137" t="s">
        <v>30</v>
      </c>
    </row>
    <row r="289" spans="8:8" ht="30.0" outlineLevel="1">
      <c r="A289" s="66">
        <v>70.0</v>
      </c>
      <c r="B289" s="89" t="s">
        <v>756</v>
      </c>
      <c r="C289" s="70" t="s">
        <v>757</v>
      </c>
      <c r="D289" s="69" t="s">
        <v>758</v>
      </c>
      <c r="E289" s="69" t="s">
        <v>269</v>
      </c>
      <c r="F289" s="70" t="s">
        <v>759</v>
      </c>
      <c r="G289" s="97">
        <v>0.0</v>
      </c>
      <c r="H289" s="98">
        <v>3.88</v>
      </c>
      <c r="I289" s="98">
        <v>1.01</v>
      </c>
      <c r="J289" s="98">
        <v>0.0</v>
      </c>
      <c r="K289" s="98">
        <v>0.0</v>
      </c>
      <c r="L289" s="98">
        <v>0.0</v>
      </c>
      <c r="M289" s="133">
        <v>0.0</v>
      </c>
      <c r="N289" s="133">
        <v>0.0</v>
      </c>
      <c r="O289" s="133">
        <v>0.0</v>
      </c>
      <c r="P289" s="133">
        <v>0.0</v>
      </c>
      <c r="Q289" s="77">
        <f t="shared" si="148"/>
        <v>4.89</v>
      </c>
      <c r="R289" s="78">
        <f t="shared" si="145"/>
        <v>0.0</v>
      </c>
      <c r="S289" s="78"/>
      <c r="T289" s="79">
        <f t="shared" si="146"/>
        <v>4.89</v>
      </c>
      <c r="U289" s="106">
        <v>4.886</v>
      </c>
      <c r="V289" s="81">
        <v>4.886</v>
      </c>
      <c r="W289" s="82">
        <v>0.0</v>
      </c>
      <c r="X289" s="82">
        <v>0.0</v>
      </c>
      <c r="Y289" s="136">
        <f t="shared" si="147"/>
        <v>4.886</v>
      </c>
      <c r="Z289" s="137" t="s">
        <v>30</v>
      </c>
    </row>
    <row r="290" spans="8:8" ht="30.0" outlineLevel="1">
      <c r="A290" s="66" t="s">
        <v>751</v>
      </c>
      <c r="B290" s="89">
        <v>7010.0</v>
      </c>
      <c r="C290" s="70" t="s">
        <v>760</v>
      </c>
      <c r="D290" s="69" t="s">
        <v>36</v>
      </c>
      <c r="E290" s="69" t="s">
        <v>761</v>
      </c>
      <c r="F290" s="70" t="s">
        <v>1638</v>
      </c>
      <c r="G290" s="97"/>
      <c r="H290" s="98"/>
      <c r="I290" s="98"/>
      <c r="J290" s="98"/>
      <c r="K290" s="98"/>
      <c r="L290" s="98"/>
      <c r="M290" s="133"/>
      <c r="N290" s="133"/>
      <c r="O290" s="133"/>
      <c r="P290" s="133"/>
      <c r="Q290" s="77">
        <v>0.0</v>
      </c>
      <c r="R290" s="78">
        <f t="shared" si="152" ref="R290">SUM(L290:P290)</f>
        <v>0.0</v>
      </c>
      <c r="S290" s="78"/>
      <c r="T290" s="79">
        <f t="shared" si="153" ref="T290">SUM(Q290:S290)</f>
        <v>0.0</v>
      </c>
      <c r="U290" s="106">
        <v>8.77</v>
      </c>
      <c r="V290" s="81">
        <v>0.0</v>
      </c>
      <c r="W290" s="82">
        <v>8.77</v>
      </c>
      <c r="X290" s="82">
        <v>8.77</v>
      </c>
      <c r="Y290" s="136">
        <f t="shared" si="147"/>
        <v>8.77</v>
      </c>
      <c r="Z290" s="137" t="s">
        <v>30</v>
      </c>
    </row>
    <row r="291" spans="8:8" ht="15.75" outlineLevel="1">
      <c r="A291" s="66" t="s">
        <v>751</v>
      </c>
      <c r="B291" s="89" t="s">
        <v>762</v>
      </c>
      <c r="C291" s="68" t="s">
        <v>763</v>
      </c>
      <c r="D291" s="69" t="s">
        <v>36</v>
      </c>
      <c r="E291" s="69" t="s">
        <v>549</v>
      </c>
      <c r="F291" s="70" t="s">
        <v>763</v>
      </c>
      <c r="G291" s="95">
        <v>0.0</v>
      </c>
      <c r="H291" s="96">
        <v>0.0</v>
      </c>
      <c r="I291" s="96">
        <v>4.35</v>
      </c>
      <c r="J291" s="96">
        <v>1.0</v>
      </c>
      <c r="K291" s="96">
        <v>0.0</v>
      </c>
      <c r="L291" s="96">
        <v>0.0</v>
      </c>
      <c r="M291" s="207">
        <v>0.0</v>
      </c>
      <c r="N291" s="207">
        <v>0.0</v>
      </c>
      <c r="O291" s="207">
        <v>0.0</v>
      </c>
      <c r="P291" s="207">
        <v>0.0</v>
      </c>
      <c r="Q291" s="77">
        <f t="shared" si="148"/>
        <v>5.35</v>
      </c>
      <c r="R291" s="78">
        <f t="shared" si="154" ref="R291:R292">SUM(L291:P291)</f>
        <v>0.0</v>
      </c>
      <c r="S291" s="78"/>
      <c r="T291" s="79">
        <f t="shared" si="155" ref="T291:T292">SUM(Q291:S291)</f>
        <v>5.35</v>
      </c>
      <c r="U291" s="106">
        <v>5.351</v>
      </c>
      <c r="V291" s="81">
        <v>5.351</v>
      </c>
      <c r="W291" s="82">
        <v>0.0</v>
      </c>
      <c r="X291" s="82">
        <v>0.0</v>
      </c>
      <c r="Y291" s="136">
        <f t="shared" si="156" ref="Y291:Y292">V291+X291</f>
        <v>5.351</v>
      </c>
      <c r="Z291" s="137" t="s">
        <v>30</v>
      </c>
    </row>
    <row r="292" spans="8:8" ht="15.75" outlineLevel="1">
      <c r="A292" s="66" t="s">
        <v>751</v>
      </c>
      <c r="B292" s="89" t="s">
        <v>764</v>
      </c>
      <c r="C292" s="68" t="s">
        <v>765</v>
      </c>
      <c r="D292" s="69" t="s">
        <v>36</v>
      </c>
      <c r="E292" s="69" t="s">
        <v>67</v>
      </c>
      <c r="F292" s="70" t="s">
        <v>1639</v>
      </c>
      <c r="G292" s="97"/>
      <c r="H292" s="98"/>
      <c r="I292" s="98"/>
      <c r="J292" s="98"/>
      <c r="K292" s="98"/>
      <c r="L292" s="98"/>
      <c r="M292" s="133"/>
      <c r="N292" s="133"/>
      <c r="O292" s="133"/>
      <c r="P292" s="133"/>
      <c r="Q292" s="77">
        <f>SUM(G292:O292)</f>
        <v>0.0</v>
      </c>
      <c r="R292" s="78">
        <f t="shared" si="154"/>
        <v>0.0</v>
      </c>
      <c r="S292" s="78"/>
      <c r="T292" s="79">
        <f t="shared" si="155"/>
        <v>0.0</v>
      </c>
      <c r="U292" s="106">
        <v>1.0</v>
      </c>
      <c r="V292" s="81"/>
      <c r="W292" s="82"/>
      <c r="X292" s="82"/>
      <c r="Y292" s="136">
        <f t="shared" si="156"/>
        <v>0.0</v>
      </c>
      <c r="Z292" s="137" t="s">
        <v>114</v>
      </c>
    </row>
    <row r="293" spans="8:8" ht="16.5" outlineLevel="1">
      <c r="A293" s="66" t="s">
        <v>751</v>
      </c>
      <c r="B293" s="89" t="s">
        <v>766</v>
      </c>
      <c r="C293" s="68" t="s">
        <v>767</v>
      </c>
      <c r="D293" s="69" t="s">
        <v>36</v>
      </c>
      <c r="E293" s="69" t="s">
        <v>768</v>
      </c>
      <c r="F293" s="70" t="s">
        <v>769</v>
      </c>
      <c r="G293" s="97">
        <v>2.54</v>
      </c>
      <c r="H293" s="98">
        <v>0.0</v>
      </c>
      <c r="I293" s="98">
        <v>0.0</v>
      </c>
      <c r="J293" s="98">
        <v>0.0</v>
      </c>
      <c r="K293" s="98">
        <v>0.0</v>
      </c>
      <c r="L293" s="98">
        <v>0.0</v>
      </c>
      <c r="M293" s="133">
        <v>0.0</v>
      </c>
      <c r="N293" s="133">
        <v>0.0</v>
      </c>
      <c r="O293" s="133">
        <v>0.0</v>
      </c>
      <c r="P293" s="133">
        <v>0.0</v>
      </c>
      <c r="Q293" s="77">
        <f t="shared" si="148"/>
        <v>2.54</v>
      </c>
      <c r="R293" s="78">
        <f t="shared" si="145"/>
        <v>0.0</v>
      </c>
      <c r="S293" s="78"/>
      <c r="T293" s="79">
        <f t="shared" si="146"/>
        <v>2.54</v>
      </c>
      <c r="U293" s="106">
        <v>1.272</v>
      </c>
      <c r="V293" s="81">
        <v>0.0</v>
      </c>
      <c r="W293" s="82">
        <v>1.27</v>
      </c>
      <c r="X293" s="82">
        <v>1.268</v>
      </c>
      <c r="Y293" s="136">
        <f t="shared" si="147"/>
        <v>1.268</v>
      </c>
      <c r="Z293" s="139" t="s">
        <v>30</v>
      </c>
    </row>
    <row r="294" spans="8:8" ht="15.75">
      <c r="A294" s="100" t="s">
        <v>770</v>
      </c>
      <c r="B294" s="101"/>
      <c r="C294" s="101"/>
      <c r="D294" s="101"/>
      <c r="E294" s="101"/>
      <c r="F294" s="102" t="s">
        <v>85</v>
      </c>
      <c r="G294" s="140">
        <f t="shared" si="157" ref="G294:P294">SUM(G277:G293)</f>
        <v>18.99</v>
      </c>
      <c r="H294" s="140">
        <f t="shared" si="157"/>
        <v>114.88999999999999</v>
      </c>
      <c r="I294" s="140">
        <f t="shared" si="157"/>
        <v>155.81</v>
      </c>
      <c r="J294" s="140">
        <f t="shared" si="157"/>
        <v>89.03</v>
      </c>
      <c r="K294" s="140">
        <f t="shared" si="157"/>
        <v>1.97</v>
      </c>
      <c r="L294" s="140">
        <f t="shared" si="157"/>
        <v>0.0</v>
      </c>
      <c r="M294" s="140">
        <f t="shared" si="157"/>
        <v>0.0</v>
      </c>
      <c r="N294" s="140">
        <f t="shared" si="157"/>
        <v>64.26500000000001</v>
      </c>
      <c r="O294" s="140">
        <f t="shared" si="157"/>
        <v>40.864</v>
      </c>
      <c r="P294" s="140">
        <f t="shared" si="157"/>
        <v>8.029</v>
      </c>
      <c r="Q294" s="77">
        <f>SUM(Q277:Q293)</f>
        <v>380.69000000000005</v>
      </c>
      <c r="R294" s="78">
        <f>SUM(R277:R293)</f>
        <v>113.15800000000002</v>
      </c>
      <c r="S294" s="78">
        <f>SUM(S277:S289)</f>
        <v>0.0</v>
      </c>
      <c r="T294" s="79">
        <f t="shared" si="146"/>
        <v>493.84800000000007</v>
      </c>
      <c r="U294" s="106">
        <f>SUM(U277:U293)</f>
        <v>504.77599999999995</v>
      </c>
      <c r="V294" s="107">
        <f>SUM(V277:V293)</f>
        <v>465.91099999999994</v>
      </c>
      <c r="W294" s="105">
        <f>SUM(W277:W293)</f>
        <v>37.156</v>
      </c>
      <c r="X294" s="105">
        <f>SUM(X277:X293)</f>
        <v>37.208</v>
      </c>
      <c r="Y294" s="179">
        <f>SUM(Y277:Y293)</f>
        <v>503.1189999999999</v>
      </c>
    </row>
    <row r="295" spans="8:8" ht="16.5" customHeight="1">
      <c r="A295" s="109"/>
      <c r="B295" s="110"/>
      <c r="C295" s="110"/>
      <c r="D295" s="110"/>
      <c r="E295" s="110"/>
      <c r="F295" s="111" t="s">
        <v>86</v>
      </c>
      <c r="G295" s="112">
        <f t="shared" si="158" ref="G295:S295">+G294/$T$294</f>
        <v>0.03845312727802886</v>
      </c>
      <c r="H295" s="112">
        <f t="shared" si="158"/>
        <v>0.23264243248934888</v>
      </c>
      <c r="I295" s="112">
        <f t="shared" si="158"/>
        <v>0.31550193581830843</v>
      </c>
      <c r="J295" s="112">
        <f t="shared" si="158"/>
        <v>0.1802781422623965</v>
      </c>
      <c r="K295" s="112">
        <f t="shared" si="158"/>
        <v>0.003989081660753915</v>
      </c>
      <c r="L295" s="112">
        <f t="shared" si="158"/>
        <v>0.0</v>
      </c>
      <c r="M295" s="112">
        <f t="shared" si="158"/>
        <v>0.0</v>
      </c>
      <c r="N295" s="112">
        <f t="shared" si="158"/>
        <v>0.13013113346616773</v>
      </c>
      <c r="O295" s="112">
        <f t="shared" si="158"/>
        <v>0.08274610811423756</v>
      </c>
      <c r="P295" s="112">
        <f t="shared" si="158"/>
        <v>0.016258038910757965</v>
      </c>
      <c r="Q295" s="113">
        <f t="shared" si="158"/>
        <v>0.7708647195088367</v>
      </c>
      <c r="R295" s="114">
        <f t="shared" si="158"/>
        <v>0.22913528049116327</v>
      </c>
      <c r="S295" s="114">
        <f t="shared" si="158"/>
        <v>0.0</v>
      </c>
      <c r="T295" s="114">
        <f>T294/U294</f>
        <v>0.9783507932231329</v>
      </c>
      <c r="U295" s="115"/>
      <c r="V295" s="116">
        <f>+V294/$Y$294</f>
        <v>0.9260453292362245</v>
      </c>
      <c r="W295" s="114">
        <f>+W294/$Y$294</f>
        <v>0.07385131549394876</v>
      </c>
      <c r="X295" s="114">
        <f>+X294/$Y$294</f>
        <v>0.07395467076377557</v>
      </c>
      <c r="Y295" s="117"/>
    </row>
    <row r="296" spans="8:8" ht="15.75">
      <c r="A296" s="8"/>
      <c r="B296" s="122"/>
      <c r="C296" s="122"/>
      <c r="D296" s="122"/>
      <c r="E296" s="122"/>
      <c r="F296" s="122"/>
      <c r="G296" s="118"/>
      <c r="H296" s="119"/>
      <c r="I296" s="119"/>
      <c r="J296" s="119"/>
      <c r="K296" s="119"/>
      <c r="L296" s="119"/>
      <c r="M296" s="120"/>
      <c r="N296" s="120"/>
      <c r="O296" s="120"/>
      <c r="P296" s="120"/>
      <c r="Q296" s="121"/>
      <c r="R296" s="122"/>
      <c r="S296" s="122"/>
      <c r="T296" s="46"/>
      <c r="U296" s="43"/>
      <c r="V296" s="47"/>
      <c r="W296" s="47"/>
      <c r="X296" s="47"/>
      <c r="Y296" s="43"/>
    </row>
    <row r="297" spans="8:8" ht="16.5">
      <c r="A297" s="203" t="s">
        <v>771</v>
      </c>
      <c r="B297" s="203"/>
      <c r="C297" s="122"/>
      <c r="D297" s="122"/>
      <c r="E297" s="122"/>
      <c r="F297" s="122"/>
      <c r="G297" s="118"/>
      <c r="H297" s="119"/>
      <c r="I297" s="119"/>
      <c r="J297" s="119"/>
      <c r="K297" s="119"/>
      <c r="L297" s="119"/>
      <c r="M297" s="120"/>
      <c r="N297" s="120"/>
      <c r="O297" s="120"/>
      <c r="P297" s="120"/>
      <c r="Q297" s="121"/>
      <c r="R297" s="122"/>
      <c r="S297" s="122"/>
      <c r="T297" s="46"/>
      <c r="U297" s="43"/>
      <c r="V297" s="47"/>
      <c r="W297" s="47"/>
      <c r="X297" s="47"/>
      <c r="Y297" s="43"/>
    </row>
    <row r="298" spans="8:8" ht="15.75" outlineLevel="1">
      <c r="A298" s="49">
        <v>10.0</v>
      </c>
      <c r="B298" s="142">
        <v>1003.0</v>
      </c>
      <c r="C298" s="51" t="s">
        <v>772</v>
      </c>
      <c r="D298" s="52" t="s">
        <v>368</v>
      </c>
      <c r="E298" s="52" t="s">
        <v>773</v>
      </c>
      <c r="F298" s="51" t="s">
        <v>774</v>
      </c>
      <c r="G298" s="143">
        <v>5.901</v>
      </c>
      <c r="H298" s="144">
        <v>34.37</v>
      </c>
      <c r="I298" s="144">
        <v>3.24</v>
      </c>
      <c r="J298" s="144">
        <v>0.0</v>
      </c>
      <c r="K298" s="144">
        <v>0.0</v>
      </c>
      <c r="L298" s="144">
        <v>1.29</v>
      </c>
      <c r="M298" s="145">
        <v>18.07</v>
      </c>
      <c r="N298" s="145">
        <v>25.55</v>
      </c>
      <c r="O298" s="145">
        <v>16.9</v>
      </c>
      <c r="P298" s="145">
        <v>0.0</v>
      </c>
      <c r="Q298" s="58">
        <f>SUM(G298:K298)</f>
        <v>43.511</v>
      </c>
      <c r="R298" s="58">
        <f t="shared" si="159" ref="R298:R302">SUM(L298:P298)</f>
        <v>61.809999999999995</v>
      </c>
      <c r="S298" s="58"/>
      <c r="T298" s="59">
        <f t="shared" si="160" ref="T298:T303">SUM(Q298:S298)</f>
        <v>105.321</v>
      </c>
      <c r="U298" s="147">
        <v>105.32</v>
      </c>
      <c r="V298" s="61">
        <v>100.32</v>
      </c>
      <c r="W298" s="62">
        <v>0.0</v>
      </c>
      <c r="X298" s="62">
        <v>0.0</v>
      </c>
      <c r="Y298" s="130">
        <f t="shared" si="161" ref="Y298:Y300">V298+X298</f>
        <v>100.32</v>
      </c>
      <c r="Z298" s="183" t="s">
        <v>30</v>
      </c>
    </row>
    <row r="299" spans="8:8" ht="30.0" outlineLevel="1">
      <c r="A299" s="66">
        <v>45.0</v>
      </c>
      <c r="B299" s="89">
        <v>4501.0</v>
      </c>
      <c r="C299" s="70" t="s">
        <v>775</v>
      </c>
      <c r="D299" s="69" t="s">
        <v>36</v>
      </c>
      <c r="E299" s="69" t="s">
        <v>776</v>
      </c>
      <c r="F299" s="70" t="s">
        <v>777</v>
      </c>
      <c r="G299" s="97">
        <v>98.66</v>
      </c>
      <c r="H299" s="98">
        <v>2.466</v>
      </c>
      <c r="I299" s="98">
        <v>0.9460000000000001</v>
      </c>
      <c r="J299" s="98">
        <v>0.0</v>
      </c>
      <c r="K299" s="98">
        <v>0.0</v>
      </c>
      <c r="L299" s="98">
        <v>0.0</v>
      </c>
      <c r="M299" s="133">
        <v>0.193</v>
      </c>
      <c r="N299" s="133">
        <v>1.04</v>
      </c>
      <c r="O299" s="133">
        <v>0.22</v>
      </c>
      <c r="P299" s="133">
        <v>0.0</v>
      </c>
      <c r="Q299" s="78">
        <f>SUM(G299:K299)</f>
        <v>102.07199999999999</v>
      </c>
      <c r="R299" s="78">
        <f t="shared" si="159"/>
        <v>1.453</v>
      </c>
      <c r="S299" s="78"/>
      <c r="T299" s="79">
        <f t="shared" si="160"/>
        <v>103.52499999999999</v>
      </c>
      <c r="U299" s="106">
        <v>109.0</v>
      </c>
      <c r="V299" s="81">
        <v>100.218</v>
      </c>
      <c r="W299" s="82">
        <v>1.604</v>
      </c>
      <c r="X299" s="82">
        <v>1.604</v>
      </c>
      <c r="Y299" s="136">
        <f t="shared" si="161"/>
        <v>101.822</v>
      </c>
      <c r="Z299" s="137" t="s">
        <v>30</v>
      </c>
    </row>
    <row r="300" spans="8:8" ht="15.75" outlineLevel="1">
      <c r="A300" s="184">
        <v>45.0</v>
      </c>
      <c r="B300" s="89">
        <v>4502.0</v>
      </c>
      <c r="C300" s="68" t="s">
        <v>778</v>
      </c>
      <c r="D300" s="69" t="s">
        <v>779</v>
      </c>
      <c r="E300" s="69" t="s">
        <v>780</v>
      </c>
      <c r="F300" s="70" t="s">
        <v>781</v>
      </c>
      <c r="G300" s="97">
        <v>0.0</v>
      </c>
      <c r="H300" s="98">
        <v>1.0590000000000002</v>
      </c>
      <c r="I300" s="98">
        <v>9.796999999999999</v>
      </c>
      <c r="J300" s="98">
        <v>0.15</v>
      </c>
      <c r="K300" s="98">
        <v>0.0</v>
      </c>
      <c r="L300" s="98">
        <v>0.0</v>
      </c>
      <c r="M300" s="133">
        <v>6.878</v>
      </c>
      <c r="N300" s="133">
        <v>0.0</v>
      </c>
      <c r="O300" s="133">
        <v>0.0</v>
      </c>
      <c r="P300" s="133">
        <v>0.0</v>
      </c>
      <c r="Q300" s="78">
        <f>SUM(G300:K300)</f>
        <v>11.005999999999998</v>
      </c>
      <c r="R300" s="78">
        <f t="shared" si="159"/>
        <v>6.878</v>
      </c>
      <c r="S300" s="78"/>
      <c r="T300" s="79">
        <f t="shared" si="160"/>
        <v>17.884</v>
      </c>
      <c r="U300" s="106">
        <v>19.2</v>
      </c>
      <c r="V300" s="81">
        <v>17.89</v>
      </c>
      <c r="W300" s="82">
        <v>0.0</v>
      </c>
      <c r="X300" s="82">
        <v>0.0</v>
      </c>
      <c r="Y300" s="136">
        <f t="shared" si="161"/>
        <v>17.89</v>
      </c>
      <c r="Z300" s="137" t="s">
        <v>30</v>
      </c>
    </row>
    <row r="301" spans="8:8" ht="15.75" outlineLevel="1">
      <c r="A301" s="239">
        <v>45.0</v>
      </c>
      <c r="B301" s="89">
        <v>4503.0</v>
      </c>
      <c r="C301" s="68" t="s">
        <v>565</v>
      </c>
      <c r="D301" s="69" t="s">
        <v>36</v>
      </c>
      <c r="E301" s="69" t="s">
        <v>782</v>
      </c>
      <c r="F301" s="70" t="s">
        <v>783</v>
      </c>
      <c r="G301" s="97">
        <v>0.0</v>
      </c>
      <c r="H301" s="98">
        <v>0.31</v>
      </c>
      <c r="I301" s="98">
        <v>2.55</v>
      </c>
      <c r="J301" s="98">
        <v>0.0</v>
      </c>
      <c r="K301" s="98">
        <v>0.0</v>
      </c>
      <c r="L301" s="98">
        <v>0.0</v>
      </c>
      <c r="M301" s="133">
        <v>0.0</v>
      </c>
      <c r="N301" s="133">
        <v>0.0</v>
      </c>
      <c r="O301" s="133">
        <v>0.0</v>
      </c>
      <c r="P301" s="133">
        <v>0.0</v>
      </c>
      <c r="Q301" s="78">
        <f>SUM(G301:K301)</f>
        <v>2.86</v>
      </c>
      <c r="R301" s="78">
        <f t="shared" si="159"/>
        <v>0.0</v>
      </c>
      <c r="S301" s="78"/>
      <c r="T301" s="79">
        <f t="shared" si="160"/>
        <v>2.86</v>
      </c>
      <c r="U301" s="106">
        <v>2.74</v>
      </c>
      <c r="V301" s="81">
        <v>0.0</v>
      </c>
      <c r="W301" s="82">
        <v>1.213</v>
      </c>
      <c r="X301" s="82">
        <v>1.645</v>
      </c>
      <c r="Y301" s="136">
        <f t="shared" si="162" ref="Y301:Y302">V301+X301</f>
        <v>1.645</v>
      </c>
      <c r="Z301" s="174" t="s">
        <v>30</v>
      </c>
      <c r="AA301" s="65"/>
    </row>
    <row r="302" spans="8:8" ht="15.75" outlineLevel="1">
      <c r="A302" s="66">
        <v>65.0</v>
      </c>
      <c r="B302" s="89">
        <v>6501.0</v>
      </c>
      <c r="C302" s="68" t="s">
        <v>207</v>
      </c>
      <c r="D302" s="69" t="s">
        <v>52</v>
      </c>
      <c r="E302" s="69" t="s">
        <v>208</v>
      </c>
      <c r="F302" s="68" t="s">
        <v>784</v>
      </c>
      <c r="G302" s="97">
        <v>0.0</v>
      </c>
      <c r="H302" s="98">
        <v>0.0</v>
      </c>
      <c r="I302" s="98">
        <v>0.0</v>
      </c>
      <c r="J302" s="98">
        <v>0.0</v>
      </c>
      <c r="K302" s="98">
        <v>0.0</v>
      </c>
      <c r="L302" s="98">
        <v>0.0</v>
      </c>
      <c r="M302" s="133">
        <v>0.0</v>
      </c>
      <c r="N302" s="133">
        <v>0.0</v>
      </c>
      <c r="O302" s="133">
        <v>53.77290000000001</v>
      </c>
      <c r="P302" s="133">
        <v>0.0</v>
      </c>
      <c r="Q302" s="78">
        <f>SUM(G302:K302)</f>
        <v>0.0</v>
      </c>
      <c r="R302" s="78">
        <f t="shared" si="159"/>
        <v>53.77290000000001</v>
      </c>
      <c r="S302" s="78"/>
      <c r="T302" s="79">
        <f t="shared" si="160"/>
        <v>53.77290000000001</v>
      </c>
      <c r="U302" s="106">
        <v>53.23</v>
      </c>
      <c r="V302" s="81">
        <v>53.773</v>
      </c>
      <c r="W302" s="82">
        <v>0.0</v>
      </c>
      <c r="X302" s="82">
        <v>0.0</v>
      </c>
      <c r="Y302" s="136">
        <f t="shared" si="162"/>
        <v>53.773</v>
      </c>
      <c r="Z302" s="137" t="s">
        <v>30</v>
      </c>
    </row>
    <row r="303" spans="8:8" ht="15.75">
      <c r="A303" s="100" t="s">
        <v>785</v>
      </c>
      <c r="B303" s="101"/>
      <c r="C303" s="101"/>
      <c r="D303" s="101"/>
      <c r="E303" s="101"/>
      <c r="F303" s="102" t="s">
        <v>85</v>
      </c>
      <c r="G303" s="140">
        <f t="shared" si="163" ref="G303:P303">SUM(G298:G302)</f>
        <v>104.56099999999999</v>
      </c>
      <c r="H303" s="140">
        <f t="shared" si="163"/>
        <v>38.205</v>
      </c>
      <c r="I303" s="140">
        <f t="shared" si="163"/>
        <v>16.532999999999998</v>
      </c>
      <c r="J303" s="140">
        <f t="shared" si="163"/>
        <v>0.15</v>
      </c>
      <c r="K303" s="140">
        <f t="shared" si="163"/>
        <v>0.0</v>
      </c>
      <c r="L303" s="140">
        <f t="shared" si="163"/>
        <v>1.29</v>
      </c>
      <c r="M303" s="140">
        <f t="shared" si="163"/>
        <v>25.141000000000002</v>
      </c>
      <c r="N303" s="140">
        <f t="shared" si="163"/>
        <v>26.59</v>
      </c>
      <c r="O303" s="140">
        <f t="shared" si="163"/>
        <v>70.8929</v>
      </c>
      <c r="P303" s="140">
        <f t="shared" si="163"/>
        <v>0.0</v>
      </c>
      <c r="Q303" s="77">
        <f>SUM(Q298:Q302)</f>
        <v>159.449</v>
      </c>
      <c r="R303" s="78">
        <f>SUM(R298:R302)</f>
        <v>123.9139</v>
      </c>
      <c r="S303" s="78">
        <f>SUM(S298:S302)</f>
        <v>0.0</v>
      </c>
      <c r="T303" s="79">
        <f t="shared" si="160"/>
        <v>283.3629</v>
      </c>
      <c r="U303" s="106">
        <f>SUM(U298:U302)</f>
        <v>289.49</v>
      </c>
      <c r="V303" s="107">
        <f>SUM(V298:V302)</f>
        <v>272.201</v>
      </c>
      <c r="W303" s="105">
        <f>SUM(W298:W302)</f>
        <v>2.817</v>
      </c>
      <c r="X303" s="105">
        <f>SUM(X298:X302)</f>
        <v>3.249</v>
      </c>
      <c r="Y303" s="179">
        <f>SUM(Y298:Y302)</f>
        <v>275.45</v>
      </c>
    </row>
    <row r="304" spans="8:8" ht="16.5" customHeight="1">
      <c r="A304" s="109"/>
      <c r="B304" s="110"/>
      <c r="C304" s="110"/>
      <c r="D304" s="110"/>
      <c r="E304" s="110"/>
      <c r="F304" s="111" t="s">
        <v>86</v>
      </c>
      <c r="G304" s="112">
        <f t="shared" si="164" ref="G304:S304">+G303/$T$303</f>
        <v>0.36900031726101046</v>
      </c>
      <c r="H304" s="112">
        <f t="shared" si="164"/>
        <v>0.1348271068654365</v>
      </c>
      <c r="I304" s="112">
        <f t="shared" si="164"/>
        <v>0.0583456761629698</v>
      </c>
      <c r="J304" s="112">
        <f t="shared" si="164"/>
        <v>5.29356524795589E-4</v>
      </c>
      <c r="K304" s="112">
        <f t="shared" si="164"/>
        <v>0.0</v>
      </c>
      <c r="L304" s="112">
        <f t="shared" si="164"/>
        <v>0.004552466113242065</v>
      </c>
      <c r="M304" s="112">
        <f t="shared" si="164"/>
        <v>0.08872368259923935</v>
      </c>
      <c r="N304" s="112">
        <f t="shared" si="164"/>
        <v>0.09383726662876474</v>
      </c>
      <c r="O304" s="112">
        <f t="shared" si="164"/>
        <v>0.25018412784454136</v>
      </c>
      <c r="P304" s="112">
        <f t="shared" si="164"/>
        <v>0.0</v>
      </c>
      <c r="Q304" s="113">
        <f t="shared" si="164"/>
        <v>0.5627024568142125</v>
      </c>
      <c r="R304" s="114">
        <f t="shared" si="164"/>
        <v>0.4372975431857875</v>
      </c>
      <c r="S304" s="114">
        <f t="shared" si="164"/>
        <v>0.0</v>
      </c>
      <c r="T304" s="114">
        <f>T303/U303</f>
        <v>0.9788348474904143</v>
      </c>
      <c r="U304" s="115"/>
      <c r="V304" s="262">
        <f>+V303/$Y$303</f>
        <v>0.9882047558540571</v>
      </c>
      <c r="W304" s="263">
        <f>+W303/$Y$303</f>
        <v>0.010226901434017064</v>
      </c>
      <c r="X304" s="263">
        <f>+X303/$Y$303</f>
        <v>0.011795244145943004</v>
      </c>
      <c r="Y304" s="117"/>
    </row>
    <row r="305" spans="8:8" ht="15.75">
      <c r="A305" s="141"/>
      <c r="B305" s="9"/>
      <c r="C305" s="10"/>
      <c r="D305" s="10"/>
      <c r="E305" s="10"/>
      <c r="F305" s="10"/>
      <c r="G305" s="118"/>
      <c r="H305" s="119"/>
      <c r="I305" s="119"/>
      <c r="J305" s="119"/>
      <c r="K305" s="119"/>
      <c r="L305" s="119"/>
      <c r="M305" s="120"/>
      <c r="N305" s="120"/>
      <c r="O305" s="120"/>
      <c r="P305" s="120"/>
      <c r="Q305" s="121"/>
      <c r="R305" s="122"/>
      <c r="S305" s="122"/>
      <c r="T305" s="46"/>
      <c r="U305" s="43"/>
      <c r="V305" s="47"/>
      <c r="W305" s="47"/>
      <c r="X305" s="47"/>
      <c r="Y305" s="43"/>
    </row>
    <row r="306" spans="8:8" ht="16.5">
      <c r="A306" s="203" t="s">
        <v>786</v>
      </c>
      <c r="B306" s="203"/>
      <c r="C306" s="10"/>
      <c r="D306" s="10"/>
      <c r="E306" s="10"/>
      <c r="F306" s="10"/>
      <c r="G306" s="118"/>
      <c r="H306" s="119"/>
      <c r="I306" s="119"/>
      <c r="J306" s="119"/>
      <c r="K306" s="119"/>
      <c r="L306" s="119"/>
      <c r="M306" s="120"/>
      <c r="N306" s="120"/>
      <c r="O306" s="120"/>
      <c r="P306" s="120"/>
      <c r="Q306" s="121"/>
      <c r="R306" s="122"/>
      <c r="S306" s="122"/>
      <c r="T306" s="46"/>
      <c r="U306" s="43"/>
      <c r="V306" s="47"/>
      <c r="W306" s="47"/>
      <c r="X306" s="47"/>
      <c r="Y306" s="43"/>
    </row>
    <row r="307" spans="8:8" ht="15.75" outlineLevel="1">
      <c r="A307" s="49">
        <v>25.0</v>
      </c>
      <c r="B307" s="181" t="s">
        <v>787</v>
      </c>
      <c r="C307" s="51" t="s">
        <v>788</v>
      </c>
      <c r="D307" s="52" t="s">
        <v>36</v>
      </c>
      <c r="E307" s="52" t="s">
        <v>789</v>
      </c>
      <c r="F307" s="51" t="s">
        <v>788</v>
      </c>
      <c r="G307" s="143">
        <v>0.0</v>
      </c>
      <c r="H307" s="144">
        <v>17.0</v>
      </c>
      <c r="I307" s="144">
        <v>2.1</v>
      </c>
      <c r="J307" s="144">
        <v>1.0</v>
      </c>
      <c r="K307" s="144">
        <v>0.0</v>
      </c>
      <c r="L307" s="144">
        <v>0.0</v>
      </c>
      <c r="M307" s="145">
        <v>0.0</v>
      </c>
      <c r="N307" s="145">
        <v>0.0</v>
      </c>
      <c r="O307" s="145">
        <v>0.0</v>
      </c>
      <c r="P307" s="145">
        <v>0.0</v>
      </c>
      <c r="Q307" s="58">
        <f>SUM(G307:K307)</f>
        <v>20.1</v>
      </c>
      <c r="R307" s="58">
        <f t="shared" si="165" ref="R307:R314">SUM(L307:P307)</f>
        <v>0.0</v>
      </c>
      <c r="S307" s="58"/>
      <c r="T307" s="59">
        <f t="shared" si="166" ref="T307:T315">SUM(Q307:S307)</f>
        <v>20.1</v>
      </c>
      <c r="U307" s="147">
        <v>20.1</v>
      </c>
      <c r="V307" s="61">
        <v>20.1</v>
      </c>
      <c r="W307" s="62">
        <v>0.0</v>
      </c>
      <c r="X307" s="62">
        <v>0.0</v>
      </c>
      <c r="Y307" s="130">
        <f t="shared" si="167" ref="Y307:Y314">V307+X307</f>
        <v>20.1</v>
      </c>
      <c r="Z307" s="131" t="s">
        <v>114</v>
      </c>
    </row>
    <row r="308" spans="8:8" ht="15.75" outlineLevel="1">
      <c r="A308" s="66">
        <v>29.0</v>
      </c>
      <c r="B308" s="190" t="s">
        <v>790</v>
      </c>
      <c r="C308" s="68" t="s">
        <v>791</v>
      </c>
      <c r="D308" s="69" t="s">
        <v>36</v>
      </c>
      <c r="E308" s="69" t="s">
        <v>792</v>
      </c>
      <c r="F308" s="70" t="s">
        <v>793</v>
      </c>
      <c r="G308" s="97">
        <v>1.0</v>
      </c>
      <c r="H308" s="98">
        <v>19.33</v>
      </c>
      <c r="I308" s="98">
        <v>2.0</v>
      </c>
      <c r="J308" s="98">
        <v>1.0</v>
      </c>
      <c r="K308" s="98">
        <v>0.0</v>
      </c>
      <c r="L308" s="98">
        <v>0.0</v>
      </c>
      <c r="M308" s="133">
        <v>0.0</v>
      </c>
      <c r="N308" s="133">
        <v>0.0</v>
      </c>
      <c r="O308" s="133">
        <v>0.0</v>
      </c>
      <c r="P308" s="133">
        <v>0.0</v>
      </c>
      <c r="Q308" s="78">
        <f>SUM(G308:K308)</f>
        <v>23.33</v>
      </c>
      <c r="R308" s="78">
        <f t="shared" si="165"/>
        <v>0.0</v>
      </c>
      <c r="S308" s="78"/>
      <c r="T308" s="79">
        <f t="shared" si="166"/>
        <v>23.33</v>
      </c>
      <c r="U308" s="106">
        <v>23.33</v>
      </c>
      <c r="V308" s="81">
        <v>23.325</v>
      </c>
      <c r="W308" s="82">
        <v>0.0</v>
      </c>
      <c r="X308" s="82">
        <v>0.0</v>
      </c>
      <c r="Y308" s="136">
        <f t="shared" si="167"/>
        <v>23.325</v>
      </c>
      <c r="Z308" s="174" t="s">
        <v>30</v>
      </c>
    </row>
    <row r="309" spans="8:8" ht="15.75" outlineLevel="1">
      <c r="A309" s="66">
        <v>29.0</v>
      </c>
      <c r="B309" s="190" t="s">
        <v>794</v>
      </c>
      <c r="C309" s="68" t="s">
        <v>795</v>
      </c>
      <c r="D309" s="69" t="s">
        <v>36</v>
      </c>
      <c r="E309" s="69" t="s">
        <v>796</v>
      </c>
      <c r="F309" s="70" t="s">
        <v>795</v>
      </c>
      <c r="G309" s="97">
        <v>0.0</v>
      </c>
      <c r="H309" s="98">
        <v>1.2</v>
      </c>
      <c r="I309" s="98">
        <v>0.0</v>
      </c>
      <c r="J309" s="98">
        <v>0.0</v>
      </c>
      <c r="K309" s="98">
        <v>0.0</v>
      </c>
      <c r="L309" s="98">
        <v>0.0</v>
      </c>
      <c r="M309" s="133">
        <v>0.0</v>
      </c>
      <c r="N309" s="133">
        <v>0.0</v>
      </c>
      <c r="O309" s="133">
        <v>0.0</v>
      </c>
      <c r="P309" s="133">
        <v>0.0</v>
      </c>
      <c r="Q309" s="78">
        <f>SUM(G309:K309)</f>
        <v>1.2</v>
      </c>
      <c r="R309" s="78">
        <f>SUM(L309:P309)</f>
        <v>0.0</v>
      </c>
      <c r="S309" s="78"/>
      <c r="T309" s="79">
        <f t="shared" si="166"/>
        <v>1.2</v>
      </c>
      <c r="U309" s="106">
        <v>1.1</v>
      </c>
      <c r="V309" s="81">
        <v>1.2</v>
      </c>
      <c r="W309" s="82">
        <v>0.0</v>
      </c>
      <c r="X309" s="82">
        <v>0.0</v>
      </c>
      <c r="Y309" s="136">
        <f t="shared" si="167"/>
        <v>1.2</v>
      </c>
      <c r="Z309" s="137" t="s">
        <v>114</v>
      </c>
    </row>
    <row r="310" spans="8:8" ht="15.75" outlineLevel="1">
      <c r="A310" s="66">
        <v>40.0</v>
      </c>
      <c r="B310" s="190" t="s">
        <v>797</v>
      </c>
      <c r="C310" s="68" t="s">
        <v>798</v>
      </c>
      <c r="D310" s="69" t="s">
        <v>799</v>
      </c>
      <c r="E310" s="69" t="s">
        <v>800</v>
      </c>
      <c r="F310" s="264" t="s">
        <v>1637</v>
      </c>
      <c r="G310" s="97">
        <v>16.48</v>
      </c>
      <c r="H310" s="98">
        <v>0.5</v>
      </c>
      <c r="I310" s="98">
        <v>0.0</v>
      </c>
      <c r="J310" s="98">
        <v>0.0</v>
      </c>
      <c r="K310" s="98">
        <v>0.0</v>
      </c>
      <c r="L310" s="98">
        <v>0.0</v>
      </c>
      <c r="M310" s="133">
        <v>0.0</v>
      </c>
      <c r="N310" s="133">
        <v>0.0</v>
      </c>
      <c r="O310" s="133">
        <v>0.0</v>
      </c>
      <c r="P310" s="133">
        <v>0.0</v>
      </c>
      <c r="Q310" s="78">
        <f t="shared" si="168" ref="Q310:Q314">SUM(G310:K310)</f>
        <v>16.98</v>
      </c>
      <c r="R310" s="78">
        <f t="shared" si="165"/>
        <v>0.0</v>
      </c>
      <c r="S310" s="78"/>
      <c r="T310" s="79">
        <f t="shared" si="166"/>
        <v>16.98</v>
      </c>
      <c r="U310" s="106">
        <v>8.52</v>
      </c>
      <c r="V310" s="81">
        <v>0.0</v>
      </c>
      <c r="W310" s="82">
        <v>8.49</v>
      </c>
      <c r="X310" s="82">
        <v>8.49</v>
      </c>
      <c r="Y310" s="136">
        <f t="shared" si="167"/>
        <v>8.49</v>
      </c>
      <c r="Z310" s="137" t="s">
        <v>30</v>
      </c>
    </row>
    <row r="311" spans="8:8" ht="15.75" outlineLevel="1">
      <c r="A311" s="66">
        <v>40.0</v>
      </c>
      <c r="B311" s="190" t="s">
        <v>801</v>
      </c>
      <c r="C311" s="68" t="s">
        <v>802</v>
      </c>
      <c r="D311" s="69" t="s">
        <v>36</v>
      </c>
      <c r="E311" s="69" t="s">
        <v>803</v>
      </c>
      <c r="F311" s="70" t="s">
        <v>804</v>
      </c>
      <c r="G311" s="97">
        <v>43.004</v>
      </c>
      <c r="H311" s="98">
        <v>2.0</v>
      </c>
      <c r="I311" s="98">
        <v>0.0</v>
      </c>
      <c r="J311" s="98">
        <v>0.0</v>
      </c>
      <c r="K311" s="98">
        <v>0.0</v>
      </c>
      <c r="L311" s="98">
        <v>0.0</v>
      </c>
      <c r="M311" s="133">
        <v>0.0</v>
      </c>
      <c r="N311" s="133">
        <v>0.0</v>
      </c>
      <c r="O311" s="133">
        <v>0.0</v>
      </c>
      <c r="P311" s="133">
        <v>0.0</v>
      </c>
      <c r="Q311" s="78">
        <f t="shared" si="168"/>
        <v>45.004</v>
      </c>
      <c r="R311" s="78">
        <f t="shared" si="165"/>
        <v>0.0</v>
      </c>
      <c r="S311" s="78"/>
      <c r="T311" s="79">
        <f t="shared" si="166"/>
        <v>45.004</v>
      </c>
      <c r="U311" s="106">
        <v>49.41</v>
      </c>
      <c r="V311" s="81">
        <v>45.0</v>
      </c>
      <c r="W311" s="82">
        <v>0.0</v>
      </c>
      <c r="X311" s="82">
        <v>0.0</v>
      </c>
      <c r="Y311" s="136">
        <f t="shared" si="167"/>
        <v>45.0</v>
      </c>
      <c r="Z311" s="174" t="s">
        <v>30</v>
      </c>
    </row>
    <row r="312" spans="8:8" ht="15.75" outlineLevel="1">
      <c r="A312" s="66"/>
      <c r="B312" s="190" t="s">
        <v>805</v>
      </c>
      <c r="C312" s="68" t="s">
        <v>802</v>
      </c>
      <c r="D312" s="69" t="s">
        <v>806</v>
      </c>
      <c r="E312" s="69" t="s">
        <v>807</v>
      </c>
      <c r="F312" s="70" t="s">
        <v>804</v>
      </c>
      <c r="G312" s="97">
        <v>45.54</v>
      </c>
      <c r="H312" s="98">
        <v>0.0</v>
      </c>
      <c r="I312" s="98">
        <v>0.0</v>
      </c>
      <c r="J312" s="98">
        <v>0.0</v>
      </c>
      <c r="K312" s="98">
        <v>0.0</v>
      </c>
      <c r="L312" s="98">
        <v>0.0</v>
      </c>
      <c r="M312" s="133">
        <v>0.0</v>
      </c>
      <c r="N312" s="133">
        <v>0.0</v>
      </c>
      <c r="O312" s="133">
        <v>0.0</v>
      </c>
      <c r="P312" s="133">
        <v>0.0</v>
      </c>
      <c r="Q312" s="78">
        <f t="shared" si="168"/>
        <v>45.54</v>
      </c>
      <c r="R312" s="78">
        <f t="shared" si="165"/>
        <v>0.0</v>
      </c>
      <c r="S312" s="78"/>
      <c r="T312" s="79">
        <f t="shared" si="166"/>
        <v>45.54</v>
      </c>
      <c r="U312" s="106"/>
      <c r="V312" s="81">
        <v>45.54</v>
      </c>
      <c r="W312" s="82">
        <v>0.0</v>
      </c>
      <c r="X312" s="82">
        <v>0.0</v>
      </c>
      <c r="Y312" s="136">
        <f t="shared" si="167"/>
        <v>45.54</v>
      </c>
      <c r="Z312" s="174"/>
    </row>
    <row r="313" spans="8:8" ht="15.75" outlineLevel="1">
      <c r="A313" s="66">
        <v>40.0</v>
      </c>
      <c r="B313" s="190" t="s">
        <v>808</v>
      </c>
      <c r="C313" s="68" t="s">
        <v>809</v>
      </c>
      <c r="D313" s="69" t="s">
        <v>810</v>
      </c>
      <c r="E313" s="69" t="s">
        <v>313</v>
      </c>
      <c r="F313" s="70" t="s">
        <v>809</v>
      </c>
      <c r="G313" s="97">
        <v>0.0</v>
      </c>
      <c r="H313" s="98">
        <v>0.0</v>
      </c>
      <c r="I313" s="98">
        <v>1.7</v>
      </c>
      <c r="J313" s="98">
        <v>0.0</v>
      </c>
      <c r="K313" s="98">
        <v>0.0</v>
      </c>
      <c r="L313" s="98">
        <v>0.0</v>
      </c>
      <c r="M313" s="133">
        <v>0.0</v>
      </c>
      <c r="N313" s="133">
        <v>0.0</v>
      </c>
      <c r="O313" s="133">
        <v>0.0</v>
      </c>
      <c r="P313" s="133">
        <v>0.0</v>
      </c>
      <c r="Q313" s="78">
        <f t="shared" si="168"/>
        <v>1.7</v>
      </c>
      <c r="R313" s="78">
        <f t="shared" si="165"/>
        <v>0.0</v>
      </c>
      <c r="S313" s="78"/>
      <c r="T313" s="79">
        <f t="shared" si="166"/>
        <v>1.7</v>
      </c>
      <c r="U313" s="106">
        <v>1.702</v>
      </c>
      <c r="V313" s="81">
        <v>1.7</v>
      </c>
      <c r="W313" s="82">
        <v>0.0</v>
      </c>
      <c r="X313" s="82">
        <v>0.0</v>
      </c>
      <c r="Y313" s="136">
        <f t="shared" si="167"/>
        <v>1.7</v>
      </c>
      <c r="Z313" s="137" t="s">
        <v>114</v>
      </c>
    </row>
    <row r="314" spans="8:8" ht="15.75" outlineLevel="1">
      <c r="A314" s="66">
        <v>40.0</v>
      </c>
      <c r="B314" s="205" t="s">
        <v>811</v>
      </c>
      <c r="C314" s="68" t="s">
        <v>812</v>
      </c>
      <c r="D314" s="69" t="s">
        <v>36</v>
      </c>
      <c r="E314" s="69" t="s">
        <v>813</v>
      </c>
      <c r="F314" s="70" t="s">
        <v>814</v>
      </c>
      <c r="G314" s="97">
        <v>0.0</v>
      </c>
      <c r="H314" s="98">
        <v>6.0</v>
      </c>
      <c r="I314" s="98">
        <v>1.26</v>
      </c>
      <c r="J314" s="98">
        <v>0.0</v>
      </c>
      <c r="K314" s="98">
        <v>0.0</v>
      </c>
      <c r="L314" s="98">
        <v>0.0</v>
      </c>
      <c r="M314" s="133">
        <v>0.0</v>
      </c>
      <c r="N314" s="133">
        <v>0.0</v>
      </c>
      <c r="O314" s="133">
        <v>0.0</v>
      </c>
      <c r="P314" s="133">
        <v>0.0</v>
      </c>
      <c r="Q314" s="78">
        <f t="shared" si="168"/>
        <v>7.26</v>
      </c>
      <c r="R314" s="78">
        <f t="shared" si="165"/>
        <v>0.0</v>
      </c>
      <c r="S314" s="78"/>
      <c r="T314" s="79">
        <f t="shared" si="166"/>
        <v>7.26</v>
      </c>
      <c r="U314" s="106">
        <v>7.26</v>
      </c>
      <c r="V314" s="81">
        <v>7.19</v>
      </c>
      <c r="W314" s="82">
        <v>0.0</v>
      </c>
      <c r="X314" s="82">
        <v>0.0</v>
      </c>
      <c r="Y314" s="136">
        <f t="shared" si="167"/>
        <v>7.19</v>
      </c>
      <c r="Z314" s="139" t="s">
        <v>30</v>
      </c>
    </row>
    <row r="315" spans="8:8" ht="15.75">
      <c r="A315" s="100" t="s">
        <v>815</v>
      </c>
      <c r="B315" s="101"/>
      <c r="C315" s="101"/>
      <c r="D315" s="101"/>
      <c r="E315" s="101"/>
      <c r="F315" s="102" t="s">
        <v>85</v>
      </c>
      <c r="G315" s="140">
        <f t="shared" si="169" ref="G315:P315">SUM(G307:G314)</f>
        <v>106.024</v>
      </c>
      <c r="H315" s="140">
        <f t="shared" si="169"/>
        <v>46.03</v>
      </c>
      <c r="I315" s="140">
        <f t="shared" si="169"/>
        <v>7.06</v>
      </c>
      <c r="J315" s="140">
        <f t="shared" si="169"/>
        <v>2.0</v>
      </c>
      <c r="K315" s="140">
        <f t="shared" si="169"/>
        <v>0.0</v>
      </c>
      <c r="L315" s="140">
        <f t="shared" si="169"/>
        <v>0.0</v>
      </c>
      <c r="M315" s="140">
        <f t="shared" si="169"/>
        <v>0.0</v>
      </c>
      <c r="N315" s="140">
        <f t="shared" si="169"/>
        <v>0.0</v>
      </c>
      <c r="O315" s="140">
        <f t="shared" si="169"/>
        <v>0.0</v>
      </c>
      <c r="P315" s="140">
        <f t="shared" si="169"/>
        <v>0.0</v>
      </c>
      <c r="Q315" s="77">
        <f>SUM(Q307:Q314)</f>
        <v>161.11399999999998</v>
      </c>
      <c r="R315" s="78">
        <f>SUM(R307:R314)</f>
        <v>0.0</v>
      </c>
      <c r="S315" s="78">
        <f>SUM(S307:S314)</f>
        <v>0.0</v>
      </c>
      <c r="T315" s="79">
        <f t="shared" si="166"/>
        <v>161.11399999999998</v>
      </c>
      <c r="U315" s="106">
        <f>SUM(U307:U314)</f>
        <v>111.422</v>
      </c>
      <c r="V315" s="107">
        <f>SUM(V307:V314)</f>
        <v>144.05499999999998</v>
      </c>
      <c r="W315" s="105">
        <f t="shared" si="170" ref="W315:Y315">SUM(W307:W314)</f>
        <v>8.49</v>
      </c>
      <c r="X315" s="105">
        <f t="shared" si="170"/>
        <v>8.49</v>
      </c>
      <c r="Y315" s="179">
        <f t="shared" si="170"/>
        <v>152.545</v>
      </c>
    </row>
    <row r="316" spans="8:8" ht="16.5" customHeight="1">
      <c r="A316" s="109"/>
      <c r="B316" s="110"/>
      <c r="C316" s="110"/>
      <c r="D316" s="110"/>
      <c r="E316" s="110"/>
      <c r="F316" s="111" t="s">
        <v>86</v>
      </c>
      <c r="G316" s="112">
        <f t="shared" si="171" ref="G316:S316">+G315/$T$315</f>
        <v>0.6580682001564111</v>
      </c>
      <c r="H316" s="112">
        <f t="shared" si="171"/>
        <v>0.28569832540933754</v>
      </c>
      <c r="I316" s="112">
        <f t="shared" si="171"/>
        <v>0.04381990391896422</v>
      </c>
      <c r="J316" s="112">
        <f t="shared" si="171"/>
        <v>0.012413570515287313</v>
      </c>
      <c r="K316" s="112">
        <f t="shared" si="171"/>
        <v>0.0</v>
      </c>
      <c r="L316" s="112">
        <f t="shared" si="171"/>
        <v>0.0</v>
      </c>
      <c r="M316" s="112">
        <f t="shared" si="171"/>
        <v>0.0</v>
      </c>
      <c r="N316" s="112">
        <f t="shared" si="171"/>
        <v>0.0</v>
      </c>
      <c r="O316" s="112">
        <f t="shared" si="171"/>
        <v>0.0</v>
      </c>
      <c r="P316" s="112">
        <f t="shared" si="171"/>
        <v>0.0</v>
      </c>
      <c r="Q316" s="113">
        <f t="shared" si="171"/>
        <v>1.0</v>
      </c>
      <c r="R316" s="114">
        <f t="shared" si="171"/>
        <v>0.0</v>
      </c>
      <c r="S316" s="114">
        <f t="shared" si="171"/>
        <v>0.0</v>
      </c>
      <c r="T316" s="114">
        <f>T315/U315</f>
        <v>1.4459801475471628</v>
      </c>
      <c r="U316" s="115"/>
      <c r="V316" s="116">
        <f>+V315/$Y$315</f>
        <v>0.944344291848307</v>
      </c>
      <c r="W316" s="114">
        <f>+W315/$Y$315</f>
        <v>0.05565570815169295</v>
      </c>
      <c r="X316" s="114">
        <f>+X315/$Y$315</f>
        <v>0.05565570815169295</v>
      </c>
      <c r="Y316" s="117"/>
    </row>
    <row r="317" spans="8:8" ht="15.75">
      <c r="A317" s="141"/>
      <c r="B317" s="198"/>
      <c r="C317" s="10"/>
      <c r="D317" s="10"/>
      <c r="E317" s="10"/>
      <c r="F317" s="10"/>
      <c r="G317" s="118"/>
      <c r="H317" s="119"/>
      <c r="I317" s="119"/>
      <c r="J317" s="119"/>
      <c r="K317" s="119"/>
      <c r="L317" s="119"/>
      <c r="M317" s="120"/>
      <c r="N317" s="120"/>
      <c r="O317" s="120"/>
      <c r="P317" s="120"/>
      <c r="Q317" s="121"/>
      <c r="R317" s="122"/>
      <c r="S317" s="122"/>
      <c r="T317" s="46"/>
      <c r="U317" s="43"/>
      <c r="V317" s="47"/>
      <c r="W317" s="47"/>
      <c r="X317" s="47"/>
      <c r="Y317" s="43"/>
    </row>
    <row r="318" spans="8:8" ht="16.5">
      <c r="A318" s="203" t="s">
        <v>816</v>
      </c>
      <c r="B318" s="203"/>
      <c r="C318" s="10"/>
      <c r="D318" s="10"/>
      <c r="E318" s="10"/>
      <c r="F318" s="10"/>
      <c r="G318" s="118"/>
      <c r="H318" s="119"/>
      <c r="I318" s="119"/>
      <c r="J318" s="119"/>
      <c r="K318" s="119"/>
      <c r="L318" s="119"/>
      <c r="M318" s="120"/>
      <c r="N318" s="120"/>
      <c r="O318" s="120"/>
      <c r="P318" s="120"/>
      <c r="Q318" s="121"/>
      <c r="R318" s="122"/>
      <c r="S318" s="122"/>
      <c r="T318" s="46"/>
      <c r="U318" s="43"/>
      <c r="V318" s="47"/>
      <c r="W318" s="47"/>
      <c r="X318" s="47"/>
      <c r="Y318" s="43"/>
    </row>
    <row r="319" spans="8:8" ht="15.75" outlineLevel="1">
      <c r="A319" s="49">
        <v>23.0</v>
      </c>
      <c r="B319" s="181" t="s">
        <v>817</v>
      </c>
      <c r="C319" s="51" t="s">
        <v>818</v>
      </c>
      <c r="D319" s="52" t="s">
        <v>819</v>
      </c>
      <c r="E319" s="52" t="s">
        <v>820</v>
      </c>
      <c r="F319" s="265" t="s">
        <v>821</v>
      </c>
      <c r="G319" s="143">
        <v>0.992</v>
      </c>
      <c r="H319" s="144">
        <v>17.893</v>
      </c>
      <c r="I319" s="144">
        <v>0.0</v>
      </c>
      <c r="J319" s="144">
        <v>0.0</v>
      </c>
      <c r="K319" s="144">
        <v>0.0</v>
      </c>
      <c r="L319" s="144">
        <v>0.0</v>
      </c>
      <c r="M319" s="145">
        <v>0.0</v>
      </c>
      <c r="N319" s="145">
        <v>0.0</v>
      </c>
      <c r="O319" s="145">
        <v>0.0</v>
      </c>
      <c r="P319" s="145">
        <v>0.0</v>
      </c>
      <c r="Q319" s="58">
        <f>SUM(G319:K319)</f>
        <v>18.885</v>
      </c>
      <c r="R319" s="58">
        <f t="shared" si="172" ref="R319:R333">SUM(L319:P319)</f>
        <v>0.0</v>
      </c>
      <c r="S319" s="58"/>
      <c r="T319" s="59">
        <f t="shared" si="173" ref="T319:T334">SUM(Q319:S319)</f>
        <v>18.885</v>
      </c>
      <c r="U319" s="147">
        <v>18.92</v>
      </c>
      <c r="V319" s="61">
        <v>18.89</v>
      </c>
      <c r="W319" s="62">
        <v>0.0</v>
      </c>
      <c r="X319" s="62">
        <v>0.0</v>
      </c>
      <c r="Y319" s="130">
        <f t="shared" si="174" ref="Y319:Y333">V319+X319</f>
        <v>18.89</v>
      </c>
      <c r="Z319" s="131" t="s">
        <v>30</v>
      </c>
    </row>
    <row r="320" spans="8:8" ht="15.75" outlineLevel="1">
      <c r="A320" s="66" t="s">
        <v>702</v>
      </c>
      <c r="B320" s="89">
        <v>2506.0</v>
      </c>
      <c r="C320" s="68" t="s">
        <v>822</v>
      </c>
      <c r="D320" s="69" t="s">
        <v>823</v>
      </c>
      <c r="E320" s="69" t="s">
        <v>824</v>
      </c>
      <c r="F320" s="70" t="s">
        <v>825</v>
      </c>
      <c r="G320" s="97">
        <v>0.0</v>
      </c>
      <c r="H320" s="96">
        <f>8.15*0.598</f>
        <v>4.8737</v>
      </c>
      <c r="I320" s="96">
        <f>8.15*0.402</f>
        <v>3.2763000000000004</v>
      </c>
      <c r="J320" s="98">
        <v>0.0</v>
      </c>
      <c r="K320" s="98">
        <v>0.0</v>
      </c>
      <c r="L320" s="98">
        <v>0.0</v>
      </c>
      <c r="M320" s="133">
        <v>0.0</v>
      </c>
      <c r="N320" s="133">
        <v>0.0</v>
      </c>
      <c r="O320" s="133">
        <v>0.0</v>
      </c>
      <c r="P320" s="133">
        <v>0.0</v>
      </c>
      <c r="Q320" s="78">
        <f>SUM(G320:K320)</f>
        <v>8.15</v>
      </c>
      <c r="R320" s="78">
        <f t="shared" si="175" ref="R320:R321">SUM(L320:P320)</f>
        <v>0.0</v>
      </c>
      <c r="S320" s="78"/>
      <c r="T320" s="79">
        <f t="shared" si="176" ref="T320:T321">SUM(Q320:S320)</f>
        <v>8.15</v>
      </c>
      <c r="U320" s="106">
        <v>5.76</v>
      </c>
      <c r="V320" s="81">
        <v>0.0</v>
      </c>
      <c r="W320" s="82">
        <v>8.15</v>
      </c>
      <c r="X320" s="82">
        <v>8.15</v>
      </c>
      <c r="Y320" s="136">
        <f t="shared" si="174"/>
        <v>8.15</v>
      </c>
      <c r="Z320" s="174" t="s">
        <v>30</v>
      </c>
    </row>
    <row r="321" spans="8:8" ht="15.75" outlineLevel="1">
      <c r="A321" s="66">
        <v>25.0</v>
      </c>
      <c r="B321" s="190" t="s">
        <v>826</v>
      </c>
      <c r="C321" s="68" t="s">
        <v>827</v>
      </c>
      <c r="D321" s="69" t="s">
        <v>36</v>
      </c>
      <c r="E321" s="69" t="s">
        <v>828</v>
      </c>
      <c r="F321" s="70" t="s">
        <v>829</v>
      </c>
      <c r="G321" s="97">
        <v>0.0</v>
      </c>
      <c r="H321" s="98">
        <v>0.3</v>
      </c>
      <c r="I321" s="98">
        <v>0.0</v>
      </c>
      <c r="J321" s="98">
        <v>0.0</v>
      </c>
      <c r="K321" s="98">
        <v>0.0</v>
      </c>
      <c r="L321" s="98">
        <v>0.0</v>
      </c>
      <c r="M321" s="133">
        <v>0.0</v>
      </c>
      <c r="N321" s="133">
        <v>0.0</v>
      </c>
      <c r="O321" s="133">
        <v>0.0</v>
      </c>
      <c r="P321" s="133">
        <v>0.0</v>
      </c>
      <c r="Q321" s="78">
        <f>SUM(G321:K321)</f>
        <v>0.3</v>
      </c>
      <c r="R321" s="78">
        <f t="shared" si="175"/>
        <v>0.0</v>
      </c>
      <c r="S321" s="78"/>
      <c r="T321" s="79">
        <f t="shared" si="176"/>
        <v>0.3</v>
      </c>
      <c r="U321" s="106">
        <v>0.3</v>
      </c>
      <c r="V321" s="81">
        <v>0.3</v>
      </c>
      <c r="W321" s="82">
        <v>0.0</v>
      </c>
      <c r="X321" s="82">
        <v>0.0</v>
      </c>
      <c r="Y321" s="136">
        <f t="shared" si="177" ref="Y321">V321+X321</f>
        <v>0.3</v>
      </c>
      <c r="Z321" s="137" t="s">
        <v>30</v>
      </c>
    </row>
    <row r="322" spans="8:8" ht="15.75" outlineLevel="1">
      <c r="A322" s="66">
        <v>25.0</v>
      </c>
      <c r="B322" s="190" t="s">
        <v>826</v>
      </c>
      <c r="C322" s="68" t="s">
        <v>827</v>
      </c>
      <c r="D322" s="69" t="s">
        <v>828</v>
      </c>
      <c r="E322" s="69" t="s">
        <v>830</v>
      </c>
      <c r="F322" s="70" t="s">
        <v>831</v>
      </c>
      <c r="G322" s="95">
        <v>2.0</v>
      </c>
      <c r="H322" s="98">
        <v>3.256</v>
      </c>
      <c r="I322" s="96">
        <v>4.99</v>
      </c>
      <c r="J322" s="98">
        <v>0.0</v>
      </c>
      <c r="K322" s="98">
        <v>0.0</v>
      </c>
      <c r="L322" s="98">
        <v>0.0</v>
      </c>
      <c r="M322" s="133">
        <v>0.0</v>
      </c>
      <c r="N322" s="133">
        <v>0.0</v>
      </c>
      <c r="O322" s="133">
        <v>0.0</v>
      </c>
      <c r="P322" s="133">
        <v>0.0</v>
      </c>
      <c r="Q322" s="78">
        <f>SUM(G322:K322)</f>
        <v>10.246</v>
      </c>
      <c r="R322" s="78">
        <f t="shared" si="172"/>
        <v>0.0</v>
      </c>
      <c r="S322" s="78"/>
      <c r="T322" s="79">
        <f t="shared" si="173"/>
        <v>10.246</v>
      </c>
      <c r="U322" s="106">
        <v>10.318</v>
      </c>
      <c r="V322" s="81">
        <v>10.72</v>
      </c>
      <c r="W322" s="82">
        <v>0.0</v>
      </c>
      <c r="X322" s="82">
        <v>0.0</v>
      </c>
      <c r="Y322" s="136">
        <f t="shared" si="174"/>
        <v>10.72</v>
      </c>
      <c r="Z322" s="137" t="s">
        <v>30</v>
      </c>
    </row>
    <row r="323" spans="8:8" ht="15.75" outlineLevel="1">
      <c r="A323" s="66">
        <v>25.0</v>
      </c>
      <c r="B323" s="190" t="s">
        <v>826</v>
      </c>
      <c r="C323" s="68" t="s">
        <v>827</v>
      </c>
      <c r="D323" s="69" t="s">
        <v>832</v>
      </c>
      <c r="E323" s="69" t="s">
        <v>833</v>
      </c>
      <c r="F323" s="70" t="s">
        <v>834</v>
      </c>
      <c r="G323" s="97">
        <v>0.0</v>
      </c>
      <c r="H323" s="98">
        <v>2.971</v>
      </c>
      <c r="I323" s="98">
        <v>8.215</v>
      </c>
      <c r="J323" s="98">
        <v>6.886</v>
      </c>
      <c r="K323" s="98">
        <v>0.0</v>
      </c>
      <c r="L323" s="98">
        <v>0.0</v>
      </c>
      <c r="M323" s="133">
        <v>0.0</v>
      </c>
      <c r="N323" s="133">
        <v>0.0</v>
      </c>
      <c r="O323" s="133">
        <v>0.0</v>
      </c>
      <c r="P323" s="133">
        <v>0.0</v>
      </c>
      <c r="Q323" s="78">
        <f t="shared" si="178" ref="Q323:Q333">SUM(G323:K323)</f>
        <v>18.072</v>
      </c>
      <c r="R323" s="78">
        <f t="shared" si="172"/>
        <v>0.0</v>
      </c>
      <c r="S323" s="78"/>
      <c r="T323" s="79">
        <f t="shared" si="173"/>
        <v>18.072</v>
      </c>
      <c r="U323" s="106">
        <v>18.23</v>
      </c>
      <c r="V323" s="81">
        <v>18.07</v>
      </c>
      <c r="W323" s="82">
        <v>0.0</v>
      </c>
      <c r="X323" s="82">
        <v>0.0</v>
      </c>
      <c r="Y323" s="136">
        <f t="shared" si="174"/>
        <v>18.07</v>
      </c>
      <c r="Z323" s="137" t="s">
        <v>30</v>
      </c>
    </row>
    <row r="324" spans="8:8" ht="15.75" outlineLevel="1">
      <c r="A324" s="66">
        <v>25.0</v>
      </c>
      <c r="B324" s="190" t="s">
        <v>835</v>
      </c>
      <c r="C324" s="68" t="s">
        <v>836</v>
      </c>
      <c r="D324" s="69" t="s">
        <v>36</v>
      </c>
      <c r="E324" s="69" t="s">
        <v>837</v>
      </c>
      <c r="F324" s="70" t="s">
        <v>838</v>
      </c>
      <c r="G324" s="97">
        <v>0.0</v>
      </c>
      <c r="H324" s="98">
        <v>1.291</v>
      </c>
      <c r="I324" s="98">
        <v>6.617</v>
      </c>
      <c r="J324" s="98">
        <v>0.0</v>
      </c>
      <c r="K324" s="98">
        <v>0.0</v>
      </c>
      <c r="L324" s="98">
        <v>0.0</v>
      </c>
      <c r="M324" s="133">
        <v>0.0</v>
      </c>
      <c r="N324" s="133">
        <v>0.0</v>
      </c>
      <c r="O324" s="133">
        <v>0.0</v>
      </c>
      <c r="P324" s="133">
        <v>0.0</v>
      </c>
      <c r="Q324" s="78">
        <f t="shared" si="178"/>
        <v>7.9079999999999995</v>
      </c>
      <c r="R324" s="78">
        <f t="shared" si="172"/>
        <v>0.0</v>
      </c>
      <c r="S324" s="78"/>
      <c r="T324" s="79">
        <f t="shared" si="173"/>
        <v>7.9079999999999995</v>
      </c>
      <c r="U324" s="106">
        <v>4.9</v>
      </c>
      <c r="V324" s="81">
        <v>4.908</v>
      </c>
      <c r="W324" s="82">
        <v>0.0</v>
      </c>
      <c r="X324" s="82">
        <v>0.0</v>
      </c>
      <c r="Y324" s="136">
        <f t="shared" si="174"/>
        <v>4.908</v>
      </c>
      <c r="Z324" s="137" t="s">
        <v>30</v>
      </c>
    </row>
    <row r="325" spans="8:8" ht="15.75" outlineLevel="1">
      <c r="A325" s="66">
        <v>29.0</v>
      </c>
      <c r="B325" s="89">
        <v>2902.0</v>
      </c>
      <c r="C325" s="68" t="s">
        <v>175</v>
      </c>
      <c r="D325" s="69" t="s">
        <v>36</v>
      </c>
      <c r="E325" s="69" t="s">
        <v>839</v>
      </c>
      <c r="F325" s="70" t="s">
        <v>840</v>
      </c>
      <c r="G325" s="97">
        <v>0.0</v>
      </c>
      <c r="H325" s="98">
        <v>0.0</v>
      </c>
      <c r="I325" s="98">
        <v>7.993</v>
      </c>
      <c r="J325" s="98">
        <v>3.602</v>
      </c>
      <c r="K325" s="98">
        <v>0.0</v>
      </c>
      <c r="L325" s="98">
        <v>0.0</v>
      </c>
      <c r="M325" s="133">
        <v>0.0</v>
      </c>
      <c r="N325" s="133">
        <v>0.0</v>
      </c>
      <c r="O325" s="133">
        <v>0.0</v>
      </c>
      <c r="P325" s="133">
        <v>0.0</v>
      </c>
      <c r="Q325" s="78">
        <f t="shared" si="178"/>
        <v>11.595</v>
      </c>
      <c r="R325" s="78">
        <f t="shared" si="172"/>
        <v>0.0</v>
      </c>
      <c r="S325" s="78"/>
      <c r="T325" s="79">
        <f t="shared" si="173"/>
        <v>11.595</v>
      </c>
      <c r="U325" s="106">
        <v>10.68</v>
      </c>
      <c r="V325" s="81">
        <v>0.0</v>
      </c>
      <c r="W325" s="82">
        <v>5.8</v>
      </c>
      <c r="X325" s="82">
        <v>5.795</v>
      </c>
      <c r="Y325" s="136">
        <f t="shared" si="174"/>
        <v>5.795</v>
      </c>
      <c r="Z325" s="174" t="s">
        <v>30</v>
      </c>
    </row>
    <row r="326" spans="8:8" ht="30.0" outlineLevel="1">
      <c r="A326" s="66">
        <v>29.0</v>
      </c>
      <c r="B326" s="190" t="s">
        <v>841</v>
      </c>
      <c r="C326" s="68" t="s">
        <v>842</v>
      </c>
      <c r="D326" s="69" t="s">
        <v>36</v>
      </c>
      <c r="E326" s="69" t="s">
        <v>67</v>
      </c>
      <c r="F326" s="70" t="s">
        <v>843</v>
      </c>
      <c r="G326" s="97">
        <v>0.0</v>
      </c>
      <c r="H326" s="98">
        <v>0.967</v>
      </c>
      <c r="I326" s="98">
        <v>2.888</v>
      </c>
      <c r="J326" s="98">
        <v>0.0</v>
      </c>
      <c r="K326" s="98">
        <v>0.0</v>
      </c>
      <c r="L326" s="98">
        <v>0.0</v>
      </c>
      <c r="M326" s="133">
        <v>0.0</v>
      </c>
      <c r="N326" s="133">
        <v>0.0</v>
      </c>
      <c r="O326" s="133">
        <v>0.0</v>
      </c>
      <c r="P326" s="133">
        <v>0.0</v>
      </c>
      <c r="Q326" s="78">
        <f t="shared" si="178"/>
        <v>3.855</v>
      </c>
      <c r="R326" s="78">
        <f t="shared" si="172"/>
        <v>0.0</v>
      </c>
      <c r="S326" s="78"/>
      <c r="T326" s="79">
        <f t="shared" si="173"/>
        <v>3.855</v>
      </c>
      <c r="U326" s="106">
        <v>5.7</v>
      </c>
      <c r="V326" s="81">
        <v>1.93</v>
      </c>
      <c r="W326" s="82">
        <v>0.967</v>
      </c>
      <c r="X326" s="82">
        <v>0.958</v>
      </c>
      <c r="Y326" s="136">
        <f t="shared" si="174"/>
        <v>2.888</v>
      </c>
      <c r="Z326" s="174" t="s">
        <v>114</v>
      </c>
    </row>
    <row r="327" spans="8:8" ht="15.75" outlineLevel="1">
      <c r="A327" s="66">
        <v>29.0</v>
      </c>
      <c r="B327" s="190" t="s">
        <v>844</v>
      </c>
      <c r="C327" s="68" t="s">
        <v>845</v>
      </c>
      <c r="D327" s="69" t="s">
        <v>36</v>
      </c>
      <c r="E327" s="69" t="s">
        <v>846</v>
      </c>
      <c r="F327" s="70" t="s">
        <v>845</v>
      </c>
      <c r="G327" s="97">
        <v>0.0</v>
      </c>
      <c r="H327" s="98">
        <v>0.0</v>
      </c>
      <c r="I327" s="98">
        <v>1.7109999999999999</v>
      </c>
      <c r="J327" s="98">
        <v>0.0</v>
      </c>
      <c r="K327" s="98">
        <v>0.0</v>
      </c>
      <c r="L327" s="98">
        <v>0.0</v>
      </c>
      <c r="M327" s="133">
        <v>0.0</v>
      </c>
      <c r="N327" s="133">
        <v>0.0</v>
      </c>
      <c r="O327" s="133">
        <v>0.0</v>
      </c>
      <c r="P327" s="133">
        <v>0.0</v>
      </c>
      <c r="Q327" s="78">
        <f t="shared" si="178"/>
        <v>1.7109999999999999</v>
      </c>
      <c r="R327" s="78">
        <f t="shared" si="172"/>
        <v>0.0</v>
      </c>
      <c r="S327" s="78"/>
      <c r="T327" s="79">
        <f t="shared" si="173"/>
        <v>1.7109999999999999</v>
      </c>
      <c r="U327" s="106">
        <v>1.72</v>
      </c>
      <c r="V327" s="81">
        <v>1.71</v>
      </c>
      <c r="W327" s="82">
        <v>0.0</v>
      </c>
      <c r="X327" s="82">
        <v>0.0</v>
      </c>
      <c r="Y327" s="136">
        <f t="shared" si="174"/>
        <v>1.71</v>
      </c>
      <c r="Z327" s="137" t="s">
        <v>30</v>
      </c>
    </row>
    <row r="328" spans="8:8" ht="31.5" outlineLevel="1" customHeight="1">
      <c r="A328" s="66" t="s">
        <v>847</v>
      </c>
      <c r="B328" s="190" t="s">
        <v>848</v>
      </c>
      <c r="C328" s="68" t="s">
        <v>849</v>
      </c>
      <c r="D328" s="69" t="s">
        <v>36</v>
      </c>
      <c r="E328" s="69" t="s">
        <v>850</v>
      </c>
      <c r="F328" s="70" t="s">
        <v>851</v>
      </c>
      <c r="G328" s="95">
        <v>1.324</v>
      </c>
      <c r="H328" s="98">
        <v>0.995</v>
      </c>
      <c r="I328" s="98">
        <v>7.97</v>
      </c>
      <c r="J328" s="96">
        <f>4.085-1.324</f>
        <v>2.761</v>
      </c>
      <c r="K328" s="98">
        <v>0.0</v>
      </c>
      <c r="L328" s="98">
        <v>0.0</v>
      </c>
      <c r="M328" s="133">
        <v>0.0</v>
      </c>
      <c r="N328" s="133">
        <v>0.0</v>
      </c>
      <c r="O328" s="133">
        <v>0.0</v>
      </c>
      <c r="P328" s="133">
        <v>0.0</v>
      </c>
      <c r="Q328" s="78">
        <f t="shared" si="178"/>
        <v>13.05</v>
      </c>
      <c r="R328" s="78">
        <f t="shared" si="172"/>
        <v>0.0</v>
      </c>
      <c r="S328" s="78"/>
      <c r="T328" s="79">
        <f t="shared" si="173"/>
        <v>13.05</v>
      </c>
      <c r="U328" s="106">
        <v>13.1</v>
      </c>
      <c r="V328" s="81">
        <v>13.05</v>
      </c>
      <c r="W328" s="82">
        <v>0.0</v>
      </c>
      <c r="X328" s="82">
        <v>0.0</v>
      </c>
      <c r="Y328" s="136">
        <f t="shared" si="174"/>
        <v>13.05</v>
      </c>
      <c r="Z328" s="137" t="s">
        <v>30</v>
      </c>
    </row>
    <row r="329" spans="8:8" ht="31.5" outlineLevel="1" customHeight="1">
      <c r="A329" s="66" t="s">
        <v>847</v>
      </c>
      <c r="B329" s="190" t="s">
        <v>852</v>
      </c>
      <c r="C329" s="68" t="s">
        <v>853</v>
      </c>
      <c r="D329" s="69" t="s">
        <v>854</v>
      </c>
      <c r="E329" s="69" t="s">
        <v>855</v>
      </c>
      <c r="F329" s="70" t="s">
        <v>856</v>
      </c>
      <c r="G329" s="95">
        <v>7.15</v>
      </c>
      <c r="H329" s="96">
        <v>0.0</v>
      </c>
      <c r="I329" s="98">
        <v>0.0</v>
      </c>
      <c r="J329" s="98">
        <v>0.0</v>
      </c>
      <c r="K329" s="98">
        <v>0.0</v>
      </c>
      <c r="L329" s="98">
        <v>0.0</v>
      </c>
      <c r="M329" s="133">
        <v>0.0</v>
      </c>
      <c r="N329" s="133">
        <v>0.0</v>
      </c>
      <c r="O329" s="133">
        <v>0.0</v>
      </c>
      <c r="P329" s="133">
        <v>0.0</v>
      </c>
      <c r="Q329" s="78">
        <f t="shared" si="179" ref="Q329">SUM(G329:K329)</f>
        <v>7.15</v>
      </c>
      <c r="R329" s="78">
        <f t="shared" si="180" ref="R329">SUM(L329:P329)</f>
        <v>0.0</v>
      </c>
      <c r="S329" s="78"/>
      <c r="T329" s="79">
        <f t="shared" si="181" ref="T329">SUM(Q329:S329)</f>
        <v>7.15</v>
      </c>
      <c r="U329" s="106">
        <v>7.07</v>
      </c>
      <c r="V329" s="81">
        <v>0.0</v>
      </c>
      <c r="W329" s="82">
        <v>7.071000000000001</v>
      </c>
      <c r="X329" s="82">
        <v>7.071000000000001</v>
      </c>
      <c r="Y329" s="136">
        <f t="shared" si="174"/>
        <v>7.071</v>
      </c>
      <c r="Z329" s="137" t="s">
        <v>30</v>
      </c>
    </row>
    <row r="330" spans="8:8" ht="15.75" outlineLevel="1">
      <c r="A330" s="66">
        <v>50.0</v>
      </c>
      <c r="B330" s="190" t="s">
        <v>383</v>
      </c>
      <c r="C330" s="68" t="s">
        <v>384</v>
      </c>
      <c r="D330" s="69" t="s">
        <v>321</v>
      </c>
      <c r="E330" s="69" t="s">
        <v>857</v>
      </c>
      <c r="F330" s="70" t="s">
        <v>858</v>
      </c>
      <c r="G330" s="97">
        <v>9.265</v>
      </c>
      <c r="H330" s="98">
        <v>10.782</v>
      </c>
      <c r="I330" s="98">
        <v>2.0008</v>
      </c>
      <c r="J330" s="98">
        <v>0.608</v>
      </c>
      <c r="K330" s="98">
        <v>0.0</v>
      </c>
      <c r="L330" s="98">
        <v>0.0</v>
      </c>
      <c r="M330" s="133">
        <v>0.0</v>
      </c>
      <c r="N330" s="133">
        <v>0.0</v>
      </c>
      <c r="O330" s="133">
        <v>0.0</v>
      </c>
      <c r="P330" s="133">
        <v>0.0</v>
      </c>
      <c r="Q330" s="78">
        <f t="shared" si="178"/>
        <v>22.655800000000003</v>
      </c>
      <c r="R330" s="78">
        <f t="shared" si="172"/>
        <v>0.0</v>
      </c>
      <c r="S330" s="78"/>
      <c r="T330" s="79">
        <f t="shared" si="173"/>
        <v>22.655800000000003</v>
      </c>
      <c r="U330" s="106">
        <v>23.293</v>
      </c>
      <c r="V330" s="81">
        <v>23.293</v>
      </c>
      <c r="W330" s="82">
        <v>0.0</v>
      </c>
      <c r="X330" s="82">
        <v>0.0</v>
      </c>
      <c r="Y330" s="136">
        <f t="shared" si="174"/>
        <v>23.293</v>
      </c>
      <c r="Z330" s="137" t="s">
        <v>30</v>
      </c>
    </row>
    <row r="331" spans="8:8" ht="15.75" outlineLevel="1">
      <c r="A331" s="66">
        <v>50.0</v>
      </c>
      <c r="B331" s="190" t="s">
        <v>859</v>
      </c>
      <c r="C331" s="68" t="s">
        <v>860</v>
      </c>
      <c r="D331" s="69" t="s">
        <v>36</v>
      </c>
      <c r="E331" s="69" t="s">
        <v>861</v>
      </c>
      <c r="F331" s="70" t="s">
        <v>862</v>
      </c>
      <c r="G331" s="97">
        <v>0.0</v>
      </c>
      <c r="H331" s="98">
        <v>23.539</v>
      </c>
      <c r="I331" s="98">
        <v>14.37</v>
      </c>
      <c r="J331" s="98">
        <v>11.133</v>
      </c>
      <c r="K331" s="225">
        <v>0.0</v>
      </c>
      <c r="L331" s="98">
        <v>0.0</v>
      </c>
      <c r="M331" s="133">
        <v>0.0</v>
      </c>
      <c r="N331" s="133">
        <v>20.018</v>
      </c>
      <c r="O331" s="133">
        <v>2.284</v>
      </c>
      <c r="P331" s="133">
        <v>2.98</v>
      </c>
      <c r="Q331" s="78">
        <f t="shared" si="178"/>
        <v>49.042</v>
      </c>
      <c r="R331" s="78">
        <f t="shared" si="182" ref="R331">SUM(L331:P331)</f>
        <v>25.282</v>
      </c>
      <c r="S331" s="78"/>
      <c r="T331" s="79">
        <f t="shared" si="183" ref="T331">SUM(Q331:S331)</f>
        <v>74.324</v>
      </c>
      <c r="U331" s="106">
        <v>71.64</v>
      </c>
      <c r="V331" s="81">
        <v>71.35</v>
      </c>
      <c r="W331" s="82">
        <v>0.0</v>
      </c>
      <c r="X331" s="82">
        <v>0.0</v>
      </c>
      <c r="Y331" s="136">
        <f t="shared" si="184" ref="Y331">V331+X331</f>
        <v>71.35</v>
      </c>
      <c r="Z331" s="174" t="s">
        <v>30</v>
      </c>
    </row>
    <row r="332" spans="8:8" ht="15.75" outlineLevel="1">
      <c r="A332" s="66">
        <v>50.0</v>
      </c>
      <c r="B332" s="190" t="s">
        <v>859</v>
      </c>
      <c r="C332" s="68" t="s">
        <v>860</v>
      </c>
      <c r="D332" s="69" t="s">
        <v>861</v>
      </c>
      <c r="E332" s="69" t="s">
        <v>863</v>
      </c>
      <c r="F332" s="70" t="s">
        <v>860</v>
      </c>
      <c r="G332" s="97">
        <v>0.0</v>
      </c>
      <c r="H332" s="98">
        <v>0.0</v>
      </c>
      <c r="I332" s="98">
        <v>3.29</v>
      </c>
      <c r="J332" s="98">
        <v>0.078</v>
      </c>
      <c r="K332" s="225">
        <v>0.0</v>
      </c>
      <c r="L332" s="98">
        <v>0.0</v>
      </c>
      <c r="M332" s="133">
        <v>0.0</v>
      </c>
      <c r="N332" s="133">
        <v>1.006</v>
      </c>
      <c r="O332" s="133">
        <v>1.967</v>
      </c>
      <c r="P332" s="133">
        <v>0.0</v>
      </c>
      <c r="Q332" s="78">
        <f t="shared" si="178"/>
        <v>3.368</v>
      </c>
      <c r="R332" s="78">
        <f t="shared" si="172"/>
        <v>2.973</v>
      </c>
      <c r="S332" s="78"/>
      <c r="T332" s="79">
        <f t="shared" si="173"/>
        <v>6.340999999999999</v>
      </c>
      <c r="U332" s="106">
        <v>6.46</v>
      </c>
      <c r="V332" s="81">
        <v>6.34</v>
      </c>
      <c r="W332" s="82">
        <v>0.0</v>
      </c>
      <c r="X332" s="82">
        <v>0.0</v>
      </c>
      <c r="Y332" s="136">
        <f t="shared" si="174"/>
        <v>6.34</v>
      </c>
      <c r="Z332" s="174" t="s">
        <v>114</v>
      </c>
    </row>
    <row r="333" spans="8:8" ht="15.75" outlineLevel="1">
      <c r="A333" s="66">
        <v>50.0</v>
      </c>
      <c r="B333" s="190" t="s">
        <v>864</v>
      </c>
      <c r="C333" s="68" t="s">
        <v>865</v>
      </c>
      <c r="D333" s="69" t="s">
        <v>36</v>
      </c>
      <c r="E333" s="69" t="s">
        <v>866</v>
      </c>
      <c r="F333" s="68" t="s">
        <v>865</v>
      </c>
      <c r="G333" s="98">
        <v>0.0</v>
      </c>
      <c r="H333" s="266">
        <v>28.846</v>
      </c>
      <c r="I333" s="98">
        <v>3.386</v>
      </c>
      <c r="J333" s="98">
        <v>0.0</v>
      </c>
      <c r="K333" s="98">
        <v>0.0</v>
      </c>
      <c r="L333" s="98">
        <v>0.0</v>
      </c>
      <c r="M333" s="133">
        <v>0.0</v>
      </c>
      <c r="N333" s="133">
        <v>0.0</v>
      </c>
      <c r="O333" s="133">
        <v>0.17</v>
      </c>
      <c r="P333" s="133">
        <v>0.0</v>
      </c>
      <c r="Q333" s="78">
        <f t="shared" si="178"/>
        <v>32.232</v>
      </c>
      <c r="R333" s="78">
        <f t="shared" si="172"/>
        <v>0.17</v>
      </c>
      <c r="S333" s="78"/>
      <c r="T333" s="79">
        <f t="shared" si="173"/>
        <v>32.402</v>
      </c>
      <c r="U333" s="106">
        <v>32.91</v>
      </c>
      <c r="V333" s="81">
        <v>32.41</v>
      </c>
      <c r="W333" s="82"/>
      <c r="X333" s="82"/>
      <c r="Y333" s="136">
        <f t="shared" si="174"/>
        <v>32.41</v>
      </c>
      <c r="Z333" s="202" t="s">
        <v>114</v>
      </c>
    </row>
    <row r="334" spans="8:8" ht="15.75">
      <c r="A334" s="100" t="s">
        <v>867</v>
      </c>
      <c r="B334" s="101"/>
      <c r="C334" s="101"/>
      <c r="D334" s="101"/>
      <c r="E334" s="101"/>
      <c r="F334" s="102" t="s">
        <v>85</v>
      </c>
      <c r="G334" s="140">
        <f t="shared" si="185" ref="G334:P334">SUM(G319:G333)</f>
        <v>20.731</v>
      </c>
      <c r="H334" s="140">
        <f>SUM(H319:H333)</f>
        <v>95.7137</v>
      </c>
      <c r="I334" s="140">
        <f t="shared" si="185"/>
        <v>66.7071</v>
      </c>
      <c r="J334" s="140">
        <f t="shared" si="185"/>
        <v>25.067999999999998</v>
      </c>
      <c r="K334" s="140">
        <f t="shared" si="185"/>
        <v>0.0</v>
      </c>
      <c r="L334" s="140">
        <f t="shared" si="185"/>
        <v>0.0</v>
      </c>
      <c r="M334" s="140">
        <f t="shared" si="185"/>
        <v>0.0</v>
      </c>
      <c r="N334" s="140">
        <f t="shared" si="185"/>
        <v>21.024</v>
      </c>
      <c r="O334" s="140">
        <f t="shared" si="185"/>
        <v>4.420999999999999</v>
      </c>
      <c r="P334" s="140">
        <f t="shared" si="185"/>
        <v>2.98</v>
      </c>
      <c r="Q334" s="77">
        <f>SUM(Q319:Q333)</f>
        <v>208.2198</v>
      </c>
      <c r="R334" s="78">
        <f>SUM(R319:R333)</f>
        <v>28.425</v>
      </c>
      <c r="S334" s="78">
        <f>SUM(S319:S333)</f>
        <v>0.0</v>
      </c>
      <c r="T334" s="79">
        <f t="shared" si="173"/>
        <v>236.6448</v>
      </c>
      <c r="U334" s="106">
        <f>SUM(U319:U333)</f>
        <v>231.00100000000003</v>
      </c>
      <c r="V334" s="107">
        <f>SUM(V319:V333)</f>
        <v>202.971</v>
      </c>
      <c r="W334" s="105">
        <f t="shared" si="186" ref="W334:Y334">SUM(W319:W333)</f>
        <v>21.988</v>
      </c>
      <c r="X334" s="105">
        <f t="shared" si="186"/>
        <v>21.974</v>
      </c>
      <c r="Y334" s="179">
        <f t="shared" si="186"/>
        <v>224.945</v>
      </c>
    </row>
    <row r="335" spans="8:8" ht="16.5" customHeight="1">
      <c r="A335" s="109"/>
      <c r="B335" s="110"/>
      <c r="C335" s="110"/>
      <c r="D335" s="110"/>
      <c r="E335" s="110"/>
      <c r="F335" s="111" t="s">
        <v>86</v>
      </c>
      <c r="G335" s="112">
        <f t="shared" si="187" ref="G335:S335">+G334/$T$334</f>
        <v>0.08760386875181707</v>
      </c>
      <c r="H335" s="112">
        <f t="shared" si="187"/>
        <v>0.4044614544667789</v>
      </c>
      <c r="I335" s="112">
        <f t="shared" si="187"/>
        <v>0.28188703068903265</v>
      </c>
      <c r="J335" s="112">
        <f t="shared" si="187"/>
        <v>0.10593091418023974</v>
      </c>
      <c r="K335" s="112">
        <f t="shared" si="187"/>
        <v>0.0</v>
      </c>
      <c r="L335" s="112">
        <f t="shared" si="187"/>
        <v>0.0</v>
      </c>
      <c r="M335" s="112">
        <f t="shared" si="187"/>
        <v>0.0</v>
      </c>
      <c r="N335" s="112">
        <f t="shared" si="187"/>
        <v>0.08884201131822884</v>
      </c>
      <c r="O335" s="112">
        <f t="shared" si="187"/>
        <v>0.018682007802411037</v>
      </c>
      <c r="P335" s="112">
        <f t="shared" si="187"/>
        <v>0.01259271279149172</v>
      </c>
      <c r="Q335" s="113">
        <f t="shared" si="187"/>
        <v>0.8798832680878683</v>
      </c>
      <c r="R335" s="114">
        <f t="shared" si="187"/>
        <v>0.1201167319121316</v>
      </c>
      <c r="S335" s="114">
        <f t="shared" si="187"/>
        <v>0.0</v>
      </c>
      <c r="T335" s="114">
        <f>T334/U334</f>
        <v>1.0244319288661086</v>
      </c>
      <c r="U335" s="115"/>
      <c r="V335" s="116">
        <f>+V334/$Y$334</f>
        <v>0.9023138989530775</v>
      </c>
      <c r="W335" s="114">
        <f>+W334/$Y$334</f>
        <v>0.09774833848274023</v>
      </c>
      <c r="X335" s="114">
        <f>+X334/$Y$334</f>
        <v>0.09768610104692259</v>
      </c>
      <c r="Y335" s="117"/>
    </row>
    <row r="336" spans="8:8" ht="15.75">
      <c r="A336" s="141"/>
      <c r="B336" s="198"/>
      <c r="C336" s="10"/>
      <c r="E336" s="10"/>
      <c r="F336" s="10"/>
      <c r="G336" s="267"/>
      <c r="H336" s="268"/>
      <c r="I336" s="119"/>
      <c r="J336" s="119"/>
      <c r="K336" s="119"/>
      <c r="L336" s="119"/>
      <c r="M336" s="120"/>
      <c r="N336" s="120"/>
      <c r="O336" s="120"/>
      <c r="P336" s="120"/>
      <c r="Q336" s="121"/>
      <c r="R336" s="122"/>
      <c r="S336" s="122"/>
      <c r="T336" s="46"/>
      <c r="U336" s="43"/>
      <c r="V336" s="47"/>
      <c r="W336" s="47"/>
      <c r="X336" s="47"/>
      <c r="Y336" s="43"/>
    </row>
    <row r="337" spans="8:8" ht="17.25" customHeight="1">
      <c r="A337" s="203" t="s">
        <v>868</v>
      </c>
      <c r="B337" s="203"/>
      <c r="C337" s="203"/>
      <c r="D337" s="10"/>
      <c r="E337" s="10"/>
      <c r="F337" s="10"/>
      <c r="G337" s="118"/>
      <c r="H337" s="119"/>
      <c r="I337" s="119"/>
      <c r="J337" s="119"/>
      <c r="K337" s="119"/>
      <c r="L337" s="119"/>
      <c r="M337" s="120"/>
      <c r="N337" s="120"/>
      <c r="O337" s="120"/>
      <c r="P337" s="120"/>
      <c r="Q337" s="121"/>
      <c r="R337" s="122"/>
      <c r="S337" s="122"/>
      <c r="T337" s="46"/>
      <c r="U337" s="43"/>
      <c r="V337" s="47"/>
      <c r="W337" s="47"/>
      <c r="X337" s="47"/>
      <c r="Y337" s="43"/>
    </row>
    <row r="338" spans="8:8" ht="15.75" outlineLevel="1">
      <c r="A338" s="49" t="s">
        <v>869</v>
      </c>
      <c r="B338" s="269">
        <v>4511.0</v>
      </c>
      <c r="C338" s="51" t="s">
        <v>870</v>
      </c>
      <c r="D338" s="270" t="s">
        <v>36</v>
      </c>
      <c r="E338" s="270" t="s">
        <v>871</v>
      </c>
      <c r="F338" s="51" t="s">
        <v>870</v>
      </c>
      <c r="G338" s="271">
        <v>23.386</v>
      </c>
      <c r="H338" s="165">
        <v>116.8851</v>
      </c>
      <c r="I338" s="165">
        <v>12.787</v>
      </c>
      <c r="J338" s="165">
        <v>1.047</v>
      </c>
      <c r="K338" s="165">
        <v>0.0</v>
      </c>
      <c r="L338" s="165">
        <v>0.0</v>
      </c>
      <c r="M338" s="165">
        <v>0.0</v>
      </c>
      <c r="N338" s="165">
        <v>0.0</v>
      </c>
      <c r="O338" s="165">
        <v>0.0</v>
      </c>
      <c r="P338" s="272">
        <v>0.0</v>
      </c>
      <c r="Q338" s="57">
        <f>+SUM(G338:K338)</f>
        <v>154.1051</v>
      </c>
      <c r="R338" s="58">
        <f>+SUM(L338:P338)</f>
        <v>0.0</v>
      </c>
      <c r="S338" s="58"/>
      <c r="T338" s="59">
        <f>+SUM(Q338:S338)</f>
        <v>154.1051</v>
      </c>
      <c r="U338" s="147">
        <v>149.07</v>
      </c>
      <c r="V338" s="61">
        <v>92.551</v>
      </c>
      <c r="W338" s="62">
        <v>30.612</v>
      </c>
      <c r="X338" s="62">
        <v>30.942</v>
      </c>
      <c r="Y338" s="130">
        <f t="shared" si="188" ref="Y338:Y350">V338+X338</f>
        <v>123.493</v>
      </c>
      <c r="Z338" s="131" t="s">
        <v>30</v>
      </c>
    </row>
    <row r="339" spans="8:8" ht="15.75" outlineLevel="1">
      <c r="A339" s="148" t="s">
        <v>869</v>
      </c>
      <c r="B339" s="273">
        <v>4513.0</v>
      </c>
      <c r="C339" s="167" t="s">
        <v>872</v>
      </c>
      <c r="D339" s="274" t="s">
        <v>36</v>
      </c>
      <c r="E339" s="274" t="s">
        <v>873</v>
      </c>
      <c r="F339" s="167" t="s">
        <v>872</v>
      </c>
      <c r="G339" s="275">
        <v>113.81099999999991</v>
      </c>
      <c r="H339" s="153">
        <v>15.301</v>
      </c>
      <c r="I339" s="153">
        <v>1.07</v>
      </c>
      <c r="J339" s="153">
        <v>0.0</v>
      </c>
      <c r="K339" s="153">
        <v>0.0</v>
      </c>
      <c r="L339" s="153">
        <v>0.0</v>
      </c>
      <c r="M339" s="153">
        <v>0.0</v>
      </c>
      <c r="N339" s="153">
        <v>0.0</v>
      </c>
      <c r="O339" s="153">
        <v>0.0</v>
      </c>
      <c r="P339" s="154">
        <v>0.0</v>
      </c>
      <c r="Q339" s="78">
        <f t="shared" si="189" ref="Q339:Q355">+SUM(G339:K339)</f>
        <v>130.1819999999999</v>
      </c>
      <c r="R339" s="78">
        <f t="shared" si="190" ref="R339:R342">SUM(L339:P339)</f>
        <v>0.0</v>
      </c>
      <c r="S339" s="171"/>
      <c r="T339" s="79">
        <f t="shared" si="191" ref="T339:T342">SUM(Q339:S339)</f>
        <v>130.1819999999999</v>
      </c>
      <c r="U339" s="159">
        <v>90.59</v>
      </c>
      <c r="V339" s="160">
        <v>64.58</v>
      </c>
      <c r="W339" s="161">
        <v>32.28</v>
      </c>
      <c r="X339" s="161">
        <v>29.62</v>
      </c>
      <c r="Y339" s="162">
        <f>+V339+X339</f>
        <v>94.2</v>
      </c>
      <c r="Z339" s="137" t="s">
        <v>30</v>
      </c>
    </row>
    <row r="340" spans="8:8" ht="15.75" outlineLevel="1">
      <c r="A340" s="148" t="s">
        <v>125</v>
      </c>
      <c r="B340" s="273" t="s">
        <v>874</v>
      </c>
      <c r="C340" s="167" t="s">
        <v>875</v>
      </c>
      <c r="D340" s="274" t="s">
        <v>36</v>
      </c>
      <c r="E340" s="274" t="s">
        <v>876</v>
      </c>
      <c r="F340" s="167" t="s">
        <v>875</v>
      </c>
      <c r="G340" s="275">
        <v>7.3</v>
      </c>
      <c r="H340" s="170">
        <v>34.302</v>
      </c>
      <c r="I340" s="170">
        <f>79.47-7.3</f>
        <v>72.17</v>
      </c>
      <c r="J340" s="170">
        <f>10.921</f>
        <v>10.921</v>
      </c>
      <c r="K340" s="170">
        <v>0.0</v>
      </c>
      <c r="L340" s="170">
        <v>0.0</v>
      </c>
      <c r="M340" s="170">
        <v>0.0</v>
      </c>
      <c r="N340" s="170">
        <v>0.0</v>
      </c>
      <c r="O340" s="170">
        <v>0.0</v>
      </c>
      <c r="P340" s="247">
        <v>0.0</v>
      </c>
      <c r="Q340" s="78">
        <f t="shared" si="189"/>
        <v>124.69299999999998</v>
      </c>
      <c r="R340" s="78">
        <f t="shared" si="190"/>
        <v>0.0</v>
      </c>
      <c r="S340" s="171"/>
      <c r="T340" s="79">
        <f t="shared" si="191"/>
        <v>124.69299999999998</v>
      </c>
      <c r="U340" s="159">
        <v>124.88</v>
      </c>
      <c r="V340" s="160">
        <v>124.69</v>
      </c>
      <c r="W340" s="161">
        <v>0.0</v>
      </c>
      <c r="X340" s="161">
        <v>0.0</v>
      </c>
      <c r="Y340" s="162">
        <f>+V340+X340</f>
        <v>124.69</v>
      </c>
      <c r="Z340" s="137" t="s">
        <v>30</v>
      </c>
    </row>
    <row r="341" spans="8:8" ht="15.75" outlineLevel="1">
      <c r="A341" s="148" t="s">
        <v>125</v>
      </c>
      <c r="B341" s="273" t="s">
        <v>877</v>
      </c>
      <c r="C341" s="167" t="s">
        <v>878</v>
      </c>
      <c r="D341" s="274" t="s">
        <v>36</v>
      </c>
      <c r="E341" s="274" t="s">
        <v>879</v>
      </c>
      <c r="F341" s="167" t="s">
        <v>880</v>
      </c>
      <c r="G341" s="275">
        <v>12.11</v>
      </c>
      <c r="H341" s="170">
        <v>24.227</v>
      </c>
      <c r="I341" s="170">
        <v>52.623</v>
      </c>
      <c r="J341" s="170">
        <f>21.883-9</f>
        <v>12.883</v>
      </c>
      <c r="K341" s="170">
        <v>0.0</v>
      </c>
      <c r="L341" s="170">
        <v>0.0</v>
      </c>
      <c r="M341" s="170">
        <v>0.0</v>
      </c>
      <c r="N341" s="170">
        <v>0.0</v>
      </c>
      <c r="O341" s="170">
        <v>0.0</v>
      </c>
      <c r="P341" s="247">
        <v>0.0</v>
      </c>
      <c r="Q341" s="78">
        <f t="shared" si="189"/>
        <v>101.843</v>
      </c>
      <c r="R341" s="78">
        <f t="shared" si="190"/>
        <v>0.0</v>
      </c>
      <c r="S341" s="171"/>
      <c r="T341" s="79">
        <f t="shared" si="191"/>
        <v>101.843</v>
      </c>
      <c r="U341" s="159">
        <v>93.27</v>
      </c>
      <c r="V341" s="160">
        <v>78.98</v>
      </c>
      <c r="W341" s="161">
        <v>11.6</v>
      </c>
      <c r="X341" s="161">
        <v>11.25</v>
      </c>
      <c r="Y341" s="162">
        <f>+V341+X341</f>
        <v>90.23</v>
      </c>
      <c r="Z341" s="137" t="s">
        <v>30</v>
      </c>
    </row>
    <row r="342" spans="8:8" ht="15.75" outlineLevel="1">
      <c r="A342" s="148" t="s">
        <v>125</v>
      </c>
      <c r="B342" s="273" t="s">
        <v>881</v>
      </c>
      <c r="C342" s="167" t="s">
        <v>882</v>
      </c>
      <c r="D342" s="274" t="s">
        <v>36</v>
      </c>
      <c r="E342" s="274" t="s">
        <v>883</v>
      </c>
      <c r="F342" s="167" t="s">
        <v>884</v>
      </c>
      <c r="G342" s="275">
        <v>2.02</v>
      </c>
      <c r="H342" s="170">
        <v>2.995</v>
      </c>
      <c r="I342" s="170">
        <f>+U342-(H342+G342)</f>
        <v>5.005</v>
      </c>
      <c r="J342" s="170">
        <v>0.0</v>
      </c>
      <c r="K342" s="170">
        <v>0.0</v>
      </c>
      <c r="L342" s="170">
        <v>0.0</v>
      </c>
      <c r="M342" s="170">
        <v>0.0</v>
      </c>
      <c r="N342" s="170">
        <v>0.0</v>
      </c>
      <c r="O342" s="170">
        <v>0.0</v>
      </c>
      <c r="P342" s="247">
        <v>0.0</v>
      </c>
      <c r="Q342" s="78">
        <f t="shared" si="189"/>
        <v>10.02</v>
      </c>
      <c r="R342" s="78">
        <f t="shared" si="190"/>
        <v>0.0</v>
      </c>
      <c r="S342" s="171"/>
      <c r="T342" s="79">
        <f t="shared" si="191"/>
        <v>10.02</v>
      </c>
      <c r="U342" s="159">
        <v>10.02</v>
      </c>
      <c r="V342" s="160">
        <v>0.0</v>
      </c>
      <c r="W342" s="161">
        <v>10.0</v>
      </c>
      <c r="X342" s="161">
        <v>10.0</v>
      </c>
      <c r="Y342" s="162">
        <f t="shared" si="192" ref="Y342">+V342+X342</f>
        <v>10.0</v>
      </c>
      <c r="Z342" s="137" t="s">
        <v>30</v>
      </c>
    </row>
    <row r="343" spans="8:8" ht="15.75" outlineLevel="1">
      <c r="A343" s="66" t="s">
        <v>125</v>
      </c>
      <c r="B343" s="276" t="s">
        <v>885</v>
      </c>
      <c r="C343" s="68" t="s">
        <v>886</v>
      </c>
      <c r="D343" s="277" t="s">
        <v>315</v>
      </c>
      <c r="E343" s="277" t="s">
        <v>887</v>
      </c>
      <c r="F343" s="70" t="s">
        <v>888</v>
      </c>
      <c r="G343" s="278">
        <v>2.036</v>
      </c>
      <c r="H343" s="96">
        <v>29.795</v>
      </c>
      <c r="I343" s="96">
        <v>29.942</v>
      </c>
      <c r="J343" s="96">
        <v>13.935</v>
      </c>
      <c r="K343" s="96">
        <v>0.0</v>
      </c>
      <c r="L343" s="96">
        <v>0.0</v>
      </c>
      <c r="M343" s="96">
        <v>0.0</v>
      </c>
      <c r="N343" s="96">
        <v>0.0</v>
      </c>
      <c r="O343" s="96">
        <v>0.0</v>
      </c>
      <c r="P343" s="207">
        <v>0.0</v>
      </c>
      <c r="Q343" s="78">
        <f t="shared" si="189"/>
        <v>75.708</v>
      </c>
      <c r="R343" s="78">
        <f t="shared" si="193" ref="R343">SUM(L343:P343)</f>
        <v>0.0</v>
      </c>
      <c r="S343" s="78"/>
      <c r="T343" s="79">
        <f t="shared" si="194" ref="T343:T355">SUM(Q343:S343)</f>
        <v>75.708</v>
      </c>
      <c r="U343" s="106">
        <v>75.1</v>
      </c>
      <c r="V343" s="81">
        <v>73.888</v>
      </c>
      <c r="W343" s="82">
        <v>1.453</v>
      </c>
      <c r="X343" s="82">
        <v>0.368</v>
      </c>
      <c r="Y343" s="136">
        <f t="shared" si="188"/>
        <v>74.256</v>
      </c>
      <c r="Z343" s="174" t="s">
        <v>30</v>
      </c>
    </row>
    <row r="344" spans="8:8" ht="15.75" outlineLevel="1">
      <c r="A344" s="66">
        <v>55.0</v>
      </c>
      <c r="B344" s="276">
        <v>5504.0</v>
      </c>
      <c r="C344" s="68" t="s">
        <v>889</v>
      </c>
      <c r="D344" s="69" t="s">
        <v>36</v>
      </c>
      <c r="E344" s="69" t="s">
        <v>890</v>
      </c>
      <c r="F344" s="70" t="s">
        <v>891</v>
      </c>
      <c r="G344" s="278">
        <v>3.5549999999999997</v>
      </c>
      <c r="H344" s="98">
        <v>68.381</v>
      </c>
      <c r="I344" s="98">
        <v>3.401</v>
      </c>
      <c r="J344" s="98">
        <v>3.531</v>
      </c>
      <c r="K344" s="98">
        <v>0.0</v>
      </c>
      <c r="L344" s="98">
        <v>0.0</v>
      </c>
      <c r="M344" s="133">
        <v>0.0</v>
      </c>
      <c r="N344" s="133">
        <v>0.31</v>
      </c>
      <c r="O344" s="133">
        <v>22.621</v>
      </c>
      <c r="P344" s="133">
        <v>0.0</v>
      </c>
      <c r="Q344" s="78">
        <f t="shared" si="189"/>
        <v>78.86800000000001</v>
      </c>
      <c r="R344" s="78">
        <f t="shared" si="195" ref="R344:R355">SUM(L344:P344)</f>
        <v>22.930999999999997</v>
      </c>
      <c r="S344" s="78"/>
      <c r="T344" s="79">
        <f t="shared" si="194"/>
        <v>101.799</v>
      </c>
      <c r="U344" s="106">
        <v>101.91</v>
      </c>
      <c r="V344" s="81">
        <v>98.78</v>
      </c>
      <c r="W344" s="82">
        <v>1.917</v>
      </c>
      <c r="X344" s="82">
        <v>1.104</v>
      </c>
      <c r="Y344" s="136">
        <f t="shared" si="188"/>
        <v>99.884</v>
      </c>
      <c r="Z344" s="174" t="s">
        <v>30</v>
      </c>
    </row>
    <row r="345" spans="8:8" ht="15.75" outlineLevel="1">
      <c r="A345" s="66">
        <v>55.0</v>
      </c>
      <c r="B345" s="276" t="s">
        <v>140</v>
      </c>
      <c r="C345" s="68" t="s">
        <v>141</v>
      </c>
      <c r="D345" s="277" t="s">
        <v>142</v>
      </c>
      <c r="E345" s="277" t="s">
        <v>149</v>
      </c>
      <c r="F345" s="279" t="s">
        <v>892</v>
      </c>
      <c r="G345" s="278">
        <v>0.0</v>
      </c>
      <c r="H345" s="96">
        <v>0.0</v>
      </c>
      <c r="I345" s="96">
        <v>0.0</v>
      </c>
      <c r="J345" s="96">
        <v>0.0</v>
      </c>
      <c r="K345" s="96">
        <v>0.0</v>
      </c>
      <c r="L345" s="96">
        <v>0.0</v>
      </c>
      <c r="M345" s="207">
        <v>13.75</v>
      </c>
      <c r="N345" s="207">
        <v>9.0</v>
      </c>
      <c r="O345" s="207">
        <v>0.0</v>
      </c>
      <c r="P345" s="207">
        <v>0.0</v>
      </c>
      <c r="Q345" s="78">
        <f t="shared" si="189"/>
        <v>0.0</v>
      </c>
      <c r="R345" s="78">
        <f t="shared" si="195"/>
        <v>22.75</v>
      </c>
      <c r="S345" s="78"/>
      <c r="T345" s="79">
        <f t="shared" si="194"/>
        <v>22.75</v>
      </c>
      <c r="U345" s="106">
        <v>23.22</v>
      </c>
      <c r="V345" s="81">
        <v>22.754</v>
      </c>
      <c r="W345" s="82">
        <v>0.0</v>
      </c>
      <c r="X345" s="82">
        <v>0.0</v>
      </c>
      <c r="Y345" s="136">
        <f t="shared" si="188"/>
        <v>22.754</v>
      </c>
      <c r="Z345" s="137" t="s">
        <v>144</v>
      </c>
    </row>
    <row r="346" spans="8:8" ht="15.75" outlineLevel="1">
      <c r="A346" s="66">
        <v>55.0</v>
      </c>
      <c r="B346" s="276" t="s">
        <v>893</v>
      </c>
      <c r="C346" s="68" t="s">
        <v>894</v>
      </c>
      <c r="D346" s="277" t="s">
        <v>36</v>
      </c>
      <c r="E346" s="277" t="s">
        <v>895</v>
      </c>
      <c r="F346" s="70" t="s">
        <v>894</v>
      </c>
      <c r="G346" s="278">
        <v>0.0</v>
      </c>
      <c r="H346" s="98">
        <v>0.0</v>
      </c>
      <c r="I346" s="98">
        <v>0.0</v>
      </c>
      <c r="J346" s="98">
        <v>2.215</v>
      </c>
      <c r="K346" s="98">
        <v>0.0</v>
      </c>
      <c r="L346" s="98">
        <v>0.0</v>
      </c>
      <c r="M346" s="133">
        <v>0.0</v>
      </c>
      <c r="N346" s="133">
        <v>0.0</v>
      </c>
      <c r="O346" s="133">
        <v>0.0</v>
      </c>
      <c r="P346" s="133">
        <v>0.0</v>
      </c>
      <c r="Q346" s="78">
        <f t="shared" si="189"/>
        <v>2.215</v>
      </c>
      <c r="R346" s="78">
        <f t="shared" si="196" ref="R346">SUM(L346:P346)</f>
        <v>0.0</v>
      </c>
      <c r="S346" s="78"/>
      <c r="T346" s="79">
        <f t="shared" si="194"/>
        <v>2.215</v>
      </c>
      <c r="U346" s="106">
        <v>2.16</v>
      </c>
      <c r="V346" s="81">
        <v>2.215</v>
      </c>
      <c r="W346" s="82">
        <v>0.0</v>
      </c>
      <c r="X346" s="82">
        <v>0.0</v>
      </c>
      <c r="Y346" s="136">
        <f t="shared" si="188"/>
        <v>2.215</v>
      </c>
      <c r="Z346" s="137" t="s">
        <v>114</v>
      </c>
    </row>
    <row r="347" spans="8:8" ht="15.75" outlineLevel="1">
      <c r="A347" s="66">
        <v>55.0</v>
      </c>
      <c r="B347" s="276" t="s">
        <v>896</v>
      </c>
      <c r="C347" s="68" t="s">
        <v>897</v>
      </c>
      <c r="D347" s="277" t="s">
        <v>36</v>
      </c>
      <c r="E347" s="277" t="s">
        <v>898</v>
      </c>
      <c r="F347" s="70" t="s">
        <v>899</v>
      </c>
      <c r="G347" s="278">
        <v>10.752</v>
      </c>
      <c r="H347" s="98">
        <v>34.406</v>
      </c>
      <c r="I347" s="98">
        <v>7.333</v>
      </c>
      <c r="J347" s="98">
        <v>2.761</v>
      </c>
      <c r="K347" s="98">
        <v>4.663</v>
      </c>
      <c r="L347" s="98">
        <v>0.0</v>
      </c>
      <c r="M347" s="133">
        <v>0.286</v>
      </c>
      <c r="N347" s="133">
        <v>39.96</v>
      </c>
      <c r="O347" s="133">
        <v>12.6</v>
      </c>
      <c r="P347" s="133">
        <v>2.429</v>
      </c>
      <c r="Q347" s="78">
        <f t="shared" si="189"/>
        <v>59.915000000000006</v>
      </c>
      <c r="R347" s="78">
        <f t="shared" si="195"/>
        <v>55.275000000000006</v>
      </c>
      <c r="S347" s="78"/>
      <c r="T347" s="79">
        <f t="shared" si="194"/>
        <v>115.19000000000001</v>
      </c>
      <c r="U347" s="106">
        <v>122.91</v>
      </c>
      <c r="V347" s="81">
        <v>115.19</v>
      </c>
      <c r="W347" s="82">
        <v>0.0</v>
      </c>
      <c r="X347" s="82">
        <v>0.0</v>
      </c>
      <c r="Y347" s="136">
        <f t="shared" si="188"/>
        <v>115.19</v>
      </c>
      <c r="Z347" s="174" t="s">
        <v>114</v>
      </c>
    </row>
    <row r="348" spans="8:8" ht="15.75" outlineLevel="1">
      <c r="A348" s="66" t="s">
        <v>55</v>
      </c>
      <c r="B348" s="132">
        <v>6206.0</v>
      </c>
      <c r="C348" s="70" t="s">
        <v>66</v>
      </c>
      <c r="D348" s="277" t="s">
        <v>599</v>
      </c>
      <c r="E348" s="277" t="s">
        <v>900</v>
      </c>
      <c r="F348" s="70" t="s">
        <v>901</v>
      </c>
      <c r="G348" s="278">
        <v>0.3</v>
      </c>
      <c r="H348" s="98">
        <v>0.0</v>
      </c>
      <c r="I348" s="98">
        <v>0.0</v>
      </c>
      <c r="J348" s="98">
        <v>0.0</v>
      </c>
      <c r="K348" s="98">
        <v>0.0</v>
      </c>
      <c r="L348" s="98">
        <v>0.0</v>
      </c>
      <c r="M348" s="133">
        <v>0.0</v>
      </c>
      <c r="N348" s="133">
        <v>0.0</v>
      </c>
      <c r="O348" s="133">
        <v>0.0</v>
      </c>
      <c r="P348" s="133">
        <v>0.0</v>
      </c>
      <c r="Q348" s="78">
        <f t="shared" si="189"/>
        <v>0.3</v>
      </c>
      <c r="R348" s="78">
        <f t="shared" si="195"/>
        <v>0.0</v>
      </c>
      <c r="S348" s="78"/>
      <c r="T348" s="79">
        <f t="shared" si="194"/>
        <v>0.3</v>
      </c>
      <c r="U348" s="106">
        <v>0.14</v>
      </c>
      <c r="V348" s="81">
        <v>0.62</v>
      </c>
      <c r="W348" s="82">
        <v>0.0</v>
      </c>
      <c r="X348" s="82">
        <v>0.0</v>
      </c>
      <c r="Y348" s="136">
        <f t="shared" si="188"/>
        <v>0.62</v>
      </c>
      <c r="Z348" s="137" t="s">
        <v>114</v>
      </c>
    </row>
    <row r="349" spans="8:8" ht="15.75" outlineLevel="1">
      <c r="A349" s="66">
        <v>62.0</v>
      </c>
      <c r="B349" s="276">
        <v>6206.0</v>
      </c>
      <c r="C349" s="68" t="s">
        <v>66</v>
      </c>
      <c r="D349" s="277" t="s">
        <v>902</v>
      </c>
      <c r="E349" s="277" t="s">
        <v>903</v>
      </c>
      <c r="F349" s="70" t="s">
        <v>904</v>
      </c>
      <c r="G349" s="278">
        <v>0.0</v>
      </c>
      <c r="H349" s="98">
        <v>0.151</v>
      </c>
      <c r="I349" s="98">
        <v>0.0</v>
      </c>
      <c r="J349" s="98">
        <v>0.0</v>
      </c>
      <c r="K349" s="98">
        <v>0.0</v>
      </c>
      <c r="L349" s="98">
        <v>0.0</v>
      </c>
      <c r="M349" s="133">
        <v>0.0</v>
      </c>
      <c r="N349" s="133">
        <v>0.0</v>
      </c>
      <c r="O349" s="133">
        <v>0.0</v>
      </c>
      <c r="P349" s="133">
        <v>0.0</v>
      </c>
      <c r="Q349" s="77">
        <f t="shared" si="189"/>
        <v>0.151</v>
      </c>
      <c r="R349" s="78">
        <f t="shared" si="195"/>
        <v>0.0</v>
      </c>
      <c r="S349" s="78"/>
      <c r="T349" s="79">
        <f t="shared" si="194"/>
        <v>0.151</v>
      </c>
      <c r="U349" s="106">
        <v>0.16</v>
      </c>
      <c r="V349" s="81">
        <v>0.151</v>
      </c>
      <c r="W349" s="82">
        <v>0.0</v>
      </c>
      <c r="X349" s="82">
        <v>0.0</v>
      </c>
      <c r="Y349" s="136">
        <f t="shared" si="188"/>
        <v>0.151</v>
      </c>
      <c r="Z349" s="137" t="s">
        <v>114</v>
      </c>
    </row>
    <row r="350" spans="8:8" ht="15.75" outlineLevel="1">
      <c r="A350" s="66">
        <v>62.0</v>
      </c>
      <c r="B350" s="276">
        <v>6207.0</v>
      </c>
      <c r="C350" s="68" t="s">
        <v>905</v>
      </c>
      <c r="D350" s="277" t="s">
        <v>36</v>
      </c>
      <c r="E350" s="277" t="s">
        <v>906</v>
      </c>
      <c r="F350" s="280" t="s">
        <v>907</v>
      </c>
      <c r="G350" s="278">
        <v>0.0</v>
      </c>
      <c r="H350" s="98">
        <v>52.668</v>
      </c>
      <c r="I350" s="98">
        <v>3.809</v>
      </c>
      <c r="J350" s="98">
        <v>1.432</v>
      </c>
      <c r="K350" s="98">
        <v>2.431</v>
      </c>
      <c r="L350" s="98">
        <v>0.0</v>
      </c>
      <c r="M350" s="133">
        <v>0.0</v>
      </c>
      <c r="N350" s="133">
        <v>0.0</v>
      </c>
      <c r="O350" s="133">
        <v>0.537</v>
      </c>
      <c r="P350" s="133">
        <v>1.5030000000000001</v>
      </c>
      <c r="Q350" s="78">
        <f t="shared" si="189"/>
        <v>60.339999999999996</v>
      </c>
      <c r="R350" s="78">
        <f t="shared" si="195"/>
        <v>2.04</v>
      </c>
      <c r="S350" s="78"/>
      <c r="T350" s="79">
        <f t="shared" si="194"/>
        <v>62.379999999999995</v>
      </c>
      <c r="U350" s="106">
        <v>63.48</v>
      </c>
      <c r="V350" s="81">
        <v>62.38</v>
      </c>
      <c r="W350" s="82">
        <v>0.0</v>
      </c>
      <c r="X350" s="82">
        <v>0.0</v>
      </c>
      <c r="Y350" s="136">
        <f t="shared" si="188"/>
        <v>62.38</v>
      </c>
      <c r="Z350" s="174" t="s">
        <v>30</v>
      </c>
    </row>
    <row r="351" spans="8:8" ht="15.75" outlineLevel="1">
      <c r="A351" s="281">
        <v>62.0</v>
      </c>
      <c r="B351" s="190" t="s">
        <v>908</v>
      </c>
      <c r="C351" s="68" t="s">
        <v>909</v>
      </c>
      <c r="D351" s="277" t="s">
        <v>36</v>
      </c>
      <c r="E351" s="277" t="s">
        <v>910</v>
      </c>
      <c r="F351" s="68" t="s">
        <v>909</v>
      </c>
      <c r="G351" s="278">
        <v>0.0</v>
      </c>
      <c r="H351" s="98">
        <v>27.833</v>
      </c>
      <c r="I351" s="98">
        <v>37.91</v>
      </c>
      <c r="J351" s="98">
        <v>2.916</v>
      </c>
      <c r="K351" s="98">
        <v>0.0</v>
      </c>
      <c r="L351" s="98">
        <v>0.0</v>
      </c>
      <c r="M351" s="133">
        <v>0.18</v>
      </c>
      <c r="N351" s="133">
        <v>0.272</v>
      </c>
      <c r="O351" s="133">
        <v>0.574</v>
      </c>
      <c r="P351" s="133">
        <v>1.095</v>
      </c>
      <c r="Q351" s="78">
        <f t="shared" si="189"/>
        <v>68.65899999999999</v>
      </c>
      <c r="R351" s="78">
        <f t="shared" si="195"/>
        <v>2.121</v>
      </c>
      <c r="S351" s="78"/>
      <c r="T351" s="79">
        <f t="shared" si="194"/>
        <v>70.77999999999999</v>
      </c>
      <c r="U351" s="106">
        <v>70.5</v>
      </c>
      <c r="V351" s="81">
        <v>70.78</v>
      </c>
      <c r="W351" s="82">
        <v>0.0</v>
      </c>
      <c r="X351" s="82">
        <v>0.0</v>
      </c>
      <c r="Y351" s="136">
        <f t="shared" si="197" ref="Y351:Y355">V351+X351</f>
        <v>70.78</v>
      </c>
      <c r="Z351" s="137" t="s">
        <v>30</v>
      </c>
    </row>
    <row r="352" spans="8:8" ht="15.75" outlineLevel="1">
      <c r="A352" s="66">
        <v>62.0</v>
      </c>
      <c r="B352" s="276" t="s">
        <v>911</v>
      </c>
      <c r="C352" s="68" t="s">
        <v>912</v>
      </c>
      <c r="D352" s="277" t="s">
        <v>36</v>
      </c>
      <c r="E352" s="277" t="s">
        <v>913</v>
      </c>
      <c r="F352" s="70" t="s">
        <v>914</v>
      </c>
      <c r="G352" s="278">
        <v>0.0</v>
      </c>
      <c r="H352" s="98">
        <v>0.0</v>
      </c>
      <c r="I352" s="98">
        <v>0.963</v>
      </c>
      <c r="J352" s="98">
        <v>0.937</v>
      </c>
      <c r="K352" s="98">
        <v>0.0</v>
      </c>
      <c r="L352" s="98">
        <v>0.0</v>
      </c>
      <c r="M352" s="133">
        <v>0.0</v>
      </c>
      <c r="N352" s="133">
        <v>0.0</v>
      </c>
      <c r="O352" s="133">
        <v>0.0</v>
      </c>
      <c r="P352" s="133">
        <v>0.0</v>
      </c>
      <c r="Q352" s="78">
        <f t="shared" si="189"/>
        <v>1.9</v>
      </c>
      <c r="R352" s="78">
        <f t="shared" si="195"/>
        <v>0.0</v>
      </c>
      <c r="S352" s="78"/>
      <c r="T352" s="79">
        <f t="shared" si="194"/>
        <v>1.9</v>
      </c>
      <c r="U352" s="106">
        <v>1.534</v>
      </c>
      <c r="V352" s="81">
        <v>1.42</v>
      </c>
      <c r="W352" s="82">
        <v>0.0</v>
      </c>
      <c r="X352" s="82">
        <v>0.0</v>
      </c>
      <c r="Y352" s="136">
        <f t="shared" si="197"/>
        <v>1.42</v>
      </c>
      <c r="Z352" s="137" t="s">
        <v>30</v>
      </c>
    </row>
    <row r="353" spans="8:8" ht="15.75" outlineLevel="1">
      <c r="A353" s="66">
        <v>64.0</v>
      </c>
      <c r="B353" s="276">
        <v>6402.0</v>
      </c>
      <c r="C353" s="68" t="s">
        <v>915</v>
      </c>
      <c r="D353" s="277" t="s">
        <v>916</v>
      </c>
      <c r="E353" s="277" t="s">
        <v>917</v>
      </c>
      <c r="F353" s="68" t="s">
        <v>918</v>
      </c>
      <c r="G353" s="278">
        <v>0.0</v>
      </c>
      <c r="H353" s="96">
        <v>17.43</v>
      </c>
      <c r="I353" s="96">
        <v>9.9</v>
      </c>
      <c r="J353" s="96">
        <v>0.0</v>
      </c>
      <c r="K353" s="96">
        <v>0.0</v>
      </c>
      <c r="L353" s="96">
        <v>0.0</v>
      </c>
      <c r="M353" s="207">
        <v>0.0</v>
      </c>
      <c r="N353" s="207">
        <v>0.0</v>
      </c>
      <c r="O353" s="207">
        <v>0.0</v>
      </c>
      <c r="P353" s="207">
        <v>0.0</v>
      </c>
      <c r="Q353" s="78">
        <f t="shared" si="189"/>
        <v>27.33</v>
      </c>
      <c r="R353" s="78">
        <f t="shared" si="195"/>
        <v>0.0</v>
      </c>
      <c r="S353" s="78"/>
      <c r="T353" s="79">
        <f t="shared" si="194"/>
        <v>27.33</v>
      </c>
      <c r="U353" s="106">
        <v>27.33</v>
      </c>
      <c r="V353" s="81">
        <v>27.594</v>
      </c>
      <c r="W353" s="82">
        <v>0.0</v>
      </c>
      <c r="X353" s="82">
        <v>0.0</v>
      </c>
      <c r="Y353" s="136">
        <f t="shared" si="197"/>
        <v>27.594</v>
      </c>
      <c r="Z353" s="137" t="s">
        <v>30</v>
      </c>
    </row>
    <row r="354" spans="8:8" ht="30.0" outlineLevel="1">
      <c r="A354" s="66">
        <v>64.0</v>
      </c>
      <c r="B354" s="276">
        <v>6403.0</v>
      </c>
      <c r="C354" s="70" t="s">
        <v>919</v>
      </c>
      <c r="D354" s="282" t="s">
        <v>36</v>
      </c>
      <c r="E354" s="277" t="s">
        <v>920</v>
      </c>
      <c r="F354" s="68" t="s">
        <v>921</v>
      </c>
      <c r="G354" s="278">
        <v>0.0</v>
      </c>
      <c r="H354" s="96">
        <v>27.22</v>
      </c>
      <c r="I354" s="96">
        <v>6.925</v>
      </c>
      <c r="J354" s="96">
        <v>0.6</v>
      </c>
      <c r="K354" s="96">
        <v>0.0</v>
      </c>
      <c r="L354" s="96">
        <v>0.0</v>
      </c>
      <c r="M354" s="207">
        <v>0.0</v>
      </c>
      <c r="N354" s="207">
        <v>35.94</v>
      </c>
      <c r="O354" s="207">
        <v>6.721</v>
      </c>
      <c r="P354" s="207">
        <v>0.0</v>
      </c>
      <c r="Q354" s="78">
        <f t="shared" si="189"/>
        <v>34.745</v>
      </c>
      <c r="R354" s="78">
        <f t="shared" si="195"/>
        <v>42.661</v>
      </c>
      <c r="S354" s="78"/>
      <c r="T354" s="79">
        <f t="shared" si="194"/>
        <v>77.406</v>
      </c>
      <c r="U354" s="106">
        <v>77.41</v>
      </c>
      <c r="V354" s="81">
        <v>77.07</v>
      </c>
      <c r="W354" s="82">
        <v>0.0</v>
      </c>
      <c r="X354" s="82">
        <v>1.1</v>
      </c>
      <c r="Y354" s="136">
        <f t="shared" si="197"/>
        <v>78.16999999999999</v>
      </c>
      <c r="Z354" s="137"/>
    </row>
    <row r="355" spans="8:8" ht="16.5" outlineLevel="1">
      <c r="A355" s="66">
        <v>64.0</v>
      </c>
      <c r="B355" s="276" t="s">
        <v>922</v>
      </c>
      <c r="C355" s="68" t="s">
        <v>923</v>
      </c>
      <c r="D355" s="282" t="s">
        <v>36</v>
      </c>
      <c r="E355" s="277" t="s">
        <v>924</v>
      </c>
      <c r="F355" s="68" t="s">
        <v>923</v>
      </c>
      <c r="G355" s="278">
        <v>0.0</v>
      </c>
      <c r="H355" s="98">
        <v>0.997</v>
      </c>
      <c r="I355" s="98">
        <v>2.24</v>
      </c>
      <c r="J355" s="98">
        <v>0.0</v>
      </c>
      <c r="K355" s="98">
        <v>0.0</v>
      </c>
      <c r="L355" s="98">
        <v>0.0</v>
      </c>
      <c r="M355" s="133">
        <v>0.0</v>
      </c>
      <c r="N355" s="133">
        <v>0.0</v>
      </c>
      <c r="O355" s="133">
        <v>0.0</v>
      </c>
      <c r="P355" s="133">
        <v>0.0</v>
      </c>
      <c r="Q355" s="78">
        <f t="shared" si="189"/>
        <v>3.237</v>
      </c>
      <c r="R355" s="78">
        <f t="shared" si="195"/>
        <v>0.0</v>
      </c>
      <c r="S355" s="78"/>
      <c r="T355" s="79">
        <f t="shared" si="194"/>
        <v>3.237</v>
      </c>
      <c r="U355" s="106">
        <v>3.39</v>
      </c>
      <c r="V355" s="81">
        <v>3.237</v>
      </c>
      <c r="W355" s="82">
        <v>0.0</v>
      </c>
      <c r="X355" s="82">
        <v>0.0</v>
      </c>
      <c r="Y355" s="136">
        <f t="shared" si="197"/>
        <v>3.237</v>
      </c>
      <c r="Z355" s="139" t="s">
        <v>144</v>
      </c>
    </row>
    <row r="356" spans="8:8" ht="15.75">
      <c r="A356" s="100" t="s">
        <v>925</v>
      </c>
      <c r="B356" s="101"/>
      <c r="C356" s="101"/>
      <c r="D356" s="101"/>
      <c r="E356" s="101"/>
      <c r="F356" s="102" t="s">
        <v>85</v>
      </c>
      <c r="G356" s="140">
        <f t="shared" si="198" ref="G356:S356">SUM(G338:G355)</f>
        <v>175.26999999999995</v>
      </c>
      <c r="H356" s="140">
        <f t="shared" si="198"/>
        <v>452.5910999999999</v>
      </c>
      <c r="I356" s="140">
        <f t="shared" si="198"/>
        <v>246.07800000000003</v>
      </c>
      <c r="J356" s="140">
        <f t="shared" si="198"/>
        <v>53.178</v>
      </c>
      <c r="K356" s="140">
        <f t="shared" si="198"/>
        <v>7.094</v>
      </c>
      <c r="L356" s="140">
        <f t="shared" si="198"/>
        <v>0.0</v>
      </c>
      <c r="M356" s="140">
        <f t="shared" si="198"/>
        <v>14.216</v>
      </c>
      <c r="N356" s="140">
        <f t="shared" si="198"/>
        <v>85.482</v>
      </c>
      <c r="O356" s="140">
        <f t="shared" si="198"/>
        <v>43.053</v>
      </c>
      <c r="P356" s="140">
        <f t="shared" si="198"/>
        <v>5.027</v>
      </c>
      <c r="Q356" s="77">
        <f t="shared" si="198"/>
        <v>934.2110999999999</v>
      </c>
      <c r="R356" s="78">
        <f t="shared" si="198"/>
        <v>147.77800000000002</v>
      </c>
      <c r="S356" s="78">
        <f t="shared" si="198"/>
        <v>0.0</v>
      </c>
      <c r="T356" s="79">
        <f>SUM(Q356:S356)</f>
        <v>1081.9890999999998</v>
      </c>
      <c r="U356" s="106">
        <f>SUM(U338:U355)</f>
        <v>1037.074</v>
      </c>
      <c r="V356" s="107">
        <f>SUM(V338:V355)</f>
        <v>916.88</v>
      </c>
      <c r="W356" s="105">
        <f>SUM(W338:W355)</f>
        <v>87.862</v>
      </c>
      <c r="X356" s="105">
        <f>SUM(X338:X355)</f>
        <v>84.38399999999999</v>
      </c>
      <c r="Y356" s="179">
        <f>SUM(Y338:Y355)</f>
        <v>1001.2639999999999</v>
      </c>
    </row>
    <row r="357" spans="8:8" ht="16.5" customHeight="1">
      <c r="A357" s="109"/>
      <c r="B357" s="110"/>
      <c r="C357" s="110"/>
      <c r="D357" s="110"/>
      <c r="E357" s="110"/>
      <c r="F357" s="111" t="s">
        <v>86</v>
      </c>
      <c r="G357" s="112">
        <f t="shared" si="199" ref="G357:S357">+G356/$T$356</f>
        <v>0.16198869286206302</v>
      </c>
      <c r="H357" s="112">
        <f t="shared" si="199"/>
        <v>0.41829543384494355</v>
      </c>
      <c r="I357" s="112">
        <f t="shared" si="199"/>
        <v>0.22743112661670997</v>
      </c>
      <c r="J357" s="112">
        <f t="shared" si="199"/>
        <v>0.049148369424423966</v>
      </c>
      <c r="K357" s="112">
        <f t="shared" si="199"/>
        <v>0.00655644312867847</v>
      </c>
      <c r="L357" s="112">
        <f t="shared" si="199"/>
        <v>0.0</v>
      </c>
      <c r="M357" s="112">
        <f t="shared" si="199"/>
        <v>0.013138764521749806</v>
      </c>
      <c r="N357" s="112">
        <f t="shared" si="199"/>
        <v>0.07900449274396573</v>
      </c>
      <c r="O357" s="112">
        <f t="shared" si="199"/>
        <v>0.03979060417521767</v>
      </c>
      <c r="P357" s="112">
        <f t="shared" si="199"/>
        <v>0.004646072682247909</v>
      </c>
      <c r="Q357" s="113">
        <f t="shared" si="199"/>
        <v>0.863420065876819</v>
      </c>
      <c r="R357" s="114">
        <f t="shared" si="199"/>
        <v>0.13657993412318115</v>
      </c>
      <c r="S357" s="114">
        <f t="shared" si="199"/>
        <v>0.0</v>
      </c>
      <c r="T357" s="114">
        <f>T356/U356</f>
        <v>1.0433094456133312</v>
      </c>
      <c r="U357" s="115"/>
      <c r="V357" s="116">
        <f>+V356/$Y$356</f>
        <v>0.9157225267262181</v>
      </c>
      <c r="W357" s="114">
        <f>+W356/$Y$356</f>
        <v>0.08775108263155372</v>
      </c>
      <c r="X357" s="114">
        <f>+X356/$Y$356</f>
        <v>0.08427747327378193</v>
      </c>
      <c r="Y357" s="117"/>
    </row>
    <row r="358" spans="8:8" ht="15.75">
      <c r="A358" s="141"/>
      <c r="B358" s="283"/>
      <c r="C358" s="10"/>
      <c r="D358" s="284"/>
      <c r="E358" s="285"/>
      <c r="F358" s="10"/>
      <c r="G358" s="286"/>
      <c r="H358" s="119"/>
      <c r="I358" s="119"/>
      <c r="J358" s="119"/>
      <c r="K358" s="119"/>
      <c r="L358" s="119"/>
      <c r="M358" s="120"/>
      <c r="N358" s="120"/>
      <c r="O358" s="120"/>
      <c r="P358" s="120"/>
      <c r="Q358" s="121"/>
      <c r="R358" s="122"/>
      <c r="S358" s="122"/>
      <c r="T358" s="46"/>
      <c r="U358" s="287"/>
      <c r="V358" s="288"/>
      <c r="W358" s="288"/>
      <c r="X358" s="288"/>
      <c r="Y358" s="287"/>
    </row>
    <row r="359" spans="8:8" ht="16.5">
      <c r="A359" s="203" t="s">
        <v>926</v>
      </c>
      <c r="B359" s="203"/>
      <c r="C359" s="10"/>
      <c r="D359" s="284"/>
      <c r="E359" s="285"/>
      <c r="F359" s="10"/>
      <c r="G359" s="286"/>
      <c r="H359" s="119"/>
      <c r="I359" s="119"/>
      <c r="J359" s="119"/>
      <c r="K359" s="119"/>
      <c r="L359" s="119"/>
      <c r="M359" s="120"/>
      <c r="N359" s="120"/>
      <c r="O359" s="120"/>
      <c r="P359" s="120"/>
      <c r="Q359" s="121"/>
      <c r="R359" s="122"/>
      <c r="S359" s="122"/>
      <c r="T359" s="46"/>
      <c r="U359" s="287"/>
      <c r="V359" s="288"/>
      <c r="W359" s="288"/>
      <c r="X359" s="288"/>
      <c r="Y359" s="287"/>
    </row>
    <row r="360" spans="8:8" ht="15.75" outlineLevel="1">
      <c r="A360" s="49" t="s">
        <v>413</v>
      </c>
      <c r="B360" s="289">
        <v>7404.0</v>
      </c>
      <c r="C360" s="51" t="s">
        <v>927</v>
      </c>
      <c r="D360" s="52" t="s">
        <v>36</v>
      </c>
      <c r="E360" s="52" t="s">
        <v>928</v>
      </c>
      <c r="F360" s="51" t="s">
        <v>927</v>
      </c>
      <c r="G360" s="143">
        <v>20.987</v>
      </c>
      <c r="H360" s="165">
        <v>34.014</v>
      </c>
      <c r="I360" s="165">
        <v>18.025</v>
      </c>
      <c r="J360" s="165">
        <v>4.96</v>
      </c>
      <c r="K360" s="144">
        <v>0.0</v>
      </c>
      <c r="L360" s="144">
        <v>0.0</v>
      </c>
      <c r="M360" s="145">
        <v>0.0</v>
      </c>
      <c r="N360" s="145">
        <v>0.0</v>
      </c>
      <c r="O360" s="145">
        <v>0.0</v>
      </c>
      <c r="P360" s="145">
        <v>0.0</v>
      </c>
      <c r="Q360" s="58">
        <f t="shared" si="200" ref="Q360:Q365">SUM(G360:K360)</f>
        <v>77.986</v>
      </c>
      <c r="R360" s="58">
        <f t="shared" si="201" ref="R360:R365">SUM(L360:P360)</f>
        <v>0.0</v>
      </c>
      <c r="S360" s="58"/>
      <c r="T360" s="59">
        <f t="shared" si="202" ref="T360:T366">SUM(Q360:S360)</f>
        <v>77.986</v>
      </c>
      <c r="U360" s="147">
        <v>83.0</v>
      </c>
      <c r="V360" s="61">
        <v>77.986</v>
      </c>
      <c r="W360" s="62">
        <v>0.0</v>
      </c>
      <c r="X360" s="62">
        <v>0.0</v>
      </c>
      <c r="Y360" s="130">
        <f t="shared" si="203" ref="Y360:Y365">V360+X360</f>
        <v>77.986</v>
      </c>
      <c r="Z360" s="131" t="s">
        <v>114</v>
      </c>
    </row>
    <row r="361" spans="8:8" ht="15.75" outlineLevel="1">
      <c r="A361" s="148" t="s">
        <v>413</v>
      </c>
      <c r="B361" s="149" t="s">
        <v>929</v>
      </c>
      <c r="C361" s="167" t="s">
        <v>930</v>
      </c>
      <c r="D361" s="151" t="s">
        <v>36</v>
      </c>
      <c r="E361" s="151" t="s">
        <v>931</v>
      </c>
      <c r="F361" s="167" t="s">
        <v>930</v>
      </c>
      <c r="G361" s="152">
        <v>3.024</v>
      </c>
      <c r="H361" s="153">
        <v>0.0</v>
      </c>
      <c r="I361" s="153">
        <v>0.0</v>
      </c>
      <c r="J361" s="153">
        <v>0.0</v>
      </c>
      <c r="K361" s="153">
        <v>0.0</v>
      </c>
      <c r="L361" s="153">
        <v>0.0</v>
      </c>
      <c r="M361" s="154">
        <v>0.0</v>
      </c>
      <c r="N361" s="154">
        <v>0.0</v>
      </c>
      <c r="O361" s="154">
        <v>0.0</v>
      </c>
      <c r="P361" s="154">
        <v>0.0</v>
      </c>
      <c r="Q361" s="78">
        <f t="shared" si="200"/>
        <v>3.024</v>
      </c>
      <c r="R361" s="78">
        <f t="shared" si="201"/>
        <v>0.0</v>
      </c>
      <c r="S361" s="171"/>
      <c r="T361" s="79">
        <f t="shared" si="202"/>
        <v>3.024</v>
      </c>
      <c r="U361" s="159">
        <v>3.02</v>
      </c>
      <c r="V361" s="160">
        <v>3.02</v>
      </c>
      <c r="W361" s="161">
        <v>0.0</v>
      </c>
      <c r="X361" s="161">
        <v>0.0</v>
      </c>
      <c r="Y361" s="136">
        <f t="shared" si="204" ref="Y361">V361+X361</f>
        <v>3.02</v>
      </c>
      <c r="Z361" s="137" t="s">
        <v>114</v>
      </c>
    </row>
    <row r="362" spans="8:8" ht="15.75" outlineLevel="1">
      <c r="A362" s="148" t="s">
        <v>72</v>
      </c>
      <c r="B362" s="149">
        <v>9004.0</v>
      </c>
      <c r="C362" s="167" t="s">
        <v>433</v>
      </c>
      <c r="D362" s="151" t="s">
        <v>436</v>
      </c>
      <c r="E362" s="151" t="s">
        <v>932</v>
      </c>
      <c r="F362" s="167" t="s">
        <v>933</v>
      </c>
      <c r="G362" s="152">
        <v>5.985</v>
      </c>
      <c r="H362" s="153">
        <v>2.985</v>
      </c>
      <c r="I362" s="153">
        <v>2.014</v>
      </c>
      <c r="J362" s="153">
        <v>0.0</v>
      </c>
      <c r="K362" s="153">
        <v>0.0</v>
      </c>
      <c r="L362" s="153">
        <v>0.0</v>
      </c>
      <c r="M362" s="154">
        <v>0.0</v>
      </c>
      <c r="N362" s="154">
        <v>0.0</v>
      </c>
      <c r="O362" s="154">
        <v>0.0</v>
      </c>
      <c r="P362" s="154">
        <v>0.0</v>
      </c>
      <c r="Q362" s="78">
        <f t="shared" si="200"/>
        <v>10.984</v>
      </c>
      <c r="R362" s="78">
        <f t="shared" si="201"/>
        <v>0.0</v>
      </c>
      <c r="S362" s="171"/>
      <c r="T362" s="79">
        <f t="shared" si="202"/>
        <v>10.984</v>
      </c>
      <c r="U362" s="159">
        <v>10.984</v>
      </c>
      <c r="V362" s="160">
        <v>10.984</v>
      </c>
      <c r="W362" s="161">
        <v>0.0</v>
      </c>
      <c r="X362" s="161">
        <v>0.0</v>
      </c>
      <c r="Y362" s="136">
        <f t="shared" si="203"/>
        <v>10.984</v>
      </c>
      <c r="Z362" s="137" t="s">
        <v>30</v>
      </c>
    </row>
    <row r="363" spans="8:8" ht="15.75" outlineLevel="1">
      <c r="A363" s="66" t="s">
        <v>72</v>
      </c>
      <c r="B363" s="89" t="s">
        <v>432</v>
      </c>
      <c r="C363" s="68" t="s">
        <v>433</v>
      </c>
      <c r="D363" s="69" t="s">
        <v>934</v>
      </c>
      <c r="E363" s="69" t="s">
        <v>935</v>
      </c>
      <c r="F363" s="68" t="s">
        <v>936</v>
      </c>
      <c r="G363" s="97">
        <v>3.186</v>
      </c>
      <c r="H363" s="98">
        <v>0.0</v>
      </c>
      <c r="I363" s="98">
        <v>0.0</v>
      </c>
      <c r="J363" s="98">
        <v>0.0</v>
      </c>
      <c r="K363" s="98">
        <v>0.0</v>
      </c>
      <c r="L363" s="98">
        <v>0.0</v>
      </c>
      <c r="M363" s="133">
        <v>0.0</v>
      </c>
      <c r="N363" s="133">
        <v>0.0</v>
      </c>
      <c r="O363" s="133">
        <v>0.0</v>
      </c>
      <c r="P363" s="133">
        <v>0.0</v>
      </c>
      <c r="Q363" s="78">
        <f t="shared" si="200"/>
        <v>3.186</v>
      </c>
      <c r="R363" s="78">
        <f t="shared" si="201"/>
        <v>0.0</v>
      </c>
      <c r="S363" s="78"/>
      <c r="T363" s="79">
        <f t="shared" si="202"/>
        <v>3.186</v>
      </c>
      <c r="U363" s="106">
        <v>3.186</v>
      </c>
      <c r="V363" s="81">
        <v>3.186</v>
      </c>
      <c r="W363" s="82">
        <v>0.0</v>
      </c>
      <c r="X363" s="82">
        <v>0.0</v>
      </c>
      <c r="Y363" s="136">
        <f t="shared" si="203"/>
        <v>3.186</v>
      </c>
      <c r="Z363" s="137" t="s">
        <v>30</v>
      </c>
    </row>
    <row r="364" spans="8:8" ht="15.75" outlineLevel="1">
      <c r="A364" s="66" t="s">
        <v>72</v>
      </c>
      <c r="B364" s="89" t="s">
        <v>432</v>
      </c>
      <c r="C364" s="68" t="s">
        <v>433</v>
      </c>
      <c r="D364" s="69" t="s">
        <v>937</v>
      </c>
      <c r="E364" s="69" t="s">
        <v>938</v>
      </c>
      <c r="F364" s="68" t="s">
        <v>939</v>
      </c>
      <c r="G364" s="97">
        <v>0.0</v>
      </c>
      <c r="H364" s="98">
        <v>0.0</v>
      </c>
      <c r="I364" s="98">
        <v>0.787</v>
      </c>
      <c r="J364" s="98">
        <v>19.868</v>
      </c>
      <c r="K364" s="98">
        <v>7.061</v>
      </c>
      <c r="L364" s="98">
        <v>0.0</v>
      </c>
      <c r="M364" s="133">
        <v>0.0</v>
      </c>
      <c r="N364" s="133">
        <v>0.0</v>
      </c>
      <c r="O364" s="133">
        <v>0.0</v>
      </c>
      <c r="P364" s="133">
        <v>0.0</v>
      </c>
      <c r="Q364" s="78">
        <f t="shared" si="200"/>
        <v>27.715999999999998</v>
      </c>
      <c r="R364" s="78">
        <f t="shared" si="201"/>
        <v>0.0</v>
      </c>
      <c r="S364" s="78"/>
      <c r="T364" s="79">
        <f t="shared" si="202"/>
        <v>27.715999999999998</v>
      </c>
      <c r="U364" s="106">
        <v>27.75</v>
      </c>
      <c r="V364" s="81">
        <v>27.716</v>
      </c>
      <c r="W364" s="82">
        <v>0.0</v>
      </c>
      <c r="X364" s="82">
        <v>0.0</v>
      </c>
      <c r="Y364" s="136">
        <f t="shared" si="203"/>
        <v>27.716</v>
      </c>
      <c r="Z364" s="137" t="s">
        <v>30</v>
      </c>
    </row>
    <row r="365" spans="8:8" s="290" ht="15.75" outlineLevel="1" customFormat="1">
      <c r="A365" s="291" t="s">
        <v>72</v>
      </c>
      <c r="B365" s="292" t="s">
        <v>940</v>
      </c>
      <c r="C365" s="293" t="s">
        <v>941</v>
      </c>
      <c r="D365" s="294" t="s">
        <v>36</v>
      </c>
      <c r="E365" s="294" t="s">
        <v>57</v>
      </c>
      <c r="F365" s="293" t="s">
        <v>941</v>
      </c>
      <c r="G365" s="97">
        <v>0.0</v>
      </c>
      <c r="H365" s="98">
        <v>3.78</v>
      </c>
      <c r="I365" s="98">
        <v>3.954</v>
      </c>
      <c r="J365" s="98">
        <v>6.006</v>
      </c>
      <c r="K365" s="98">
        <v>1.991</v>
      </c>
      <c r="L365" s="98">
        <v>0.0</v>
      </c>
      <c r="M365" s="133">
        <v>0.0</v>
      </c>
      <c r="N365" s="133">
        <v>0.0</v>
      </c>
      <c r="O365" s="133">
        <v>0.0</v>
      </c>
      <c r="P365" s="133">
        <v>0.0</v>
      </c>
      <c r="Q365" s="295">
        <f t="shared" si="200"/>
        <v>15.731</v>
      </c>
      <c r="R365" s="295">
        <f t="shared" si="201"/>
        <v>0.0</v>
      </c>
      <c r="S365" s="295"/>
      <c r="T365" s="296">
        <f t="shared" si="202"/>
        <v>15.731</v>
      </c>
      <c r="U365" s="297">
        <v>15.732</v>
      </c>
      <c r="V365" s="298">
        <v>15.732</v>
      </c>
      <c r="W365" s="299">
        <v>0.0</v>
      </c>
      <c r="X365" s="299">
        <v>0.0</v>
      </c>
      <c r="Y365" s="300">
        <f t="shared" si="203"/>
        <v>15.732</v>
      </c>
      <c r="Z365" s="301" t="s">
        <v>114</v>
      </c>
    </row>
    <row r="366" spans="8:8" ht="15.75">
      <c r="A366" s="100" t="s">
        <v>942</v>
      </c>
      <c r="B366" s="101"/>
      <c r="C366" s="101"/>
      <c r="D366" s="101"/>
      <c r="E366" s="101"/>
      <c r="F366" s="102" t="s">
        <v>85</v>
      </c>
      <c r="G366" s="140">
        <f t="shared" si="205" ref="G366:P366">SUM(G360:G365)</f>
        <v>33.182</v>
      </c>
      <c r="H366" s="140">
        <f t="shared" si="205"/>
        <v>40.779</v>
      </c>
      <c r="I366" s="140">
        <f t="shared" si="205"/>
        <v>24.779999999999998</v>
      </c>
      <c r="J366" s="140">
        <f t="shared" si="205"/>
        <v>30.834</v>
      </c>
      <c r="K366" s="140">
        <f t="shared" si="205"/>
        <v>9.052</v>
      </c>
      <c r="L366" s="140">
        <f t="shared" si="205"/>
        <v>0.0</v>
      </c>
      <c r="M366" s="140">
        <f t="shared" si="205"/>
        <v>0.0</v>
      </c>
      <c r="N366" s="140">
        <f t="shared" si="205"/>
        <v>0.0</v>
      </c>
      <c r="O366" s="140">
        <f t="shared" si="205"/>
        <v>0.0</v>
      </c>
      <c r="P366" s="140">
        <f t="shared" si="205"/>
        <v>0.0</v>
      </c>
      <c r="Q366" s="77">
        <f>SUM(Q360:Q365)</f>
        <v>138.627</v>
      </c>
      <c r="R366" s="78">
        <f>SUM(R360:R365)</f>
        <v>0.0</v>
      </c>
      <c r="S366" s="78">
        <f>SUM(S360:S365)</f>
        <v>0.0</v>
      </c>
      <c r="T366" s="79">
        <f t="shared" si="202"/>
        <v>138.627</v>
      </c>
      <c r="U366" s="106">
        <f>SUM(U360:U365)</f>
        <v>143.672</v>
      </c>
      <c r="V366" s="107">
        <f>SUM(V360:V365)</f>
        <v>138.624</v>
      </c>
      <c r="W366" s="105">
        <f t="shared" si="206" ref="W366:Y366">SUM(W360:W365)</f>
        <v>0.0</v>
      </c>
      <c r="X366" s="105">
        <f t="shared" si="206"/>
        <v>0.0</v>
      </c>
      <c r="Y366" s="179">
        <f t="shared" si="206"/>
        <v>138.624</v>
      </c>
    </row>
    <row r="367" spans="8:8" ht="16.5" customHeight="1">
      <c r="A367" s="109"/>
      <c r="B367" s="110"/>
      <c r="C367" s="110"/>
      <c r="D367" s="110"/>
      <c r="E367" s="110"/>
      <c r="F367" s="111" t="s">
        <v>86</v>
      </c>
      <c r="G367" s="112">
        <f t="shared" si="207" ref="G367:S367">+G366/$T$366</f>
        <v>0.2393617404978828</v>
      </c>
      <c r="H367" s="112">
        <f t="shared" si="207"/>
        <v>0.2941634746477959</v>
      </c>
      <c r="I367" s="112">
        <f t="shared" si="207"/>
        <v>0.17875305676383385</v>
      </c>
      <c r="J367" s="112">
        <f t="shared" si="207"/>
        <v>0.22242420307732258</v>
      </c>
      <c r="K367" s="112">
        <f t="shared" si="207"/>
        <v>0.06529752501316481</v>
      </c>
      <c r="L367" s="112">
        <f t="shared" si="207"/>
        <v>0.0</v>
      </c>
      <c r="M367" s="112">
        <f t="shared" si="207"/>
        <v>0.0</v>
      </c>
      <c r="N367" s="112">
        <f t="shared" si="207"/>
        <v>0.0</v>
      </c>
      <c r="O367" s="112">
        <f t="shared" si="207"/>
        <v>0.0</v>
      </c>
      <c r="P367" s="112">
        <f t="shared" si="207"/>
        <v>0.0</v>
      </c>
      <c r="Q367" s="113">
        <f t="shared" si="207"/>
        <v>1.0</v>
      </c>
      <c r="R367" s="114">
        <f t="shared" si="207"/>
        <v>0.0</v>
      </c>
      <c r="S367" s="114">
        <f t="shared" si="207"/>
        <v>0.0</v>
      </c>
      <c r="T367" s="114">
        <f>T366/U366</f>
        <v>0.9648852942814189</v>
      </c>
      <c r="U367" s="115"/>
      <c r="V367" s="262">
        <f>+V366/$Y$366</f>
        <v>1.0</v>
      </c>
      <c r="W367" s="263">
        <f>+W366/$Y$366</f>
        <v>0.0</v>
      </c>
      <c r="X367" s="263">
        <f>+X366/$Y$366</f>
        <v>0.0</v>
      </c>
      <c r="Y367" s="117"/>
    </row>
    <row r="368" spans="8:8" ht="15.75">
      <c r="A368" s="141"/>
      <c r="B368" s="9"/>
      <c r="C368" s="10"/>
      <c r="D368" s="10"/>
      <c r="E368" s="10"/>
      <c r="F368" s="10"/>
      <c r="G368" s="118"/>
      <c r="H368" s="119"/>
      <c r="I368" s="119"/>
      <c r="J368" s="119"/>
      <c r="K368" s="119"/>
      <c r="L368" s="119"/>
      <c r="M368" s="120"/>
      <c r="N368" s="120"/>
      <c r="O368" s="120"/>
      <c r="P368" s="120"/>
      <c r="Q368" s="121"/>
      <c r="R368" s="122"/>
      <c r="S368" s="122"/>
      <c r="T368" s="46"/>
      <c r="U368" s="43"/>
      <c r="V368" s="47"/>
      <c r="W368" s="47"/>
      <c r="X368" s="47"/>
      <c r="Y368" s="43"/>
    </row>
    <row r="369" spans="8:8" ht="16.5">
      <c r="A369" s="203" t="s">
        <v>943</v>
      </c>
      <c r="B369" s="203"/>
      <c r="C369" s="10"/>
      <c r="D369" s="10"/>
      <c r="E369" s="10"/>
      <c r="F369" s="10"/>
      <c r="G369" s="118"/>
      <c r="H369" s="119"/>
      <c r="I369" s="119"/>
      <c r="J369" s="119"/>
      <c r="K369" s="119"/>
      <c r="L369" s="119"/>
      <c r="M369" s="120"/>
      <c r="N369" s="120"/>
      <c r="O369" s="120"/>
      <c r="P369" s="120"/>
      <c r="Q369" s="121"/>
      <c r="R369" s="122"/>
      <c r="S369" s="122"/>
      <c r="T369" s="46"/>
      <c r="U369" s="43"/>
      <c r="V369" s="47">
        <v>4.803</v>
      </c>
      <c r="W369" s="47"/>
      <c r="X369" s="47"/>
      <c r="Y369" s="43"/>
    </row>
    <row r="370" spans="8:8" ht="15.75" outlineLevel="1">
      <c r="A370" s="49" t="s">
        <v>944</v>
      </c>
      <c r="B370" s="181" t="s">
        <v>945</v>
      </c>
      <c r="C370" s="51" t="s">
        <v>946</v>
      </c>
      <c r="D370" s="52" t="s">
        <v>67</v>
      </c>
      <c r="E370" s="52" t="s">
        <v>947</v>
      </c>
      <c r="F370" s="51" t="s">
        <v>946</v>
      </c>
      <c r="G370" s="143">
        <v>0.837</v>
      </c>
      <c r="H370" s="144">
        <v>18.209999999999997</v>
      </c>
      <c r="I370" s="144">
        <v>17.040000000000003</v>
      </c>
      <c r="J370" s="144">
        <v>8.683</v>
      </c>
      <c r="K370" s="144">
        <v>0.0</v>
      </c>
      <c r="L370" s="144">
        <v>0.0</v>
      </c>
      <c r="M370" s="145">
        <v>0.0</v>
      </c>
      <c r="N370" s="145">
        <v>0.0</v>
      </c>
      <c r="O370" s="145">
        <v>0.0</v>
      </c>
      <c r="P370" s="145">
        <v>0.0</v>
      </c>
      <c r="Q370" s="58">
        <f>SUM(G370:K370)</f>
        <v>44.77</v>
      </c>
      <c r="R370" s="58">
        <f t="shared" si="208" ref="R370:R379">SUM(L370:P370)</f>
        <v>0.0</v>
      </c>
      <c r="S370" s="58"/>
      <c r="T370" s="59">
        <f t="shared" si="209" ref="T370:T380">SUM(Q370:S370)</f>
        <v>44.77</v>
      </c>
      <c r="U370" s="147">
        <v>44.77</v>
      </c>
      <c r="V370" s="61">
        <v>44.78</v>
      </c>
      <c r="W370" s="62">
        <v>0.0</v>
      </c>
      <c r="X370" s="62">
        <v>0.0</v>
      </c>
      <c r="Y370" s="130">
        <f t="shared" si="210" ref="Y370:Y379">V370+X370</f>
        <v>44.78</v>
      </c>
      <c r="Z370" s="131" t="s">
        <v>30</v>
      </c>
    </row>
    <row r="371" spans="8:8" ht="15.75" outlineLevel="1">
      <c r="A371" s="66" t="s">
        <v>944</v>
      </c>
      <c r="B371" s="89">
        <v>3603.0</v>
      </c>
      <c r="C371" s="68" t="s">
        <v>948</v>
      </c>
      <c r="D371" s="69" t="s">
        <v>36</v>
      </c>
      <c r="E371" s="69" t="s">
        <v>949</v>
      </c>
      <c r="F371" s="68" t="s">
        <v>948</v>
      </c>
      <c r="G371" s="97">
        <v>0.0</v>
      </c>
      <c r="H371" s="98">
        <v>32.77000000000001</v>
      </c>
      <c r="I371" s="98">
        <v>1.996</v>
      </c>
      <c r="J371" s="98">
        <v>1.004</v>
      </c>
      <c r="K371" s="98">
        <v>0.0</v>
      </c>
      <c r="L371" s="98">
        <v>0.0</v>
      </c>
      <c r="M371" s="133">
        <v>0.0</v>
      </c>
      <c r="N371" s="133">
        <v>0.0</v>
      </c>
      <c r="O371" s="133">
        <v>0.0</v>
      </c>
      <c r="P371" s="133">
        <v>0.0</v>
      </c>
      <c r="Q371" s="78">
        <f t="shared" si="211" ref="Q371:Q379">SUM(G371:K371)</f>
        <v>35.77000000000001</v>
      </c>
      <c r="R371" s="78">
        <f t="shared" si="208"/>
        <v>0.0</v>
      </c>
      <c r="S371" s="78"/>
      <c r="T371" s="79">
        <f t="shared" si="209"/>
        <v>35.77000000000001</v>
      </c>
      <c r="U371" s="106">
        <v>35.78</v>
      </c>
      <c r="V371" s="81">
        <v>35.77</v>
      </c>
      <c r="W371" s="82">
        <v>0.0</v>
      </c>
      <c r="X371" s="82">
        <v>0.0</v>
      </c>
      <c r="Y371" s="136">
        <f t="shared" si="210"/>
        <v>35.77</v>
      </c>
      <c r="Z371" s="137" t="s">
        <v>30</v>
      </c>
    </row>
    <row r="372" spans="8:8" ht="15.75" outlineLevel="1">
      <c r="A372" s="66" t="s">
        <v>451</v>
      </c>
      <c r="B372" s="89" t="s">
        <v>950</v>
      </c>
      <c r="C372" s="68" t="s">
        <v>951</v>
      </c>
      <c r="D372" s="69" t="s">
        <v>36</v>
      </c>
      <c r="E372" s="69" t="s">
        <v>952</v>
      </c>
      <c r="F372" s="68" t="s">
        <v>951</v>
      </c>
      <c r="G372" s="97">
        <v>0.0</v>
      </c>
      <c r="H372" s="98">
        <v>3.17</v>
      </c>
      <c r="I372" s="98">
        <v>0.0</v>
      </c>
      <c r="J372" s="98">
        <v>0.0</v>
      </c>
      <c r="K372" s="98">
        <v>0.0</v>
      </c>
      <c r="L372" s="98">
        <v>0.0</v>
      </c>
      <c r="M372" s="133">
        <v>0.0</v>
      </c>
      <c r="N372" s="133">
        <v>0.0</v>
      </c>
      <c r="O372" s="133">
        <v>0.0</v>
      </c>
      <c r="P372" s="133">
        <v>0.0</v>
      </c>
      <c r="Q372" s="78">
        <f t="shared" si="211"/>
        <v>3.17</v>
      </c>
      <c r="R372" s="78">
        <f t="shared" si="208"/>
        <v>0.0</v>
      </c>
      <c r="S372" s="78"/>
      <c r="T372" s="79">
        <f t="shared" si="209"/>
        <v>3.17</v>
      </c>
      <c r="U372" s="106">
        <v>3.17</v>
      </c>
      <c r="V372" s="81">
        <v>3.17</v>
      </c>
      <c r="W372" s="82">
        <v>0.0</v>
      </c>
      <c r="X372" s="82">
        <v>0.0</v>
      </c>
      <c r="Y372" s="136">
        <f t="shared" si="210"/>
        <v>3.17</v>
      </c>
      <c r="Z372" s="137" t="s">
        <v>30</v>
      </c>
    </row>
    <row r="373" spans="8:8" ht="15.75" outlineLevel="1">
      <c r="A373" s="66" t="s">
        <v>869</v>
      </c>
      <c r="B373" s="89">
        <v>4507.0</v>
      </c>
      <c r="C373" s="68" t="s">
        <v>953</v>
      </c>
      <c r="D373" s="69" t="s">
        <v>954</v>
      </c>
      <c r="E373" s="69" t="s">
        <v>955</v>
      </c>
      <c r="F373" s="68" t="s">
        <v>956</v>
      </c>
      <c r="G373" s="97">
        <v>0.0</v>
      </c>
      <c r="H373" s="98">
        <v>4.06</v>
      </c>
      <c r="I373" s="98">
        <v>0.0</v>
      </c>
      <c r="J373" s="98">
        <v>0.0</v>
      </c>
      <c r="K373" s="98">
        <v>0.0</v>
      </c>
      <c r="L373" s="98">
        <v>0.0</v>
      </c>
      <c r="M373" s="133">
        <v>0.0</v>
      </c>
      <c r="N373" s="133">
        <v>0.0</v>
      </c>
      <c r="O373" s="133">
        <v>0.0</v>
      </c>
      <c r="P373" s="133">
        <v>0.0</v>
      </c>
      <c r="Q373" s="78">
        <f t="shared" si="211"/>
        <v>4.06</v>
      </c>
      <c r="R373" s="78">
        <f t="shared" si="208"/>
        <v>0.0</v>
      </c>
      <c r="S373" s="78"/>
      <c r="T373" s="79">
        <f t="shared" si="209"/>
        <v>4.06</v>
      </c>
      <c r="U373" s="106">
        <v>4.06</v>
      </c>
      <c r="V373" s="81">
        <v>4.06</v>
      </c>
      <c r="W373" s="82">
        <v>0.0</v>
      </c>
      <c r="X373" s="82">
        <v>0.0</v>
      </c>
      <c r="Y373" s="136">
        <f t="shared" si="210"/>
        <v>4.06</v>
      </c>
      <c r="Z373" s="137" t="s">
        <v>30</v>
      </c>
    </row>
    <row r="374" spans="8:8" ht="15.75" outlineLevel="1">
      <c r="A374" s="66" t="s">
        <v>869</v>
      </c>
      <c r="B374" s="190">
        <v>4507.0</v>
      </c>
      <c r="C374" s="68" t="s">
        <v>953</v>
      </c>
      <c r="D374" s="69" t="s">
        <v>957</v>
      </c>
      <c r="E374" s="69" t="s">
        <v>177</v>
      </c>
      <c r="F374" s="68" t="s">
        <v>958</v>
      </c>
      <c r="G374" s="97">
        <v>0.0</v>
      </c>
      <c r="H374" s="185">
        <v>3.097</v>
      </c>
      <c r="I374" s="98">
        <v>0.0</v>
      </c>
      <c r="J374" s="98">
        <v>0.0</v>
      </c>
      <c r="K374" s="98">
        <v>0.0</v>
      </c>
      <c r="L374" s="98">
        <v>0.0</v>
      </c>
      <c r="M374" s="133">
        <v>0.0</v>
      </c>
      <c r="N374" s="133">
        <v>0.0</v>
      </c>
      <c r="O374" s="133">
        <v>0.0</v>
      </c>
      <c r="P374" s="133">
        <v>0.0</v>
      </c>
      <c r="Q374" s="78">
        <f t="shared" si="211"/>
        <v>3.097</v>
      </c>
      <c r="R374" s="78">
        <f t="shared" si="208"/>
        <v>0.0</v>
      </c>
      <c r="S374" s="78"/>
      <c r="T374" s="79">
        <f t="shared" si="209"/>
        <v>3.097</v>
      </c>
      <c r="U374" s="106">
        <v>4.56</v>
      </c>
      <c r="V374" s="81">
        <v>3.097</v>
      </c>
      <c r="W374" s="82">
        <v>0.0</v>
      </c>
      <c r="X374" s="82">
        <v>0.0</v>
      </c>
      <c r="Y374" s="136">
        <f t="shared" si="210"/>
        <v>3.097</v>
      </c>
      <c r="Z374" s="137" t="s">
        <v>30</v>
      </c>
    </row>
    <row r="375" spans="8:8" ht="15.75" outlineLevel="1">
      <c r="A375" s="66" t="s">
        <v>475</v>
      </c>
      <c r="B375" s="190" t="s">
        <v>959</v>
      </c>
      <c r="C375" s="68" t="s">
        <v>960</v>
      </c>
      <c r="D375" s="69" t="s">
        <v>961</v>
      </c>
      <c r="E375" s="69" t="s">
        <v>962</v>
      </c>
      <c r="F375" s="68" t="s">
        <v>963</v>
      </c>
      <c r="G375" s="97">
        <v>0.0</v>
      </c>
      <c r="H375" s="98">
        <v>0.0</v>
      </c>
      <c r="I375" s="98">
        <v>0.0</v>
      </c>
      <c r="J375" s="98">
        <v>0.75</v>
      </c>
      <c r="K375" s="98">
        <v>0.0</v>
      </c>
      <c r="L375" s="98">
        <v>0.0</v>
      </c>
      <c r="M375" s="133">
        <v>0.0</v>
      </c>
      <c r="N375" s="133">
        <v>0.0</v>
      </c>
      <c r="O375" s="133">
        <v>0.0</v>
      </c>
      <c r="P375" s="133">
        <v>0.0</v>
      </c>
      <c r="Q375" s="78">
        <f t="shared" si="211"/>
        <v>0.75</v>
      </c>
      <c r="R375" s="78">
        <f>SUM(L375:P375)</f>
        <v>0.0</v>
      </c>
      <c r="S375" s="78"/>
      <c r="T375" s="79">
        <f t="shared" si="212" ref="T375:T376">SUM(Q375:S375)</f>
        <v>0.75</v>
      </c>
      <c r="U375" s="106">
        <v>0.747</v>
      </c>
      <c r="V375" s="81">
        <v>0.75</v>
      </c>
      <c r="W375" s="82">
        <v>0.0</v>
      </c>
      <c r="X375" s="82">
        <v>0.0</v>
      </c>
      <c r="Y375" s="136">
        <f t="shared" si="213" ref="Y375:Y376">V375+X375</f>
        <v>0.75</v>
      </c>
      <c r="Z375" s="137" t="s">
        <v>30</v>
      </c>
    </row>
    <row r="376" spans="8:8" ht="15.75" outlineLevel="1">
      <c r="A376" s="66" t="s">
        <v>475</v>
      </c>
      <c r="B376" s="190" t="s">
        <v>964</v>
      </c>
      <c r="C376" s="68" t="s">
        <v>965</v>
      </c>
      <c r="D376" s="69" t="s">
        <v>36</v>
      </c>
      <c r="E376" s="69" t="s">
        <v>966</v>
      </c>
      <c r="F376" s="68" t="s">
        <v>965</v>
      </c>
      <c r="G376" s="97">
        <v>1.375</v>
      </c>
      <c r="H376" s="98">
        <v>0.0</v>
      </c>
      <c r="I376" s="98">
        <v>0.0</v>
      </c>
      <c r="J376" s="98">
        <v>0.0</v>
      </c>
      <c r="K376" s="98">
        <v>0.0</v>
      </c>
      <c r="L376" s="98">
        <v>0.0</v>
      </c>
      <c r="M376" s="133">
        <v>0.0</v>
      </c>
      <c r="N376" s="133">
        <v>0.0</v>
      </c>
      <c r="O376" s="133">
        <v>0.0</v>
      </c>
      <c r="P376" s="133">
        <v>0.0</v>
      </c>
      <c r="Q376" s="78">
        <f t="shared" si="211"/>
        <v>1.375</v>
      </c>
      <c r="R376" s="78">
        <f>SUM(L376:P376)</f>
        <v>0.0</v>
      </c>
      <c r="S376" s="78"/>
      <c r="T376" s="79">
        <f t="shared" si="212"/>
        <v>1.375</v>
      </c>
      <c r="U376" s="106">
        <v>1.375</v>
      </c>
      <c r="V376" s="81"/>
      <c r="W376" s="82"/>
      <c r="X376" s="82">
        <v>1.0375</v>
      </c>
      <c r="Y376" s="136">
        <f t="shared" si="213"/>
        <v>1.0375</v>
      </c>
      <c r="Z376" s="137" t="s">
        <v>30</v>
      </c>
    </row>
    <row r="377" spans="8:8" ht="15.75" outlineLevel="1">
      <c r="A377" s="66" t="s">
        <v>475</v>
      </c>
      <c r="B377" s="190" t="s">
        <v>959</v>
      </c>
      <c r="C377" s="68" t="s">
        <v>960</v>
      </c>
      <c r="D377" s="69" t="s">
        <v>962</v>
      </c>
      <c r="E377" s="69" t="s">
        <v>967</v>
      </c>
      <c r="F377" s="68" t="s">
        <v>968</v>
      </c>
      <c r="G377" s="97">
        <v>0.0</v>
      </c>
      <c r="H377" s="98">
        <v>64.03</v>
      </c>
      <c r="I377" s="98">
        <v>28.56</v>
      </c>
      <c r="J377" s="98">
        <v>4.93</v>
      </c>
      <c r="K377" s="98">
        <v>4.969</v>
      </c>
      <c r="L377" s="98">
        <v>0.0</v>
      </c>
      <c r="M377" s="133">
        <v>0.0</v>
      </c>
      <c r="N377" s="133">
        <v>0.0</v>
      </c>
      <c r="O377" s="133">
        <v>0.0</v>
      </c>
      <c r="P377" s="133">
        <v>0.0</v>
      </c>
      <c r="Q377" s="78">
        <f t="shared" si="211"/>
        <v>102.489</v>
      </c>
      <c r="R377" s="78">
        <f>SUM(L377:P377)</f>
        <v>0.0</v>
      </c>
      <c r="S377" s="78"/>
      <c r="T377" s="79">
        <f t="shared" si="209"/>
        <v>102.489</v>
      </c>
      <c r="U377" s="106">
        <v>100.46</v>
      </c>
      <c r="V377" s="81">
        <v>16.909</v>
      </c>
      <c r="W377" s="82">
        <v>83.056</v>
      </c>
      <c r="X377" s="82">
        <v>82.905</v>
      </c>
      <c r="Y377" s="136">
        <f t="shared" si="210"/>
        <v>99.814</v>
      </c>
      <c r="Z377" s="172" t="s">
        <v>30</v>
      </c>
    </row>
    <row r="378" spans="8:8" ht="15.75" outlineLevel="1">
      <c r="A378" s="66" t="s">
        <v>475</v>
      </c>
      <c r="B378" s="190" t="s">
        <v>969</v>
      </c>
      <c r="C378" s="68" t="s">
        <v>970</v>
      </c>
      <c r="D378" s="69" t="s">
        <v>36</v>
      </c>
      <c r="E378" s="69" t="s">
        <v>971</v>
      </c>
      <c r="F378" s="68" t="s">
        <v>972</v>
      </c>
      <c r="G378" s="97">
        <v>0.0</v>
      </c>
      <c r="H378" s="98">
        <v>4.651</v>
      </c>
      <c r="I378" s="98">
        <v>13.559</v>
      </c>
      <c r="J378" s="98">
        <v>7.996</v>
      </c>
      <c r="K378" s="98">
        <v>0.0</v>
      </c>
      <c r="L378" s="98">
        <v>0.0</v>
      </c>
      <c r="M378" s="133">
        <v>0.0</v>
      </c>
      <c r="N378" s="133">
        <v>0.0</v>
      </c>
      <c r="O378" s="133">
        <v>0.0</v>
      </c>
      <c r="P378" s="133">
        <v>0.0</v>
      </c>
      <c r="Q378" s="78">
        <f t="shared" si="211"/>
        <v>26.206000000000003</v>
      </c>
      <c r="R378" s="78">
        <f>SUM(L378:P378)</f>
        <v>0.0</v>
      </c>
      <c r="S378" s="78"/>
      <c r="T378" s="79">
        <f t="shared" si="209"/>
        <v>26.206000000000003</v>
      </c>
      <c r="U378" s="106">
        <v>26.805</v>
      </c>
      <c r="V378" s="81">
        <v>24.204</v>
      </c>
      <c r="W378" s="82">
        <v>1.027</v>
      </c>
      <c r="X378" s="82">
        <v>0.975</v>
      </c>
      <c r="Y378" s="136">
        <f t="shared" si="210"/>
        <v>25.179000000000002</v>
      </c>
      <c r="Z378" s="137" t="s">
        <v>30</v>
      </c>
    </row>
    <row r="379" spans="8:8" ht="31.5" outlineLevel="1">
      <c r="A379" s="66" t="s">
        <v>475</v>
      </c>
      <c r="B379" s="190" t="s">
        <v>969</v>
      </c>
      <c r="C379" s="68" t="s">
        <v>970</v>
      </c>
      <c r="D379" s="69" t="s">
        <v>973</v>
      </c>
      <c r="E379" s="69" t="s">
        <v>974</v>
      </c>
      <c r="F379" s="70" t="s">
        <v>975</v>
      </c>
      <c r="G379" s="97">
        <v>0.0</v>
      </c>
      <c r="H379" s="98">
        <v>0.0</v>
      </c>
      <c r="I379" s="98">
        <v>0.0</v>
      </c>
      <c r="J379" s="98">
        <v>1.156</v>
      </c>
      <c r="K379" s="98">
        <v>0.0</v>
      </c>
      <c r="L379" s="98">
        <v>0.0</v>
      </c>
      <c r="M379" s="133">
        <v>0.0</v>
      </c>
      <c r="N379" s="133">
        <v>0.0</v>
      </c>
      <c r="O379" s="133">
        <v>0.0</v>
      </c>
      <c r="P379" s="133">
        <v>0.0</v>
      </c>
      <c r="Q379" s="78">
        <f t="shared" si="211"/>
        <v>1.156</v>
      </c>
      <c r="R379" s="78">
        <f t="shared" si="208"/>
        <v>0.0</v>
      </c>
      <c r="S379" s="78"/>
      <c r="T379" s="79">
        <f t="shared" si="209"/>
        <v>1.156</v>
      </c>
      <c r="U379" s="106">
        <v>2.3</v>
      </c>
      <c r="V379" s="81">
        <v>1.16</v>
      </c>
      <c r="W379" s="82">
        <v>0.0</v>
      </c>
      <c r="X379" s="82">
        <v>0.0</v>
      </c>
      <c r="Y379" s="136">
        <f t="shared" si="210"/>
        <v>1.16</v>
      </c>
      <c r="Z379" s="139" t="s">
        <v>30</v>
      </c>
    </row>
    <row r="380" spans="8:8" ht="15.75">
      <c r="A380" s="100" t="s">
        <v>976</v>
      </c>
      <c r="B380" s="101"/>
      <c r="C380" s="101"/>
      <c r="D380" s="101"/>
      <c r="E380" s="101"/>
      <c r="F380" s="102" t="s">
        <v>85</v>
      </c>
      <c r="G380" s="140">
        <f t="shared" si="214" ref="G380:S380">SUM(G370:G379)</f>
        <v>2.2119999999999997</v>
      </c>
      <c r="H380" s="140">
        <f t="shared" si="214"/>
        <v>129.98800000000003</v>
      </c>
      <c r="I380" s="140">
        <f t="shared" si="214"/>
        <v>61.155</v>
      </c>
      <c r="J380" s="140">
        <f t="shared" si="214"/>
        <v>24.519</v>
      </c>
      <c r="K380" s="140">
        <f t="shared" si="214"/>
        <v>4.969</v>
      </c>
      <c r="L380" s="140">
        <f t="shared" si="214"/>
        <v>0.0</v>
      </c>
      <c r="M380" s="140">
        <f t="shared" si="214"/>
        <v>0.0</v>
      </c>
      <c r="N380" s="140">
        <f t="shared" si="214"/>
        <v>0.0</v>
      </c>
      <c r="O380" s="140">
        <f t="shared" si="214"/>
        <v>0.0</v>
      </c>
      <c r="P380" s="140">
        <f t="shared" si="214"/>
        <v>0.0</v>
      </c>
      <c r="Q380" s="104">
        <f t="shared" si="214"/>
        <v>222.84300000000002</v>
      </c>
      <c r="R380" s="105">
        <f t="shared" si="214"/>
        <v>0.0</v>
      </c>
      <c r="S380" s="78">
        <f t="shared" si="214"/>
        <v>0.0</v>
      </c>
      <c r="T380" s="79">
        <f t="shared" si="209"/>
        <v>222.84300000000002</v>
      </c>
      <c r="U380" s="106">
        <f>SUM(U370:U379)</f>
        <v>224.02700000000004</v>
      </c>
      <c r="V380" s="107">
        <f>SUM(V370:V379)</f>
        <v>133.9</v>
      </c>
      <c r="W380" s="105">
        <f>SUM(W370:W379)</f>
        <v>84.083</v>
      </c>
      <c r="X380" s="105">
        <f>SUM(X370:X379)</f>
        <v>84.91749999999999</v>
      </c>
      <c r="Y380" s="179">
        <f>SUM(Y370:Y379)</f>
        <v>218.8175</v>
      </c>
    </row>
    <row r="381" spans="8:8" ht="16.5" customHeight="1">
      <c r="A381" s="109"/>
      <c r="B381" s="110"/>
      <c r="C381" s="110"/>
      <c r="D381" s="110"/>
      <c r="E381" s="110"/>
      <c r="F381" s="111" t="s">
        <v>86</v>
      </c>
      <c r="G381" s="112">
        <f t="shared" si="215" ref="G381:S381">+G380/$T$380</f>
        <v>0.009926270962067463</v>
      </c>
      <c r="H381" s="112">
        <f t="shared" si="215"/>
        <v>0.5833165053423263</v>
      </c>
      <c r="I381" s="112">
        <f t="shared" si="215"/>
        <v>0.2744308773441391</v>
      </c>
      <c r="J381" s="112">
        <f t="shared" si="215"/>
        <v>0.11002813640096389</v>
      </c>
      <c r="K381" s="112">
        <f t="shared" si="215"/>
        <v>0.02229820995050327</v>
      </c>
      <c r="L381" s="112">
        <f t="shared" si="215"/>
        <v>0.0</v>
      </c>
      <c r="M381" s="112">
        <f t="shared" si="215"/>
        <v>0.0</v>
      </c>
      <c r="N381" s="112">
        <f t="shared" si="215"/>
        <v>0.0</v>
      </c>
      <c r="O381" s="112">
        <f t="shared" si="215"/>
        <v>0.0</v>
      </c>
      <c r="P381" s="112">
        <f t="shared" si="215"/>
        <v>0.0</v>
      </c>
      <c r="Q381" s="113">
        <f t="shared" si="215"/>
        <v>1.0</v>
      </c>
      <c r="R381" s="114">
        <f t="shared" si="215"/>
        <v>0.0</v>
      </c>
      <c r="S381" s="114">
        <f t="shared" si="215"/>
        <v>0.0</v>
      </c>
      <c r="T381" s="114">
        <f>T380/U380</f>
        <v>0.9947149227548464</v>
      </c>
      <c r="U381" s="115"/>
      <c r="V381" s="116">
        <f>+V380/$Y$380</f>
        <v>0.6119254629999886</v>
      </c>
      <c r="W381" s="114">
        <f>+W380/$Y$380</f>
        <v>0.384260856649948</v>
      </c>
      <c r="X381" s="114">
        <f>+X380/$Y$380</f>
        <v>0.3880745370000114</v>
      </c>
      <c r="Y381" s="117"/>
    </row>
    <row r="382" spans="8:8" ht="15.75">
      <c r="A382" s="141"/>
      <c r="B382" s="9"/>
      <c r="C382" s="10"/>
      <c r="D382" s="10"/>
      <c r="E382" s="10"/>
      <c r="F382" s="10"/>
      <c r="G382" s="118"/>
      <c r="H382" s="119"/>
      <c r="I382" s="119"/>
      <c r="J382" s="119"/>
      <c r="K382" s="119"/>
      <c r="L382" s="119"/>
      <c r="M382" s="120"/>
      <c r="N382" s="120"/>
      <c r="O382" s="120"/>
      <c r="P382" s="120"/>
      <c r="Q382" s="121"/>
      <c r="R382" s="122"/>
      <c r="S382" s="122"/>
      <c r="T382" s="46"/>
      <c r="U382" s="43"/>
      <c r="V382" s="47"/>
      <c r="W382" s="47"/>
      <c r="X382" s="47"/>
      <c r="Y382" s="43"/>
    </row>
    <row r="383" spans="8:8" ht="16.5">
      <c r="A383" s="203" t="s">
        <v>977</v>
      </c>
      <c r="B383" s="203"/>
      <c r="C383" s="203"/>
      <c r="D383" s="10"/>
      <c r="E383" s="10"/>
      <c r="F383" s="10"/>
      <c r="G383" s="118"/>
      <c r="H383" s="119"/>
      <c r="I383" s="119"/>
      <c r="J383" s="119"/>
      <c r="K383" s="119"/>
      <c r="L383" s="119"/>
      <c r="M383" s="120"/>
      <c r="N383" s="120"/>
      <c r="O383" s="120"/>
      <c r="P383" s="120"/>
      <c r="Q383" s="121"/>
      <c r="R383" s="122"/>
      <c r="S383" s="122"/>
      <c r="T383" s="46"/>
      <c r="U383" s="43"/>
      <c r="V383" s="47"/>
      <c r="W383" s="47"/>
      <c r="X383" s="47"/>
      <c r="Y383" s="43"/>
    </row>
    <row r="384" spans="8:8" ht="15.75" outlineLevel="1">
      <c r="A384" s="49" t="s">
        <v>978</v>
      </c>
      <c r="B384" s="302">
        <v>1901.0</v>
      </c>
      <c r="C384" s="51" t="s">
        <v>979</v>
      </c>
      <c r="D384" s="52" t="s">
        <v>980</v>
      </c>
      <c r="E384" s="52" t="s">
        <v>981</v>
      </c>
      <c r="F384" s="53" t="s">
        <v>979</v>
      </c>
      <c r="G384" s="125">
        <v>5.0</v>
      </c>
      <c r="H384" s="144">
        <v>10.423</v>
      </c>
      <c r="I384" s="165">
        <v>34.02</v>
      </c>
      <c r="J384" s="144">
        <v>1.998</v>
      </c>
      <c r="K384" s="144">
        <v>0.0</v>
      </c>
      <c r="L384" s="144">
        <v>0.0</v>
      </c>
      <c r="M384" s="145">
        <v>0.0</v>
      </c>
      <c r="N384" s="145">
        <v>0.0</v>
      </c>
      <c r="O384" s="145">
        <v>0.0</v>
      </c>
      <c r="P384" s="145">
        <v>0.0</v>
      </c>
      <c r="Q384" s="58">
        <f>SUM(G384:P384)</f>
        <v>51.441</v>
      </c>
      <c r="R384" s="58">
        <f t="shared" si="216" ref="R384:R395">SUM(L384:P384)</f>
        <v>0.0</v>
      </c>
      <c r="S384" s="58"/>
      <c r="T384" s="59">
        <f t="shared" si="217" ref="T384:T396">SUM(Q384:S384)</f>
        <v>51.441</v>
      </c>
      <c r="U384" s="147">
        <v>51.424</v>
      </c>
      <c r="V384" s="61">
        <v>51.43</v>
      </c>
      <c r="W384" s="62">
        <v>0.0</v>
      </c>
      <c r="X384" s="62">
        <v>0.0</v>
      </c>
      <c r="Y384" s="130">
        <f t="shared" si="218" ref="Y384:Y395">V384+X384</f>
        <v>51.43</v>
      </c>
      <c r="Z384" s="131" t="s">
        <v>30</v>
      </c>
    </row>
    <row r="385" spans="8:8" ht="15.75" outlineLevel="1">
      <c r="A385" s="66" t="s">
        <v>982</v>
      </c>
      <c r="B385" s="89">
        <v>2302.0</v>
      </c>
      <c r="C385" s="68" t="s">
        <v>818</v>
      </c>
      <c r="D385" s="69" t="s">
        <v>36</v>
      </c>
      <c r="E385" s="69" t="s">
        <v>819</v>
      </c>
      <c r="F385" s="68" t="s">
        <v>983</v>
      </c>
      <c r="G385" s="95">
        <v>4.0</v>
      </c>
      <c r="H385" s="98">
        <v>19.215</v>
      </c>
      <c r="I385" s="98">
        <v>72.506</v>
      </c>
      <c r="J385" s="96">
        <f>31.802-4</f>
        <v>27.802</v>
      </c>
      <c r="K385" s="98">
        <v>0.0</v>
      </c>
      <c r="L385" s="98">
        <v>0.0</v>
      </c>
      <c r="M385" s="133">
        <v>0.0</v>
      </c>
      <c r="N385" s="133">
        <v>0.0</v>
      </c>
      <c r="O385" s="133">
        <v>0.0</v>
      </c>
      <c r="P385" s="133">
        <v>0.0</v>
      </c>
      <c r="Q385" s="78">
        <f t="shared" si="219" ref="Q385:Q395">SUM(G385:K385)</f>
        <v>123.523</v>
      </c>
      <c r="R385" s="78">
        <f t="shared" si="220" ref="R385">SUM(L385:P385)</f>
        <v>0.0</v>
      </c>
      <c r="S385" s="78"/>
      <c r="T385" s="79">
        <f t="shared" si="217"/>
        <v>123.523</v>
      </c>
      <c r="U385" s="106">
        <v>124.104</v>
      </c>
      <c r="V385" s="81">
        <v>124.104</v>
      </c>
      <c r="W385" s="82">
        <v>0.0</v>
      </c>
      <c r="X385" s="82">
        <v>0.0</v>
      </c>
      <c r="Y385" s="136">
        <f t="shared" si="218"/>
        <v>124.104</v>
      </c>
      <c r="Z385" s="137" t="s">
        <v>30</v>
      </c>
    </row>
    <row r="386" spans="8:8" ht="15.75" outlineLevel="1">
      <c r="A386" s="66" t="s">
        <v>702</v>
      </c>
      <c r="B386" s="89" t="s">
        <v>984</v>
      </c>
      <c r="C386" s="68" t="s">
        <v>985</v>
      </c>
      <c r="D386" s="69" t="s">
        <v>36</v>
      </c>
      <c r="E386" s="69" t="s">
        <v>657</v>
      </c>
      <c r="F386" s="70" t="s">
        <v>985</v>
      </c>
      <c r="G386" s="97">
        <v>0.0</v>
      </c>
      <c r="H386" s="98">
        <v>1.8</v>
      </c>
      <c r="I386" s="98">
        <v>0.0</v>
      </c>
      <c r="J386" s="98">
        <v>0.0</v>
      </c>
      <c r="K386" s="98">
        <v>0.0</v>
      </c>
      <c r="L386" s="98">
        <v>0.0</v>
      </c>
      <c r="M386" s="133">
        <v>0.0</v>
      </c>
      <c r="N386" s="133">
        <v>0.0</v>
      </c>
      <c r="O386" s="133">
        <v>0.0</v>
      </c>
      <c r="P386" s="133">
        <v>0.0</v>
      </c>
      <c r="Q386" s="77">
        <f t="shared" si="219"/>
        <v>1.8</v>
      </c>
      <c r="R386" s="78">
        <f t="shared" si="216"/>
        <v>0.0</v>
      </c>
      <c r="S386" s="78"/>
      <c r="T386" s="79">
        <f t="shared" si="217"/>
        <v>1.8</v>
      </c>
      <c r="U386" s="106">
        <v>1.8</v>
      </c>
      <c r="V386" s="81">
        <v>1.8</v>
      </c>
      <c r="W386" s="82">
        <v>0.0</v>
      </c>
      <c r="X386" s="82">
        <v>0.0</v>
      </c>
      <c r="Y386" s="136">
        <f t="shared" si="218"/>
        <v>1.8</v>
      </c>
      <c r="Z386" s="174" t="s">
        <v>30</v>
      </c>
    </row>
    <row r="387" spans="8:8" s="290" ht="15.75" outlineLevel="1" customFormat="1">
      <c r="A387" s="291" t="s">
        <v>702</v>
      </c>
      <c r="B387" s="292">
        <v>2506.0</v>
      </c>
      <c r="C387" s="293" t="s">
        <v>822</v>
      </c>
      <c r="D387" s="294" t="s">
        <v>986</v>
      </c>
      <c r="E387" s="294" t="s">
        <v>823</v>
      </c>
      <c r="F387" s="264" t="s">
        <v>1636</v>
      </c>
      <c r="G387" s="97">
        <v>0.0</v>
      </c>
      <c r="H387" s="98">
        <v>0.0</v>
      </c>
      <c r="I387" s="98">
        <v>37.25</v>
      </c>
      <c r="J387" s="98">
        <v>0.0</v>
      </c>
      <c r="K387" s="98">
        <v>0.0</v>
      </c>
      <c r="L387" s="98">
        <v>0.0</v>
      </c>
      <c r="M387" s="133">
        <v>0.0</v>
      </c>
      <c r="N387" s="133">
        <v>0.0</v>
      </c>
      <c r="O387" s="133">
        <v>0.0</v>
      </c>
      <c r="P387" s="133">
        <v>0.0</v>
      </c>
      <c r="Q387" s="295">
        <f t="shared" si="219"/>
        <v>37.25</v>
      </c>
      <c r="R387" s="295">
        <f t="shared" si="216"/>
        <v>0.0</v>
      </c>
      <c r="S387" s="295"/>
      <c r="T387" s="296">
        <f t="shared" si="217"/>
        <v>37.25</v>
      </c>
      <c r="U387" s="297">
        <v>37.028</v>
      </c>
      <c r="V387" s="298">
        <v>0.0</v>
      </c>
      <c r="W387" s="299">
        <v>36.74</v>
      </c>
      <c r="X387" s="299">
        <v>37.48</v>
      </c>
      <c r="Y387" s="300">
        <f t="shared" si="218"/>
        <v>37.48</v>
      </c>
      <c r="Z387" s="303" t="s">
        <v>30</v>
      </c>
    </row>
    <row r="388" spans="8:8" ht="28.5" outlineLevel="1" customHeight="1">
      <c r="A388" s="66" t="s">
        <v>987</v>
      </c>
      <c r="B388" s="132">
        <v>3105.0</v>
      </c>
      <c r="C388" s="70" t="s">
        <v>320</v>
      </c>
      <c r="D388" s="69" t="s">
        <v>321</v>
      </c>
      <c r="E388" s="69" t="s">
        <v>988</v>
      </c>
      <c r="F388" s="304" t="s">
        <v>989</v>
      </c>
      <c r="G388" s="95">
        <v>16.1</v>
      </c>
      <c r="H388" s="175">
        <v>11.8</v>
      </c>
      <c r="I388" s="176">
        <v>4.0</v>
      </c>
      <c r="J388" s="176">
        <v>2.0</v>
      </c>
      <c r="K388" s="176">
        <v>0.0</v>
      </c>
      <c r="L388" s="176">
        <v>0.0</v>
      </c>
      <c r="M388" s="133">
        <v>0.0</v>
      </c>
      <c r="N388" s="133">
        <v>0.0</v>
      </c>
      <c r="O388" s="133">
        <v>0.0</v>
      </c>
      <c r="P388" s="133">
        <v>0.0</v>
      </c>
      <c r="Q388" s="77">
        <f t="shared" si="219"/>
        <v>33.900000000000006</v>
      </c>
      <c r="R388" s="78">
        <f t="shared" si="216"/>
        <v>0.0</v>
      </c>
      <c r="S388" s="78"/>
      <c r="T388" s="79">
        <f t="shared" si="217"/>
        <v>33.900000000000006</v>
      </c>
      <c r="U388" s="106">
        <v>38.0</v>
      </c>
      <c r="V388" s="81">
        <v>33.9</v>
      </c>
      <c r="W388" s="82">
        <v>0.0</v>
      </c>
      <c r="X388" s="82">
        <v>0.0</v>
      </c>
      <c r="Y388" s="136">
        <f t="shared" si="218"/>
        <v>33.9</v>
      </c>
      <c r="Z388" s="174" t="s">
        <v>30</v>
      </c>
    </row>
    <row r="389" spans="8:8" ht="28.5" outlineLevel="1" customHeight="1">
      <c r="A389" s="66" t="s">
        <v>987</v>
      </c>
      <c r="B389" s="132">
        <v>3105.0</v>
      </c>
      <c r="C389" s="70" t="s">
        <v>320</v>
      </c>
      <c r="D389" s="69" t="s">
        <v>990</v>
      </c>
      <c r="E389" s="69" t="s">
        <v>991</v>
      </c>
      <c r="F389" s="304" t="s">
        <v>989</v>
      </c>
      <c r="G389" s="95">
        <v>2.0</v>
      </c>
      <c r="H389" s="175">
        <v>0.61</v>
      </c>
      <c r="I389" s="176">
        <v>0.0</v>
      </c>
      <c r="J389" s="176">
        <v>0.0</v>
      </c>
      <c r="K389" s="176">
        <v>0.0</v>
      </c>
      <c r="L389" s="176">
        <v>0.0</v>
      </c>
      <c r="M389" s="133">
        <v>0.0</v>
      </c>
      <c r="N389" s="133">
        <v>0.0</v>
      </c>
      <c r="O389" s="133">
        <v>0.0</v>
      </c>
      <c r="P389" s="133">
        <v>0.0</v>
      </c>
      <c r="Q389" s="77">
        <f>SUM(G389:P389)</f>
        <v>2.61</v>
      </c>
      <c r="R389" s="78">
        <f t="shared" si="216"/>
        <v>0.0</v>
      </c>
      <c r="S389" s="78"/>
      <c r="T389" s="79">
        <f t="shared" si="217"/>
        <v>2.61</v>
      </c>
      <c r="U389" s="106"/>
      <c r="V389" s="81">
        <v>0.0</v>
      </c>
      <c r="W389" s="82">
        <v>2.61</v>
      </c>
      <c r="X389" s="82">
        <v>2.61</v>
      </c>
      <c r="Y389" s="136">
        <f t="shared" si="218"/>
        <v>2.61</v>
      </c>
      <c r="Z389" s="174"/>
    </row>
    <row r="390" spans="8:8" ht="15.75" outlineLevel="1">
      <c r="A390" s="66" t="s">
        <v>451</v>
      </c>
      <c r="B390" s="132">
        <v>4001.0</v>
      </c>
      <c r="C390" s="68" t="s">
        <v>992</v>
      </c>
      <c r="D390" s="69" t="s">
        <v>36</v>
      </c>
      <c r="E390" s="69" t="s">
        <v>993</v>
      </c>
      <c r="F390" s="70" t="s">
        <v>994</v>
      </c>
      <c r="G390" s="95">
        <v>1.5</v>
      </c>
      <c r="H390" s="98">
        <v>0.621</v>
      </c>
      <c r="I390" s="98">
        <v>8.088</v>
      </c>
      <c r="J390" s="96">
        <f>6.474-1.5</f>
        <v>4.974</v>
      </c>
      <c r="K390" s="98">
        <v>0.0</v>
      </c>
      <c r="L390" s="98">
        <v>0.0</v>
      </c>
      <c r="M390" s="133">
        <v>0.0</v>
      </c>
      <c r="N390" s="133">
        <v>0.0</v>
      </c>
      <c r="O390" s="133">
        <v>0.0</v>
      </c>
      <c r="P390" s="133">
        <v>0.0</v>
      </c>
      <c r="Q390" s="78">
        <f t="shared" si="219"/>
        <v>15.183</v>
      </c>
      <c r="R390" s="78">
        <f t="shared" si="221" ref="R390:R394">SUM(L390:P390)</f>
        <v>0.0</v>
      </c>
      <c r="S390" s="78"/>
      <c r="T390" s="79">
        <f t="shared" si="222" ref="T390:T394">SUM(Q390:S390)</f>
        <v>15.183</v>
      </c>
      <c r="U390" s="106">
        <v>15.0</v>
      </c>
      <c r="V390" s="81">
        <v>3.515</v>
      </c>
      <c r="W390" s="82">
        <v>0.0</v>
      </c>
      <c r="X390" s="82">
        <v>11.668</v>
      </c>
      <c r="Y390" s="136">
        <f t="shared" si="223" ref="Y390:Y394">V390+X390</f>
        <v>15.183</v>
      </c>
      <c r="Z390" s="174" t="s">
        <v>30</v>
      </c>
    </row>
    <row r="391" spans="8:8" ht="15.75" outlineLevel="1">
      <c r="A391" s="66" t="s">
        <v>451</v>
      </c>
      <c r="B391" s="132">
        <v>4001.0</v>
      </c>
      <c r="C391" s="68" t="s">
        <v>992</v>
      </c>
      <c r="D391" s="69" t="s">
        <v>993</v>
      </c>
      <c r="E391" s="69" t="s">
        <v>995</v>
      </c>
      <c r="F391" s="70" t="s">
        <v>996</v>
      </c>
      <c r="G391" s="97">
        <v>0.0</v>
      </c>
      <c r="H391" s="98">
        <v>0.0</v>
      </c>
      <c r="I391" s="98">
        <v>1.1</v>
      </c>
      <c r="J391" s="98">
        <v>4.02</v>
      </c>
      <c r="K391" s="98">
        <v>0.0</v>
      </c>
      <c r="L391" s="98">
        <v>0.0</v>
      </c>
      <c r="M391" s="133">
        <v>0.0</v>
      </c>
      <c r="N391" s="133">
        <v>0.0</v>
      </c>
      <c r="O391" s="133">
        <v>0.0</v>
      </c>
      <c r="P391" s="133">
        <v>0.0</v>
      </c>
      <c r="Q391" s="78">
        <f t="shared" si="219"/>
        <v>5.119999999999999</v>
      </c>
      <c r="R391" s="78">
        <f t="shared" si="221"/>
        <v>0.0</v>
      </c>
      <c r="S391" s="78"/>
      <c r="T391" s="79">
        <f t="shared" si="222"/>
        <v>5.119999999999999</v>
      </c>
      <c r="U391" s="106">
        <v>4.65</v>
      </c>
      <c r="V391" s="81">
        <v>4.65</v>
      </c>
      <c r="W391" s="82">
        <v>0.0</v>
      </c>
      <c r="X391" s="82">
        <v>0.0</v>
      </c>
      <c r="Y391" s="136">
        <f t="shared" si="223"/>
        <v>4.65</v>
      </c>
      <c r="Z391" s="174" t="s">
        <v>30</v>
      </c>
    </row>
    <row r="392" spans="8:8" ht="15.75" outlineLevel="1">
      <c r="A392" s="66" t="s">
        <v>451</v>
      </c>
      <c r="B392" s="132">
        <v>4001.0</v>
      </c>
      <c r="C392" s="68" t="s">
        <v>992</v>
      </c>
      <c r="D392" s="69" t="s">
        <v>995</v>
      </c>
      <c r="E392" s="69" t="s">
        <v>997</v>
      </c>
      <c r="F392" s="70" t="s">
        <v>998</v>
      </c>
      <c r="G392" s="97">
        <v>1.219</v>
      </c>
      <c r="H392" s="98">
        <v>27.103</v>
      </c>
      <c r="I392" s="98">
        <v>6.836</v>
      </c>
      <c r="J392" s="98">
        <v>2.064</v>
      </c>
      <c r="K392" s="98">
        <v>0.0</v>
      </c>
      <c r="L392" s="98">
        <v>0.0</v>
      </c>
      <c r="M392" s="133">
        <v>0.0</v>
      </c>
      <c r="N392" s="133">
        <v>0.0</v>
      </c>
      <c r="O392" s="133">
        <v>0.0</v>
      </c>
      <c r="P392" s="133">
        <v>0.0</v>
      </c>
      <c r="Q392" s="78">
        <f t="shared" si="219"/>
        <v>37.222</v>
      </c>
      <c r="R392" s="78">
        <f t="shared" si="221"/>
        <v>0.0</v>
      </c>
      <c r="S392" s="78"/>
      <c r="T392" s="79">
        <f t="shared" si="222"/>
        <v>37.222</v>
      </c>
      <c r="U392" s="106">
        <v>42.61</v>
      </c>
      <c r="V392" s="81">
        <v>0.0</v>
      </c>
      <c r="W392" s="82">
        <v>36.191</v>
      </c>
      <c r="X392" s="82">
        <v>36.19</v>
      </c>
      <c r="Y392" s="136">
        <f t="shared" si="223"/>
        <v>36.19</v>
      </c>
      <c r="Z392" s="174" t="s">
        <v>30</v>
      </c>
    </row>
    <row r="393" spans="8:8" ht="15.75" outlineLevel="1">
      <c r="A393" s="66" t="s">
        <v>451</v>
      </c>
      <c r="B393" s="132">
        <v>4001.0</v>
      </c>
      <c r="C393" s="68" t="s">
        <v>992</v>
      </c>
      <c r="D393" s="69" t="s">
        <v>997</v>
      </c>
      <c r="E393" s="69" t="s">
        <v>999</v>
      </c>
      <c r="F393" s="68" t="s">
        <v>1000</v>
      </c>
      <c r="G393" s="95">
        <f>44.01-H393</f>
        <v>25.15</v>
      </c>
      <c r="H393" s="133">
        <v>18.86</v>
      </c>
      <c r="I393" s="207">
        <v>9.4</v>
      </c>
      <c r="J393" s="207">
        <v>2.0</v>
      </c>
      <c r="K393" s="98">
        <v>0.0</v>
      </c>
      <c r="L393" s="98">
        <v>0.0</v>
      </c>
      <c r="M393" s="133">
        <v>0.0</v>
      </c>
      <c r="N393" s="133">
        <v>0.0</v>
      </c>
      <c r="O393" s="133">
        <v>0.0</v>
      </c>
      <c r="P393" s="133">
        <v>0.0</v>
      </c>
      <c r="Q393" s="78">
        <f t="shared" si="219"/>
        <v>55.41</v>
      </c>
      <c r="R393" s="78">
        <f t="shared" si="221"/>
        <v>0.0</v>
      </c>
      <c r="S393" s="78"/>
      <c r="T393" s="79">
        <f t="shared" si="222"/>
        <v>55.41</v>
      </c>
      <c r="U393" s="106">
        <v>56.004</v>
      </c>
      <c r="V393" s="81">
        <v>24.644</v>
      </c>
      <c r="W393" s="82">
        <v>31.62</v>
      </c>
      <c r="X393" s="82">
        <v>30.87</v>
      </c>
      <c r="Y393" s="136">
        <f t="shared" si="223"/>
        <v>55.513999999999996</v>
      </c>
      <c r="Z393" s="174" t="s">
        <v>30</v>
      </c>
    </row>
    <row r="394" spans="8:8" ht="15.75" outlineLevel="1">
      <c r="A394" s="66" t="s">
        <v>451</v>
      </c>
      <c r="B394" s="89" t="s">
        <v>1001</v>
      </c>
      <c r="C394" s="68" t="s">
        <v>1002</v>
      </c>
      <c r="D394" s="69" t="s">
        <v>36</v>
      </c>
      <c r="E394" s="69" t="s">
        <v>1003</v>
      </c>
      <c r="F394" s="68" t="s">
        <v>1002</v>
      </c>
      <c r="G394" s="97">
        <v>2.19</v>
      </c>
      <c r="H394" s="98">
        <v>6.49</v>
      </c>
      <c r="I394" s="98">
        <v>2.0</v>
      </c>
      <c r="J394" s="98">
        <v>0.0</v>
      </c>
      <c r="K394" s="98">
        <v>0.0</v>
      </c>
      <c r="L394" s="98">
        <v>0.0</v>
      </c>
      <c r="M394" s="133">
        <v>0.0</v>
      </c>
      <c r="N394" s="133">
        <v>0.0</v>
      </c>
      <c r="O394" s="133">
        <v>0.0</v>
      </c>
      <c r="P394" s="133">
        <v>0.0</v>
      </c>
      <c r="Q394" s="78">
        <f t="shared" si="219"/>
        <v>10.68</v>
      </c>
      <c r="R394" s="78">
        <f t="shared" si="221"/>
        <v>0.0</v>
      </c>
      <c r="S394" s="78"/>
      <c r="T394" s="79">
        <f t="shared" si="222"/>
        <v>10.68</v>
      </c>
      <c r="U394" s="106">
        <v>10.0</v>
      </c>
      <c r="V394" s="81">
        <v>10.68</v>
      </c>
      <c r="W394" s="82">
        <v>0.0</v>
      </c>
      <c r="X394" s="82">
        <v>0.0</v>
      </c>
      <c r="Y394" s="136">
        <f t="shared" si="223"/>
        <v>10.68</v>
      </c>
      <c r="Z394" s="174" t="s">
        <v>30</v>
      </c>
    </row>
    <row r="395" spans="8:8" ht="16.5" outlineLevel="1">
      <c r="A395" s="66" t="s">
        <v>1004</v>
      </c>
      <c r="B395" s="132">
        <v>4803.0</v>
      </c>
      <c r="C395" s="68" t="s">
        <v>1005</v>
      </c>
      <c r="D395" s="69" t="s">
        <v>36</v>
      </c>
      <c r="E395" s="69" t="s">
        <v>546</v>
      </c>
      <c r="F395" s="304" t="s">
        <v>1005</v>
      </c>
      <c r="G395" s="97">
        <v>0.0</v>
      </c>
      <c r="H395" s="96">
        <v>1.473</v>
      </c>
      <c r="I395" s="96">
        <v>5.759</v>
      </c>
      <c r="J395" s="98">
        <v>3.161</v>
      </c>
      <c r="K395" s="305">
        <v>0.0</v>
      </c>
      <c r="L395" s="305">
        <v>0.0</v>
      </c>
      <c r="M395" s="134">
        <v>0.0</v>
      </c>
      <c r="N395" s="134">
        <v>0.0</v>
      </c>
      <c r="O395" s="134">
        <v>0.0</v>
      </c>
      <c r="P395" s="133">
        <v>0.0</v>
      </c>
      <c r="Q395" s="78">
        <f t="shared" si="219"/>
        <v>10.393</v>
      </c>
      <c r="R395" s="78">
        <f t="shared" si="216"/>
        <v>0.0</v>
      </c>
      <c r="S395" s="78"/>
      <c r="T395" s="79">
        <f t="shared" si="217"/>
        <v>10.393</v>
      </c>
      <c r="U395" s="106">
        <v>10.14</v>
      </c>
      <c r="V395" s="81">
        <v>10.14</v>
      </c>
      <c r="W395" s="82">
        <v>0.0</v>
      </c>
      <c r="X395" s="82">
        <v>0.0</v>
      </c>
      <c r="Y395" s="136">
        <f t="shared" si="218"/>
        <v>10.14</v>
      </c>
      <c r="Z395" s="139" t="s">
        <v>1006</v>
      </c>
    </row>
    <row r="396" spans="8:8" ht="15.75">
      <c r="A396" s="100" t="s">
        <v>1007</v>
      </c>
      <c r="B396" s="101"/>
      <c r="C396" s="101"/>
      <c r="D396" s="101"/>
      <c r="E396" s="101"/>
      <c r="F396" s="102" t="s">
        <v>85</v>
      </c>
      <c r="G396" s="140">
        <f t="shared" si="224" ref="G396:S396">SUM(G384:G395)</f>
        <v>57.159</v>
      </c>
      <c r="H396" s="140">
        <f t="shared" si="224"/>
        <v>98.395</v>
      </c>
      <c r="I396" s="140">
        <f t="shared" si="224"/>
        <v>180.959</v>
      </c>
      <c r="J396" s="140">
        <f t="shared" si="224"/>
        <v>48.019</v>
      </c>
      <c r="K396" s="140">
        <f t="shared" si="224"/>
        <v>0.0</v>
      </c>
      <c r="L396" s="140">
        <f t="shared" si="224"/>
        <v>0.0</v>
      </c>
      <c r="M396" s="140">
        <f t="shared" si="224"/>
        <v>0.0</v>
      </c>
      <c r="N396" s="140">
        <f t="shared" si="224"/>
        <v>0.0</v>
      </c>
      <c r="O396" s="140">
        <f t="shared" si="224"/>
        <v>0.0</v>
      </c>
      <c r="P396" s="140">
        <f t="shared" si="224"/>
        <v>0.0</v>
      </c>
      <c r="Q396" s="77">
        <f t="shared" si="224"/>
        <v>384.53200000000004</v>
      </c>
      <c r="R396" s="78">
        <f t="shared" si="224"/>
        <v>0.0</v>
      </c>
      <c r="S396" s="78">
        <f t="shared" si="224"/>
        <v>0.0</v>
      </c>
      <c r="T396" s="79">
        <f t="shared" si="217"/>
        <v>384.53200000000004</v>
      </c>
      <c r="U396" s="106">
        <f>SUM(U384:U395)</f>
        <v>390.76</v>
      </c>
      <c r="V396" s="107">
        <f>SUM(V384:V395)</f>
        <v>264.863</v>
      </c>
      <c r="W396" s="105">
        <f>SUM(W384:W395)</f>
        <v>107.161</v>
      </c>
      <c r="X396" s="105">
        <f>SUM(X384:X395)</f>
        <v>118.818</v>
      </c>
      <c r="Y396" s="179">
        <f>SUM(Y384:Y395)</f>
        <v>383.681</v>
      </c>
    </row>
    <row r="397" spans="8:8" ht="16.5" customHeight="1">
      <c r="A397" s="306"/>
      <c r="B397" s="307"/>
      <c r="C397" s="307"/>
      <c r="D397" s="307"/>
      <c r="E397" s="307"/>
      <c r="F397" s="111" t="s">
        <v>86</v>
      </c>
      <c r="G397" s="112">
        <f t="shared" si="225" ref="G397:S397">+G396/$T$396</f>
        <v>0.1486456263717974</v>
      </c>
      <c r="H397" s="112">
        <f t="shared" si="225"/>
        <v>0.2558824753206495</v>
      </c>
      <c r="I397" s="112">
        <f t="shared" si="225"/>
        <v>0.47059542508815905</v>
      </c>
      <c r="J397" s="112">
        <f t="shared" si="225"/>
        <v>0.12487647321939395</v>
      </c>
      <c r="K397" s="112">
        <f t="shared" si="225"/>
        <v>0.0</v>
      </c>
      <c r="L397" s="112">
        <f t="shared" si="225"/>
        <v>0.0</v>
      </c>
      <c r="M397" s="112">
        <f t="shared" si="225"/>
        <v>0.0</v>
      </c>
      <c r="N397" s="112">
        <f t="shared" si="225"/>
        <v>0.0</v>
      </c>
      <c r="O397" s="112">
        <f t="shared" si="225"/>
        <v>0.0</v>
      </c>
      <c r="P397" s="112">
        <f t="shared" si="225"/>
        <v>0.0</v>
      </c>
      <c r="Q397" s="113">
        <f t="shared" si="225"/>
        <v>1.0</v>
      </c>
      <c r="R397" s="114">
        <f t="shared" si="225"/>
        <v>0.0</v>
      </c>
      <c r="S397" s="114">
        <f t="shared" si="225"/>
        <v>0.0</v>
      </c>
      <c r="T397" s="114">
        <f>T396/U396</f>
        <v>0.984061828232163</v>
      </c>
      <c r="U397" s="115"/>
      <c r="V397" s="116">
        <f>+V396/$Y$396</f>
        <v>0.6903208655106716</v>
      </c>
      <c r="W397" s="114">
        <f>+W396/$Y$396</f>
        <v>0.2792971244341002</v>
      </c>
      <c r="X397" s="114">
        <f>+X396/$Y$396</f>
        <v>0.3096791344893284</v>
      </c>
      <c r="Y397" s="117"/>
    </row>
    <row r="398" spans="8:8" ht="15.75">
      <c r="A398" s="141"/>
      <c r="B398" s="41"/>
      <c r="C398" s="10"/>
      <c r="D398" s="10"/>
      <c r="E398" s="10"/>
      <c r="F398" s="10"/>
      <c r="G398" s="118"/>
      <c r="H398" s="119"/>
      <c r="I398" s="119"/>
      <c r="J398" s="119"/>
      <c r="K398" s="119"/>
      <c r="L398" s="119"/>
      <c r="M398" s="120"/>
      <c r="N398" s="120"/>
      <c r="O398" s="120"/>
      <c r="P398" s="120"/>
      <c r="Q398" s="121"/>
      <c r="R398" s="122"/>
      <c r="S398" s="122"/>
      <c r="T398" s="46"/>
      <c r="U398" s="43"/>
      <c r="V398" s="47"/>
      <c r="W398" s="47"/>
      <c r="X398" s="47"/>
      <c r="Y398" s="43"/>
    </row>
    <row r="399" spans="8:8" ht="16.5">
      <c r="A399" s="203" t="s">
        <v>1008</v>
      </c>
      <c r="B399" s="203"/>
      <c r="C399" s="10"/>
      <c r="D399" s="10"/>
      <c r="E399" s="10"/>
      <c r="F399" s="10"/>
      <c r="G399" s="118"/>
      <c r="H399" s="119"/>
      <c r="I399" s="119"/>
      <c r="J399" s="119"/>
      <c r="K399" s="119"/>
      <c r="L399" s="119"/>
      <c r="M399" s="120"/>
      <c r="N399" s="120"/>
      <c r="O399" s="120"/>
      <c r="P399" s="120"/>
      <c r="Q399" s="121"/>
      <c r="R399" s="122"/>
      <c r="S399" s="122"/>
      <c r="T399" s="46"/>
      <c r="U399" s="43"/>
      <c r="V399" s="47"/>
      <c r="W399" s="47"/>
      <c r="X399" s="47"/>
      <c r="Y399" s="43"/>
    </row>
    <row r="400" spans="8:8" ht="15.75" outlineLevel="1">
      <c r="A400" s="49" t="s">
        <v>869</v>
      </c>
      <c r="B400" s="302">
        <v>4514.0</v>
      </c>
      <c r="C400" s="51" t="s">
        <v>1009</v>
      </c>
      <c r="D400" s="52" t="s">
        <v>36</v>
      </c>
      <c r="E400" s="52" t="s">
        <v>1010</v>
      </c>
      <c r="F400" s="51" t="s">
        <v>1643</v>
      </c>
      <c r="G400" s="125">
        <v>0.0</v>
      </c>
      <c r="H400" s="165">
        <v>7.715</v>
      </c>
      <c r="I400" s="165">
        <v>26.0323</v>
      </c>
      <c r="J400" s="165">
        <v>28.979</v>
      </c>
      <c r="K400" s="165">
        <v>0.0</v>
      </c>
      <c r="L400" s="165">
        <v>0.0</v>
      </c>
      <c r="M400" s="272">
        <v>0.0</v>
      </c>
      <c r="N400" s="272">
        <v>0.0</v>
      </c>
      <c r="O400" s="272">
        <v>0.0</v>
      </c>
      <c r="P400" s="272">
        <v>0.0</v>
      </c>
      <c r="Q400" s="58">
        <f>SUM(G400:K400)</f>
        <v>62.726299999999995</v>
      </c>
      <c r="R400" s="58">
        <f t="shared" si="226" ref="R400:R411">SUM(L400:P400)</f>
        <v>0.0</v>
      </c>
      <c r="S400" s="58"/>
      <c r="T400" s="129">
        <f t="shared" si="227" ref="T400:T412">SUM(Q400:S400)</f>
        <v>62.726299999999995</v>
      </c>
      <c r="U400" s="188">
        <v>99.67</v>
      </c>
      <c r="V400" s="61">
        <v>0.0</v>
      </c>
      <c r="W400" s="62">
        <v>86.0</v>
      </c>
      <c r="X400" s="62">
        <v>86.0</v>
      </c>
      <c r="Y400" s="130">
        <f t="shared" si="228" ref="Y400:Y411">V400+X400</f>
        <v>86.0</v>
      </c>
      <c r="Z400" s="183" t="s">
        <v>618</v>
      </c>
    </row>
    <row r="401" spans="8:8" ht="15.75" outlineLevel="1">
      <c r="A401" s="66">
        <v>45.0</v>
      </c>
      <c r="B401" s="89" t="s">
        <v>1011</v>
      </c>
      <c r="C401" s="68" t="s">
        <v>1012</v>
      </c>
      <c r="D401" s="69" t="s">
        <v>36</v>
      </c>
      <c r="E401" s="69" t="s">
        <v>1013</v>
      </c>
      <c r="F401" s="70" t="s">
        <v>1635</v>
      </c>
      <c r="G401" s="97">
        <v>0.0</v>
      </c>
      <c r="H401" s="98">
        <v>0.98</v>
      </c>
      <c r="I401" s="98">
        <v>1.53</v>
      </c>
      <c r="J401" s="98">
        <v>0.55</v>
      </c>
      <c r="K401" s="98">
        <v>0.0</v>
      </c>
      <c r="L401" s="98">
        <v>0.0</v>
      </c>
      <c r="M401" s="133">
        <v>0.0</v>
      </c>
      <c r="N401" s="133">
        <v>0.0</v>
      </c>
      <c r="O401" s="133">
        <v>0.0</v>
      </c>
      <c r="P401" s="133">
        <v>0.0</v>
      </c>
      <c r="Q401" s="78">
        <f t="shared" si="229" ref="Q401:Q411">SUM(G401:K401)</f>
        <v>3.0599999999999996</v>
      </c>
      <c r="R401" s="78">
        <f t="shared" si="226"/>
        <v>0.0</v>
      </c>
      <c r="S401" s="78"/>
      <c r="T401" s="135">
        <f t="shared" si="230" ref="T401:T407">SUM(Q401:S401)</f>
        <v>3.0599999999999996</v>
      </c>
      <c r="U401" s="179">
        <v>1.139</v>
      </c>
      <c r="V401" s="81">
        <v>0.0</v>
      </c>
      <c r="W401" s="82">
        <v>1.53</v>
      </c>
      <c r="X401" s="82">
        <v>1.53</v>
      </c>
      <c r="Y401" s="136">
        <f t="shared" si="231" ref="Y401:Y405">V401+X401</f>
        <v>1.53</v>
      </c>
      <c r="Z401" s="308" t="s">
        <v>618</v>
      </c>
    </row>
    <row r="402" spans="8:8" s="290" ht="15.75" outlineLevel="1" customFormat="1">
      <c r="A402" s="291">
        <v>45.0</v>
      </c>
      <c r="B402" s="292" t="s">
        <v>1014</v>
      </c>
      <c r="C402" s="293" t="s">
        <v>1015</v>
      </c>
      <c r="D402" s="294" t="s">
        <v>36</v>
      </c>
      <c r="E402" s="294" t="s">
        <v>1016</v>
      </c>
      <c r="F402" s="264" t="s">
        <v>1634</v>
      </c>
      <c r="G402" s="97">
        <v>0.0</v>
      </c>
      <c r="H402" s="98">
        <v>0.0</v>
      </c>
      <c r="I402" s="98">
        <v>0.665</v>
      </c>
      <c r="J402" s="98">
        <v>2.799</v>
      </c>
      <c r="K402" s="98">
        <v>0.0</v>
      </c>
      <c r="L402" s="98">
        <v>0.0</v>
      </c>
      <c r="M402" s="133">
        <v>0.0</v>
      </c>
      <c r="N402" s="133">
        <v>0.0</v>
      </c>
      <c r="O402" s="133">
        <v>0.0</v>
      </c>
      <c r="P402" s="133">
        <v>0.0</v>
      </c>
      <c r="Q402" s="295">
        <f t="shared" si="229"/>
        <v>3.464</v>
      </c>
      <c r="R402" s="295">
        <f t="shared" si="226"/>
        <v>0.0</v>
      </c>
      <c r="S402" s="295"/>
      <c r="T402" s="309">
        <f t="shared" si="230"/>
        <v>3.464</v>
      </c>
      <c r="U402" s="310">
        <v>1.812</v>
      </c>
      <c r="V402" s="298">
        <v>0.0</v>
      </c>
      <c r="W402" s="299">
        <v>1.732</v>
      </c>
      <c r="X402" s="299">
        <v>1.732</v>
      </c>
      <c r="Y402" s="300">
        <f t="shared" si="231"/>
        <v>1.732</v>
      </c>
      <c r="Z402" s="311" t="s">
        <v>618</v>
      </c>
    </row>
    <row r="403" spans="8:8" ht="15.75" outlineLevel="1">
      <c r="A403" s="66">
        <v>45.0</v>
      </c>
      <c r="B403" s="89" t="s">
        <v>1017</v>
      </c>
      <c r="C403" s="68" t="s">
        <v>1018</v>
      </c>
      <c r="D403" s="69" t="s">
        <v>36</v>
      </c>
      <c r="E403" s="69" t="s">
        <v>1019</v>
      </c>
      <c r="F403" s="70" t="s">
        <v>1633</v>
      </c>
      <c r="G403" s="97">
        <v>0.0</v>
      </c>
      <c r="H403" s="98">
        <v>0.0</v>
      </c>
      <c r="I403" s="98">
        <v>2.54</v>
      </c>
      <c r="J403" s="98">
        <v>4.002</v>
      </c>
      <c r="K403" s="98">
        <v>0.0</v>
      </c>
      <c r="L403" s="98">
        <v>0.0</v>
      </c>
      <c r="M403" s="133">
        <v>0.0</v>
      </c>
      <c r="N403" s="133">
        <v>0.0</v>
      </c>
      <c r="O403" s="133">
        <v>0.0</v>
      </c>
      <c r="P403" s="133">
        <v>0.0</v>
      </c>
      <c r="Q403" s="78">
        <f t="shared" si="229"/>
        <v>6.542</v>
      </c>
      <c r="R403" s="78">
        <f t="shared" si="226"/>
        <v>0.0</v>
      </c>
      <c r="S403" s="78"/>
      <c r="T403" s="135">
        <f t="shared" si="230"/>
        <v>6.542</v>
      </c>
      <c r="U403" s="179">
        <v>3.092</v>
      </c>
      <c r="V403" s="81">
        <v>0.0</v>
      </c>
      <c r="W403" s="82">
        <v>3.271</v>
      </c>
      <c r="X403" s="82">
        <v>3.271</v>
      </c>
      <c r="Y403" s="136">
        <f t="shared" si="231"/>
        <v>3.271</v>
      </c>
      <c r="Z403" s="137" t="s">
        <v>618</v>
      </c>
    </row>
    <row r="404" spans="8:8" ht="15.75" outlineLevel="1">
      <c r="A404" s="66">
        <v>45.0</v>
      </c>
      <c r="B404" s="89" t="s">
        <v>1020</v>
      </c>
      <c r="C404" s="68" t="s">
        <v>1021</v>
      </c>
      <c r="D404" s="69" t="s">
        <v>36</v>
      </c>
      <c r="E404" s="69" t="s">
        <v>1022</v>
      </c>
      <c r="F404" s="70" t="s">
        <v>1632</v>
      </c>
      <c r="G404" s="97">
        <v>0.0</v>
      </c>
      <c r="H404" s="98">
        <v>0.0</v>
      </c>
      <c r="I404" s="98">
        <v>0.16</v>
      </c>
      <c r="J404" s="98">
        <v>2.0</v>
      </c>
      <c r="K404" s="98">
        <v>0.0</v>
      </c>
      <c r="L404" s="98">
        <v>0.0</v>
      </c>
      <c r="M404" s="133">
        <v>0.0</v>
      </c>
      <c r="N404" s="133">
        <v>0.0</v>
      </c>
      <c r="O404" s="133">
        <v>0.0</v>
      </c>
      <c r="P404" s="133">
        <v>0.0</v>
      </c>
      <c r="Q404" s="78">
        <f t="shared" si="229"/>
        <v>2.16</v>
      </c>
      <c r="R404" s="78">
        <f t="shared" si="226"/>
        <v>0.0</v>
      </c>
      <c r="S404" s="78"/>
      <c r="T404" s="135">
        <f t="shared" si="230"/>
        <v>2.16</v>
      </c>
      <c r="U404" s="179">
        <v>1.138</v>
      </c>
      <c r="V404" s="81">
        <v>0.0</v>
      </c>
      <c r="W404" s="82">
        <v>1.08</v>
      </c>
      <c r="X404" s="82">
        <v>1.08</v>
      </c>
      <c r="Y404" s="136">
        <f t="shared" si="231"/>
        <v>1.08</v>
      </c>
      <c r="Z404" s="137" t="s">
        <v>618</v>
      </c>
    </row>
    <row r="405" spans="8:8" ht="15.75" outlineLevel="1">
      <c r="A405" s="66">
        <v>45.0</v>
      </c>
      <c r="B405" s="89" t="s">
        <v>1023</v>
      </c>
      <c r="C405" s="68" t="s">
        <v>1024</v>
      </c>
      <c r="D405" s="69" t="s">
        <v>36</v>
      </c>
      <c r="E405" s="69" t="s">
        <v>1025</v>
      </c>
      <c r="F405" s="70" t="s">
        <v>1631</v>
      </c>
      <c r="G405" s="97">
        <v>0.0</v>
      </c>
      <c r="H405" s="98">
        <v>1.738</v>
      </c>
      <c r="I405" s="98">
        <v>0.701</v>
      </c>
      <c r="J405" s="98">
        <v>1.037</v>
      </c>
      <c r="K405" s="98">
        <v>0.0</v>
      </c>
      <c r="L405" s="98">
        <v>0.0</v>
      </c>
      <c r="M405" s="133">
        <v>0.0</v>
      </c>
      <c r="N405" s="133">
        <v>0.0</v>
      </c>
      <c r="O405" s="133">
        <v>0.0</v>
      </c>
      <c r="P405" s="133">
        <v>0.0</v>
      </c>
      <c r="Q405" s="78">
        <f t="shared" si="229"/>
        <v>3.476</v>
      </c>
      <c r="R405" s="78">
        <f t="shared" si="226"/>
        <v>0.0</v>
      </c>
      <c r="S405" s="78"/>
      <c r="T405" s="135">
        <f t="shared" si="230"/>
        <v>3.476</v>
      </c>
      <c r="U405" s="179">
        <v>1.238</v>
      </c>
      <c r="V405" s="81">
        <v>0.0</v>
      </c>
      <c r="W405" s="82">
        <v>1.738</v>
      </c>
      <c r="X405" s="82">
        <v>1.738</v>
      </c>
      <c r="Y405" s="136">
        <f t="shared" si="231"/>
        <v>1.738</v>
      </c>
      <c r="Z405" s="137" t="s">
        <v>618</v>
      </c>
    </row>
    <row r="406" spans="8:8" ht="15.75" outlineLevel="1">
      <c r="A406" s="66">
        <v>45.0</v>
      </c>
      <c r="B406" s="89" t="s">
        <v>1026</v>
      </c>
      <c r="C406" s="68" t="s">
        <v>1027</v>
      </c>
      <c r="D406" s="69" t="s">
        <v>36</v>
      </c>
      <c r="E406" s="69" t="s">
        <v>1028</v>
      </c>
      <c r="F406" s="70" t="s">
        <v>1630</v>
      </c>
      <c r="G406" s="97">
        <v>0.0</v>
      </c>
      <c r="H406" s="98">
        <v>0.0</v>
      </c>
      <c r="I406" s="98">
        <v>4.7</v>
      </c>
      <c r="J406" s="98">
        <v>5.0</v>
      </c>
      <c r="K406" s="98">
        <v>0.0</v>
      </c>
      <c r="L406" s="98">
        <v>0.0</v>
      </c>
      <c r="M406" s="133">
        <v>0.0</v>
      </c>
      <c r="N406" s="133">
        <v>0.0</v>
      </c>
      <c r="O406" s="133">
        <v>0.0</v>
      </c>
      <c r="P406" s="133">
        <v>0.0</v>
      </c>
      <c r="Q406" s="78">
        <f t="shared" si="229"/>
        <v>9.7</v>
      </c>
      <c r="R406" s="78">
        <f t="shared" si="232" ref="R406">SUM(L406:P406)</f>
        <v>0.0</v>
      </c>
      <c r="S406" s="78"/>
      <c r="T406" s="135">
        <f t="shared" si="230"/>
        <v>9.7</v>
      </c>
      <c r="U406" s="179">
        <v>4.9</v>
      </c>
      <c r="V406" s="81">
        <v>0.0</v>
      </c>
      <c r="W406" s="82">
        <v>4.85</v>
      </c>
      <c r="X406" s="82">
        <v>4.85</v>
      </c>
      <c r="Y406" s="136">
        <f t="shared" si="233" ref="Y406">V406+X406</f>
        <v>4.85</v>
      </c>
      <c r="Z406" s="137" t="s">
        <v>618</v>
      </c>
    </row>
    <row r="407" spans="8:8" ht="15.75" outlineLevel="1">
      <c r="A407" s="66">
        <v>45.0</v>
      </c>
      <c r="B407" s="89" t="s">
        <v>1029</v>
      </c>
      <c r="C407" s="68" t="s">
        <v>1030</v>
      </c>
      <c r="D407" s="69" t="s">
        <v>36</v>
      </c>
      <c r="E407" s="69" t="s">
        <v>1031</v>
      </c>
      <c r="F407" s="70" t="s">
        <v>1629</v>
      </c>
      <c r="G407" s="97">
        <v>0.0</v>
      </c>
      <c r="H407" s="98">
        <v>0.0</v>
      </c>
      <c r="I407" s="98">
        <v>1.3</v>
      </c>
      <c r="J407" s="98">
        <v>1.3</v>
      </c>
      <c r="K407" s="98">
        <v>0.0</v>
      </c>
      <c r="L407" s="98">
        <v>0.0</v>
      </c>
      <c r="M407" s="133">
        <v>0.0</v>
      </c>
      <c r="N407" s="133">
        <v>0.0</v>
      </c>
      <c r="O407" s="133">
        <v>0.0</v>
      </c>
      <c r="P407" s="133">
        <v>0.0</v>
      </c>
      <c r="Q407" s="78">
        <f t="shared" si="229"/>
        <v>2.6</v>
      </c>
      <c r="R407" s="78">
        <f t="shared" si="234" ref="R407">SUM(L407:P407)</f>
        <v>0.0</v>
      </c>
      <c r="S407" s="78"/>
      <c r="T407" s="135">
        <f t="shared" si="230"/>
        <v>2.6</v>
      </c>
      <c r="U407" s="179">
        <v>1.14</v>
      </c>
      <c r="V407" s="81">
        <v>0.0</v>
      </c>
      <c r="W407" s="82">
        <v>1.3</v>
      </c>
      <c r="X407" s="82">
        <v>1.3</v>
      </c>
      <c r="Y407" s="136">
        <f t="shared" si="235" ref="Y407">V407+X407</f>
        <v>1.3</v>
      </c>
      <c r="Z407" s="137" t="s">
        <v>618</v>
      </c>
    </row>
    <row r="408" spans="8:8" ht="15.75" outlineLevel="1">
      <c r="A408" s="148" t="s">
        <v>751</v>
      </c>
      <c r="B408" s="312">
        <v>7007.0</v>
      </c>
      <c r="C408" s="167" t="s">
        <v>1032</v>
      </c>
      <c r="D408" s="151" t="s">
        <v>36</v>
      </c>
      <c r="E408" s="151" t="s">
        <v>319</v>
      </c>
      <c r="F408" s="167" t="s">
        <v>1033</v>
      </c>
      <c r="G408" s="152">
        <v>0.0</v>
      </c>
      <c r="H408" s="153">
        <v>30.94</v>
      </c>
      <c r="I408" s="153">
        <v>9.04</v>
      </c>
      <c r="J408" s="153">
        <v>3.014</v>
      </c>
      <c r="K408" s="153">
        <v>0.0</v>
      </c>
      <c r="L408" s="153">
        <v>0.0</v>
      </c>
      <c r="M408" s="154">
        <v>0.0</v>
      </c>
      <c r="N408" s="154">
        <v>0.0</v>
      </c>
      <c r="O408" s="154">
        <v>0.0</v>
      </c>
      <c r="P408" s="154">
        <v>0.0</v>
      </c>
      <c r="Q408" s="78">
        <f t="shared" si="229"/>
        <v>42.99400000000001</v>
      </c>
      <c r="R408" s="78">
        <f t="shared" si="226"/>
        <v>0.0</v>
      </c>
      <c r="S408" s="171"/>
      <c r="T408" s="135">
        <f t="shared" si="227"/>
        <v>42.99400000000001</v>
      </c>
      <c r="U408" s="313">
        <v>43.0</v>
      </c>
      <c r="V408" s="160">
        <v>43.15</v>
      </c>
      <c r="W408" s="161">
        <v>0.0</v>
      </c>
      <c r="X408" s="161">
        <v>0.0</v>
      </c>
      <c r="Y408" s="136">
        <f t="shared" si="236" ref="Y408">V408+X408</f>
        <v>43.15</v>
      </c>
      <c r="Z408" s="174" t="s">
        <v>618</v>
      </c>
    </row>
    <row r="409" spans="8:8" ht="15.75" outlineLevel="1">
      <c r="A409" s="148" t="s">
        <v>751</v>
      </c>
      <c r="B409" s="312">
        <v>7007.0</v>
      </c>
      <c r="C409" s="167" t="s">
        <v>1032</v>
      </c>
      <c r="D409" s="151" t="s">
        <v>319</v>
      </c>
      <c r="E409" s="151" t="s">
        <v>1034</v>
      </c>
      <c r="F409" s="167" t="s">
        <v>1642</v>
      </c>
      <c r="G409" s="169">
        <v>0.0</v>
      </c>
      <c r="H409" s="170">
        <v>1.81</v>
      </c>
      <c r="I409" s="170">
        <v>10.29</v>
      </c>
      <c r="J409" s="170">
        <v>1.2</v>
      </c>
      <c r="K409" s="170">
        <v>0.0</v>
      </c>
      <c r="L409" s="170">
        <v>0.0</v>
      </c>
      <c r="M409" s="247">
        <v>0.0</v>
      </c>
      <c r="N409" s="247">
        <v>0.0</v>
      </c>
      <c r="O409" s="247">
        <v>0.0</v>
      </c>
      <c r="P409" s="247">
        <v>0.0</v>
      </c>
      <c r="Q409" s="78">
        <f t="shared" si="229"/>
        <v>13.299999999999999</v>
      </c>
      <c r="R409" s="78">
        <f t="shared" si="226"/>
        <v>0.0</v>
      </c>
      <c r="S409" s="171"/>
      <c r="T409" s="135">
        <f t="shared" si="227"/>
        <v>13.299999999999999</v>
      </c>
      <c r="U409" s="313">
        <v>11.89</v>
      </c>
      <c r="V409" s="160">
        <v>10.42</v>
      </c>
      <c r="W409" s="161">
        <v>1.44</v>
      </c>
      <c r="X409" s="161">
        <v>1.441</v>
      </c>
      <c r="Y409" s="136">
        <f t="shared" si="228"/>
        <v>11.861</v>
      </c>
      <c r="Z409" s="174" t="s">
        <v>618</v>
      </c>
    </row>
    <row r="410" spans="8:8" ht="15.75" outlineLevel="1">
      <c r="A410" s="66" t="s">
        <v>751</v>
      </c>
      <c r="B410" s="132">
        <v>7008.0</v>
      </c>
      <c r="C410" s="68" t="s">
        <v>747</v>
      </c>
      <c r="D410" s="69" t="s">
        <v>36</v>
      </c>
      <c r="E410" s="69" t="s">
        <v>748</v>
      </c>
      <c r="F410" s="68" t="s">
        <v>1035</v>
      </c>
      <c r="G410" s="95">
        <v>3.0</v>
      </c>
      <c r="H410" s="96">
        <v>7.02</v>
      </c>
      <c r="I410" s="96">
        <v>14.05</v>
      </c>
      <c r="J410" s="96">
        <f>49.5-3</f>
        <v>46.5</v>
      </c>
      <c r="K410" s="96">
        <v>0.0</v>
      </c>
      <c r="L410" s="96">
        <v>0.0</v>
      </c>
      <c r="M410" s="207">
        <v>0.0</v>
      </c>
      <c r="N410" s="207">
        <v>0.0</v>
      </c>
      <c r="O410" s="207">
        <v>0.0</v>
      </c>
      <c r="P410" s="207">
        <v>0.0</v>
      </c>
      <c r="Q410" s="78">
        <f t="shared" si="229"/>
        <v>70.57</v>
      </c>
      <c r="R410" s="78">
        <f t="shared" si="226"/>
        <v>0.0</v>
      </c>
      <c r="S410" s="78"/>
      <c r="T410" s="135">
        <f t="shared" si="227"/>
        <v>70.57</v>
      </c>
      <c r="U410" s="179">
        <v>68.85</v>
      </c>
      <c r="V410" s="81">
        <v>66.633</v>
      </c>
      <c r="W410" s="82">
        <v>1.967</v>
      </c>
      <c r="X410" s="82">
        <v>1.967</v>
      </c>
      <c r="Y410" s="136">
        <f>V410+X410</f>
        <v>68.6</v>
      </c>
      <c r="Z410" s="174" t="s">
        <v>618</v>
      </c>
    </row>
    <row r="411" spans="8:8" ht="16.5" outlineLevel="1">
      <c r="A411" s="66" t="s">
        <v>751</v>
      </c>
      <c r="B411" s="89" t="s">
        <v>1036</v>
      </c>
      <c r="C411" s="68" t="s">
        <v>1037</v>
      </c>
      <c r="D411" s="69" t="s">
        <v>36</v>
      </c>
      <c r="E411" s="69" t="s">
        <v>368</v>
      </c>
      <c r="F411" s="68" t="s">
        <v>1037</v>
      </c>
      <c r="G411" s="97">
        <v>0.0</v>
      </c>
      <c r="H411" s="96">
        <v>3.1</v>
      </c>
      <c r="I411" s="96">
        <v>9.69</v>
      </c>
      <c r="J411" s="98">
        <v>7.118</v>
      </c>
      <c r="K411" s="98">
        <v>8.484</v>
      </c>
      <c r="L411" s="98">
        <v>0.0</v>
      </c>
      <c r="M411" s="133">
        <v>0.0</v>
      </c>
      <c r="N411" s="133">
        <v>0.0</v>
      </c>
      <c r="O411" s="133">
        <v>0.0</v>
      </c>
      <c r="P411" s="133">
        <v>4.828</v>
      </c>
      <c r="Q411" s="78">
        <f t="shared" si="229"/>
        <v>28.392000000000003</v>
      </c>
      <c r="R411" s="78">
        <f t="shared" si="226"/>
        <v>4.828</v>
      </c>
      <c r="S411" s="78"/>
      <c r="T411" s="135">
        <f t="shared" si="227"/>
        <v>33.220000000000006</v>
      </c>
      <c r="U411" s="179">
        <v>32.83</v>
      </c>
      <c r="V411" s="81">
        <v>33.224</v>
      </c>
      <c r="W411" s="82">
        <v>0.0</v>
      </c>
      <c r="X411" s="82">
        <v>0.0</v>
      </c>
      <c r="Y411" s="136">
        <f t="shared" si="228"/>
        <v>33.224</v>
      </c>
      <c r="Z411" s="139" t="s">
        <v>114</v>
      </c>
    </row>
    <row r="412" spans="8:8" ht="15.75">
      <c r="A412" s="100" t="s">
        <v>1038</v>
      </c>
      <c r="B412" s="101"/>
      <c r="C412" s="101"/>
      <c r="D412" s="101"/>
      <c r="E412" s="101"/>
      <c r="F412" s="102" t="s">
        <v>85</v>
      </c>
      <c r="G412" s="140">
        <f t="shared" si="237" ref="G412:S412">SUM(G400:G411)</f>
        <v>3.0</v>
      </c>
      <c r="H412" s="140">
        <f t="shared" si="237"/>
        <v>53.303000000000004</v>
      </c>
      <c r="I412" s="140">
        <f t="shared" si="237"/>
        <v>80.69829999999999</v>
      </c>
      <c r="J412" s="140">
        <f t="shared" si="237"/>
        <v>103.499</v>
      </c>
      <c r="K412" s="140">
        <f t="shared" si="237"/>
        <v>8.484</v>
      </c>
      <c r="L412" s="140">
        <f t="shared" si="237"/>
        <v>0.0</v>
      </c>
      <c r="M412" s="140">
        <f t="shared" si="237"/>
        <v>0.0</v>
      </c>
      <c r="N412" s="140">
        <f t="shared" si="237"/>
        <v>0.0</v>
      </c>
      <c r="O412" s="140">
        <f t="shared" si="237"/>
        <v>0.0</v>
      </c>
      <c r="P412" s="140">
        <f t="shared" si="237"/>
        <v>4.828</v>
      </c>
      <c r="Q412" s="77">
        <f t="shared" si="237"/>
        <v>248.9843</v>
      </c>
      <c r="R412" s="78">
        <f t="shared" si="237"/>
        <v>4.828</v>
      </c>
      <c r="S412" s="78">
        <f t="shared" si="237"/>
        <v>0.0</v>
      </c>
      <c r="T412" s="79">
        <f t="shared" si="227"/>
        <v>253.8123</v>
      </c>
      <c r="U412" s="179">
        <f>SUM(U400:U411)</f>
        <v>270.699</v>
      </c>
      <c r="V412" s="107">
        <f>SUM(V400:V411)</f>
        <v>153.427</v>
      </c>
      <c r="W412" s="105">
        <f>SUM(W400:W411)</f>
        <v>104.90799999999999</v>
      </c>
      <c r="X412" s="105">
        <f>SUM(X400:X411)</f>
        <v>104.90899999999999</v>
      </c>
      <c r="Y412" s="179">
        <f>SUM(Y400:Y411)</f>
        <v>258.33599999999996</v>
      </c>
      <c r="Z412" s="5"/>
    </row>
    <row r="413" spans="8:8" ht="16.5" customHeight="1">
      <c r="A413" s="109"/>
      <c r="B413" s="110"/>
      <c r="C413" s="110"/>
      <c r="D413" s="110"/>
      <c r="E413" s="110"/>
      <c r="F413" s="111" t="s">
        <v>86</v>
      </c>
      <c r="G413" s="112">
        <f t="shared" si="238" ref="G413:S413">+G412/$T$412</f>
        <v>0.011819758144108855</v>
      </c>
      <c r="H413" s="112">
        <f t="shared" si="238"/>
        <v>0.2100095227851448</v>
      </c>
      <c r="I413" s="112">
        <f t="shared" si="238"/>
        <v>0.31794479621357985</v>
      </c>
      <c r="J413" s="112">
        <f t="shared" si="238"/>
        <v>0.4077777160523741</v>
      </c>
      <c r="K413" s="112">
        <f t="shared" si="238"/>
        <v>0.033426276031539845</v>
      </c>
      <c r="L413" s="112">
        <f t="shared" si="238"/>
        <v>0.0</v>
      </c>
      <c r="M413" s="112">
        <f t="shared" si="238"/>
        <v>0.0</v>
      </c>
      <c r="N413" s="112">
        <f t="shared" si="238"/>
        <v>0.0</v>
      </c>
      <c r="O413" s="112">
        <f t="shared" si="238"/>
        <v>0.0</v>
      </c>
      <c r="P413" s="112">
        <f t="shared" si="238"/>
        <v>0.01902193077325252</v>
      </c>
      <c r="Q413" s="113">
        <f t="shared" si="238"/>
        <v>0.9809780692267475</v>
      </c>
      <c r="R413" s="114">
        <f t="shared" si="238"/>
        <v>0.01902193077325252</v>
      </c>
      <c r="S413" s="114">
        <f t="shared" si="238"/>
        <v>0.0</v>
      </c>
      <c r="T413" s="114">
        <f>T412/U412</f>
        <v>0.9376181663027938</v>
      </c>
      <c r="U413" s="196"/>
      <c r="V413" s="116">
        <f>+V412/$Y$412</f>
        <v>0.5939048371113589</v>
      </c>
      <c r="W413" s="114">
        <f>+W412/$Y$412</f>
        <v>0.4060912919608572</v>
      </c>
      <c r="X413" s="114">
        <f>+X412/$Y$412</f>
        <v>0.40609516288864117</v>
      </c>
      <c r="Y413" s="117"/>
    </row>
    <row r="414" spans="8:8" ht="15.75">
      <c r="A414" s="141"/>
      <c r="B414" s="9"/>
      <c r="C414" s="10"/>
      <c r="D414" s="10"/>
      <c r="E414" s="10"/>
      <c r="F414" s="10"/>
      <c r="G414" s="118"/>
      <c r="H414" s="119"/>
      <c r="I414" s="119"/>
      <c r="J414" s="119"/>
      <c r="K414" s="119"/>
      <c r="L414" s="119"/>
      <c r="M414" s="120"/>
      <c r="N414" s="120"/>
      <c r="O414" s="120"/>
      <c r="P414" s="120"/>
      <c r="Q414" s="121"/>
      <c r="R414" s="122"/>
      <c r="S414" s="122"/>
      <c r="T414" s="46"/>
      <c r="U414" s="43"/>
      <c r="V414" s="47"/>
      <c r="W414" s="47"/>
      <c r="X414" s="47"/>
      <c r="Y414" s="43"/>
    </row>
    <row r="415" spans="8:8" ht="16.5">
      <c r="A415" s="314" t="s">
        <v>1039</v>
      </c>
      <c r="B415" s="315"/>
      <c r="C415" s="316"/>
      <c r="D415" s="10"/>
      <c r="E415" s="10"/>
      <c r="F415" s="10"/>
      <c r="G415" s="118"/>
      <c r="H415" s="119"/>
      <c r="I415" s="119"/>
      <c r="J415" s="119"/>
      <c r="K415" s="119"/>
      <c r="L415" s="119"/>
      <c r="M415" s="120"/>
      <c r="N415" s="120"/>
      <c r="O415" s="120"/>
      <c r="P415" s="120"/>
      <c r="Q415" s="121"/>
      <c r="R415" s="122"/>
      <c r="S415" s="122"/>
      <c r="T415" s="46"/>
      <c r="U415" s="43"/>
      <c r="V415" s="47"/>
      <c r="W415" s="47"/>
      <c r="X415" s="47"/>
      <c r="Y415" s="43"/>
    </row>
    <row r="416" spans="8:8" ht="15.75" outlineLevel="1">
      <c r="A416" s="49" t="s">
        <v>1040</v>
      </c>
      <c r="B416" s="142" t="s">
        <v>1041</v>
      </c>
      <c r="C416" s="51" t="s">
        <v>1042</v>
      </c>
      <c r="D416" s="52" t="s">
        <v>36</v>
      </c>
      <c r="E416" s="52" t="s">
        <v>1043</v>
      </c>
      <c r="F416" s="53" t="s">
        <v>1044</v>
      </c>
      <c r="G416" s="125">
        <v>0.0</v>
      </c>
      <c r="H416" s="165">
        <v>18.0</v>
      </c>
      <c r="I416" s="165">
        <v>4.0</v>
      </c>
      <c r="J416" s="144">
        <v>5.8</v>
      </c>
      <c r="K416" s="144">
        <v>0.0</v>
      </c>
      <c r="L416" s="144">
        <v>0.0</v>
      </c>
      <c r="M416" s="145">
        <v>0.0</v>
      </c>
      <c r="N416" s="145">
        <v>0.0</v>
      </c>
      <c r="O416" s="145">
        <v>0.0</v>
      </c>
      <c r="P416" s="145">
        <v>0.0</v>
      </c>
      <c r="Q416" s="58">
        <f>SUM(G416:P416)</f>
        <v>27.8</v>
      </c>
      <c r="R416" s="58">
        <f>SUM(L416:P416)</f>
        <v>0.0</v>
      </c>
      <c r="S416" s="58"/>
      <c r="T416" s="59">
        <f>SUM(Q416:S416)</f>
        <v>27.8</v>
      </c>
      <c r="U416" s="188">
        <v>28.016</v>
      </c>
      <c r="V416" s="61">
        <v>27.8</v>
      </c>
      <c r="W416" s="62">
        <v>0.0</v>
      </c>
      <c r="X416" s="62">
        <v>0.0</v>
      </c>
      <c r="Y416" s="130">
        <f t="shared" si="239" ref="Y416:Y417">V416+X416</f>
        <v>27.8</v>
      </c>
      <c r="Z416" s="131" t="s">
        <v>618</v>
      </c>
    </row>
    <row r="417" spans="8:8" ht="16.5" outlineLevel="1">
      <c r="A417" s="66" t="s">
        <v>1040</v>
      </c>
      <c r="B417" s="89" t="s">
        <v>1045</v>
      </c>
      <c r="C417" s="70" t="s">
        <v>1046</v>
      </c>
      <c r="D417" s="69" t="s">
        <v>36</v>
      </c>
      <c r="E417" s="69" t="s">
        <v>1047</v>
      </c>
      <c r="F417" s="70" t="s">
        <v>1048</v>
      </c>
      <c r="G417" s="97">
        <v>0.0</v>
      </c>
      <c r="H417" s="98">
        <v>4.5</v>
      </c>
      <c r="I417" s="98">
        <v>11.0</v>
      </c>
      <c r="J417" s="98">
        <v>2.0</v>
      </c>
      <c r="K417" s="98">
        <v>0.0</v>
      </c>
      <c r="L417" s="98">
        <v>0.0</v>
      </c>
      <c r="M417" s="133">
        <v>0.0</v>
      </c>
      <c r="N417" s="133">
        <v>0.0</v>
      </c>
      <c r="O417" s="133">
        <v>0.0</v>
      </c>
      <c r="P417" s="133">
        <v>0.0</v>
      </c>
      <c r="Q417" s="78">
        <f>SUM(G417:P417)</f>
        <v>17.5</v>
      </c>
      <c r="R417" s="78">
        <f>SUM(L417:P417)</f>
        <v>0.0</v>
      </c>
      <c r="S417" s="78"/>
      <c r="T417" s="79">
        <f>SUM(Q417:S417)</f>
        <v>17.5</v>
      </c>
      <c r="U417" s="179">
        <v>17.732</v>
      </c>
      <c r="V417" s="81">
        <v>17.732</v>
      </c>
      <c r="W417" s="82">
        <v>0.0</v>
      </c>
      <c r="X417" s="82">
        <v>0.0</v>
      </c>
      <c r="Y417" s="136">
        <f t="shared" si="239"/>
        <v>17.732</v>
      </c>
      <c r="Z417" s="139" t="s">
        <v>618</v>
      </c>
    </row>
    <row r="418" spans="8:8" ht="15.75">
      <c r="A418" s="100" t="s">
        <v>1049</v>
      </c>
      <c r="B418" s="101"/>
      <c r="C418" s="101"/>
      <c r="D418" s="101"/>
      <c r="E418" s="101"/>
      <c r="F418" s="102" t="s">
        <v>85</v>
      </c>
      <c r="G418" s="105">
        <f t="shared" si="240" ref="G418:P418">SUM(G416:G417)</f>
        <v>0.0</v>
      </c>
      <c r="H418" s="105">
        <f t="shared" si="240"/>
        <v>22.5</v>
      </c>
      <c r="I418" s="105">
        <f t="shared" si="240"/>
        <v>15.0</v>
      </c>
      <c r="J418" s="105">
        <f t="shared" si="240"/>
        <v>7.8</v>
      </c>
      <c r="K418" s="105">
        <f t="shared" si="240"/>
        <v>0.0</v>
      </c>
      <c r="L418" s="105">
        <f t="shared" si="240"/>
        <v>0.0</v>
      </c>
      <c r="M418" s="105">
        <f t="shared" si="240"/>
        <v>0.0</v>
      </c>
      <c r="N418" s="105">
        <f t="shared" si="240"/>
        <v>0.0</v>
      </c>
      <c r="O418" s="105">
        <f t="shared" si="240"/>
        <v>0.0</v>
      </c>
      <c r="P418" s="105">
        <f t="shared" si="240"/>
        <v>0.0</v>
      </c>
      <c r="Q418" s="77">
        <f>SUM(Q416:Q417)</f>
        <v>45.3</v>
      </c>
      <c r="R418" s="78">
        <f>SUM(R416:R417)</f>
        <v>0.0</v>
      </c>
      <c r="S418" s="78">
        <f>SUM(S416:S417)</f>
        <v>0.0</v>
      </c>
      <c r="T418" s="79">
        <f>SUM(Q418:S418)</f>
        <v>45.3</v>
      </c>
      <c r="U418" s="179">
        <f>SUM(U416:U417)</f>
        <v>45.748</v>
      </c>
      <c r="V418" s="107">
        <f>SUM(V416:V417)</f>
        <v>45.532</v>
      </c>
      <c r="W418" s="105">
        <f t="shared" si="241" ref="W418:X418">SUM(W416:W417)</f>
        <v>0.0</v>
      </c>
      <c r="X418" s="105">
        <f t="shared" si="241"/>
        <v>0.0</v>
      </c>
      <c r="Y418" s="179">
        <f>SUM(Y416:Y417)</f>
        <v>45.532</v>
      </c>
    </row>
    <row r="419" spans="8:8" ht="16.5" customHeight="1">
      <c r="A419" s="317"/>
      <c r="B419" s="318"/>
      <c r="C419" s="318"/>
      <c r="D419" s="318"/>
      <c r="E419" s="318"/>
      <c r="F419" s="111" t="s">
        <v>86</v>
      </c>
      <c r="G419" s="114">
        <f t="shared" si="242" ref="G419:S419">+G418/$T$418</f>
        <v>0.0</v>
      </c>
      <c r="H419" s="114">
        <f t="shared" si="242"/>
        <v>0.49668874172185434</v>
      </c>
      <c r="I419" s="114">
        <f t="shared" si="242"/>
        <v>0.33112582781456956</v>
      </c>
      <c r="J419" s="114">
        <f t="shared" si="242"/>
        <v>0.17218543046357618</v>
      </c>
      <c r="K419" s="114">
        <f t="shared" si="242"/>
        <v>0.0</v>
      </c>
      <c r="L419" s="114">
        <f t="shared" si="242"/>
        <v>0.0</v>
      </c>
      <c r="M419" s="114">
        <f t="shared" si="242"/>
        <v>0.0</v>
      </c>
      <c r="N419" s="114">
        <f t="shared" si="242"/>
        <v>0.0</v>
      </c>
      <c r="O419" s="114">
        <f t="shared" si="242"/>
        <v>0.0</v>
      </c>
      <c r="P419" s="114">
        <f t="shared" si="242"/>
        <v>0.0</v>
      </c>
      <c r="Q419" s="113">
        <f t="shared" si="242"/>
        <v>1.0</v>
      </c>
      <c r="R419" s="114">
        <f t="shared" si="242"/>
        <v>0.0</v>
      </c>
      <c r="S419" s="114">
        <f t="shared" si="242"/>
        <v>0.0</v>
      </c>
      <c r="T419" s="114">
        <f>T418/U418</f>
        <v>0.9902072221736469</v>
      </c>
      <c r="U419" s="319"/>
      <c r="V419" s="116">
        <f>+V418/$Y$418</f>
        <v>1.0</v>
      </c>
      <c r="W419" s="114">
        <f>+W418/$Y$418</f>
        <v>0.0</v>
      </c>
      <c r="X419" s="114">
        <f>+X418/$Y$418</f>
        <v>0.0</v>
      </c>
      <c r="Y419" s="117"/>
    </row>
    <row r="420" spans="8:8" ht="15.75">
      <c r="A420" s="141"/>
      <c r="B420" s="9"/>
      <c r="C420" s="10"/>
      <c r="D420" s="10"/>
      <c r="E420" s="10"/>
      <c r="F420" s="10"/>
      <c r="G420" s="320"/>
      <c r="H420" s="321"/>
      <c r="I420" s="321"/>
      <c r="J420" s="321"/>
      <c r="K420" s="321"/>
      <c r="L420" s="321"/>
      <c r="M420" s="322"/>
      <c r="N420" s="322"/>
      <c r="O420" s="322"/>
      <c r="P420" s="322"/>
      <c r="Q420" s="121"/>
      <c r="R420" s="122"/>
      <c r="S420" s="122"/>
      <c r="T420" s="46"/>
      <c r="U420" s="43"/>
      <c r="V420" s="47"/>
      <c r="W420" s="47"/>
      <c r="X420" s="47"/>
      <c r="Y420" s="43"/>
    </row>
    <row r="421" spans="8:8" ht="15.75">
      <c r="A421" s="141"/>
      <c r="B421" s="9"/>
      <c r="C421" s="10"/>
      <c r="D421" s="10"/>
      <c r="E421" s="10"/>
      <c r="F421" s="10"/>
      <c r="G421" s="320"/>
      <c r="H421" s="321"/>
      <c r="I421" s="321"/>
      <c r="J421" s="321"/>
      <c r="K421" s="321"/>
      <c r="L421" s="321"/>
      <c r="M421" s="322"/>
      <c r="N421" s="322"/>
      <c r="O421" s="322"/>
      <c r="P421" s="322"/>
      <c r="Q421" s="121"/>
      <c r="R421" s="122"/>
      <c r="S421" s="122"/>
      <c r="T421" s="46"/>
      <c r="U421" s="43"/>
      <c r="V421" s="47"/>
      <c r="W421" s="47"/>
      <c r="X421" s="47"/>
      <c r="Y421" s="43"/>
    </row>
    <row r="422" spans="8:8" ht="16.5">
      <c r="A422" s="141"/>
      <c r="B422" s="9"/>
      <c r="C422" s="10"/>
      <c r="D422" s="10"/>
      <c r="E422" s="10"/>
      <c r="F422" s="10"/>
      <c r="G422" s="320"/>
      <c r="H422" s="321"/>
      <c r="I422" s="321"/>
      <c r="J422" s="321"/>
      <c r="K422" s="321"/>
      <c r="L422" s="321"/>
      <c r="M422" s="322"/>
      <c r="N422" s="322"/>
      <c r="O422" s="322"/>
      <c r="P422" s="322"/>
      <c r="Q422" s="323"/>
      <c r="R422" s="324"/>
      <c r="S422" s="324"/>
      <c r="T422" s="46"/>
      <c r="U422" s="43"/>
      <c r="V422" s="47"/>
      <c r="W422" s="47"/>
      <c r="X422" s="47"/>
      <c r="Y422" s="43"/>
    </row>
    <row r="423" spans="8:8" ht="15.75">
      <c r="A423" s="325" t="s">
        <v>1050</v>
      </c>
      <c r="B423" s="326"/>
      <c r="C423" s="326"/>
      <c r="D423" s="326"/>
      <c r="E423" s="326"/>
      <c r="F423" s="327" t="s">
        <v>1051</v>
      </c>
      <c r="G423" s="328">
        <f t="shared" si="243" ref="G423:U423">+G25+G34+G42+G62+G70+G83+G95+G124+G137+G146+G164+G189+G199+G220+G231+G252+G273+G294+G303+G315+G334+G356+G366+G380+G396+G412+G418</f>
        <v>1438.93197295929</v>
      </c>
      <c r="H423" s="328">
        <f t="shared" si="243"/>
        <v>3298.22907</v>
      </c>
      <c r="I423" s="328">
        <f t="shared" si="243"/>
        <v>2597.39031</v>
      </c>
      <c r="J423" s="328">
        <f t="shared" si="243"/>
        <v>1458.5446</v>
      </c>
      <c r="K423" s="328">
        <f t="shared" si="243"/>
        <v>60.156</v>
      </c>
      <c r="L423" s="328">
        <f t="shared" si="243"/>
        <v>3.62</v>
      </c>
      <c r="M423" s="328">
        <f t="shared" si="243"/>
        <v>211.548</v>
      </c>
      <c r="N423" s="328">
        <f t="shared" si="243"/>
        <v>840.55044</v>
      </c>
      <c r="O423" s="328">
        <f t="shared" si="243"/>
        <v>938.6249</v>
      </c>
      <c r="P423" s="328">
        <f t="shared" si="243"/>
        <v>99.042</v>
      </c>
      <c r="Q423" s="329">
        <f t="shared" si="243"/>
        <v>8853.25195295929</v>
      </c>
      <c r="R423" s="328">
        <f t="shared" si="243"/>
        <v>2093.38534</v>
      </c>
      <c r="S423" s="328">
        <f t="shared" si="243"/>
        <v>0.0</v>
      </c>
      <c r="T423" s="330">
        <f t="shared" si="243"/>
        <v>10946.6372929593</v>
      </c>
      <c r="U423" s="331">
        <f t="shared" si="243"/>
        <v>10766.29709</v>
      </c>
      <c r="V423" s="332">
        <f>+V25+V34+V42+V62+V70+V83+V95+V124+V137+V164+V189+V199+V220+V231+V252+V273+V294+V303+V315+V334+V356+V366+V380+V396+V412+V418+V146</f>
        <v>9969.097</v>
      </c>
      <c r="W423" s="333"/>
      <c r="X423" s="332">
        <f>+X25+X34+X42+X62+X70+X83+X95+X124+X137+X164+X189+X199+X220+X231+X252+X273+X294+X303+X315+X334+X356+X366+X380+X396+X412+X418+X146</f>
        <v>610.7975</v>
      </c>
      <c r="Y423" s="334">
        <f>+Y25+Y34+Y42+Y62+Y70+Y83+Y95+Y124+Y137+Y146+Y164+Y189+Y199+Y220+Y231+Y252+Y273+Y294+Y303+Y315+Y334+Y356+Y366+Y380+Y396+Y412+Y418</f>
        <v>10586.894499999999</v>
      </c>
      <c r="Z423" s="5"/>
    </row>
    <row r="424" spans="8:8" ht="16.5">
      <c r="A424" s="109"/>
      <c r="B424" s="110"/>
      <c r="C424" s="110"/>
      <c r="D424" s="110"/>
      <c r="E424" s="110"/>
      <c r="F424" s="111" t="s">
        <v>1052</v>
      </c>
      <c r="G424" s="114">
        <f t="shared" si="244" ref="G424:R424">+G423/$T$423</f>
        <v>0.13144968034017057</v>
      </c>
      <c r="H424" s="114">
        <f>+H423/$T$423</f>
        <v>0.30130066263558103</v>
      </c>
      <c r="I424" s="114">
        <f t="shared" si="244"/>
        <v>0.23727746160646063</v>
      </c>
      <c r="J424" s="114">
        <f t="shared" si="244"/>
        <v>0.13324133804434282</v>
      </c>
      <c r="K424" s="114">
        <f t="shared" si="244"/>
        <v>0.00549538624420226</v>
      </c>
      <c r="L424" s="114">
        <f t="shared" si="244"/>
        <v>3.306951626439953E-4</v>
      </c>
      <c r="M424" s="114">
        <f t="shared" si="244"/>
        <v>0.01932538681409169</v>
      </c>
      <c r="N424" s="114">
        <f t="shared" si="244"/>
        <v>0.07678617802935961</v>
      </c>
      <c r="O424" s="114">
        <f t="shared" si="244"/>
        <v>0.08574550109591265</v>
      </c>
      <c r="P424" s="114">
        <f t="shared" si="244"/>
        <v>0.009047710027233863</v>
      </c>
      <c r="Q424" s="113">
        <f t="shared" si="244"/>
        <v>0.8087645288707573</v>
      </c>
      <c r="R424" s="114">
        <f t="shared" si="244"/>
        <v>0.1912354711292418</v>
      </c>
      <c r="S424" s="335">
        <f>+S423/$T$423</f>
        <v>0.0</v>
      </c>
      <c r="T424" s="336">
        <f>T423/U423</f>
        <v>1.0167504390276212</v>
      </c>
      <c r="U424" s="337"/>
      <c r="V424" s="338">
        <f>+V423/Y423</f>
        <v>0.9416450688159782</v>
      </c>
      <c r="W424" s="339"/>
      <c r="X424" s="338">
        <f>+X423/Y423</f>
        <v>0.05769373634544107</v>
      </c>
      <c r="Y424" s="340"/>
      <c r="Z424" s="5"/>
    </row>
    <row r="426" spans="8:8" ht="16.5">
      <c r="A426" s="341" t="s">
        <v>1053</v>
      </c>
      <c r="H426" s="342"/>
    </row>
    <row r="427" spans="8:8" ht="15.75">
      <c r="A427" s="343" t="s">
        <v>1054</v>
      </c>
      <c r="B427" s="344" t="s">
        <v>1055</v>
      </c>
      <c r="C427" s="344"/>
      <c r="D427" s="345"/>
      <c r="E427" s="232"/>
      <c r="F427" s="232"/>
      <c r="Q427" s="346"/>
      <c r="S427" s="347"/>
    </row>
    <row r="428" spans="8:8" ht="15.75">
      <c r="A428" s="348" t="s">
        <v>1056</v>
      </c>
      <c r="B428" s="349" t="s">
        <v>1057</v>
      </c>
      <c r="C428" s="349"/>
      <c r="D428" s="350"/>
      <c r="E428" s="232"/>
      <c r="F428" s="232"/>
      <c r="M428" s="65"/>
      <c r="R428" s="65"/>
    </row>
    <row r="429" spans="8:8" ht="15.75">
      <c r="A429" s="348" t="s">
        <v>1058</v>
      </c>
      <c r="B429" s="349" t="s">
        <v>1059</v>
      </c>
      <c r="C429" s="349"/>
      <c r="D429" s="350"/>
      <c r="E429" s="232"/>
      <c r="F429" s="232"/>
      <c r="M429" s="65"/>
      <c r="R429" s="65"/>
    </row>
    <row r="430" spans="8:8" ht="15.75">
      <c r="A430" s="348" t="s">
        <v>1060</v>
      </c>
      <c r="B430" s="349" t="s">
        <v>1061</v>
      </c>
      <c r="C430" s="349"/>
      <c r="D430" s="350"/>
      <c r="E430" s="232"/>
      <c r="F430" s="232"/>
    </row>
    <row r="431" spans="8:8" ht="15.75">
      <c r="A431" s="351" t="s">
        <v>1064</v>
      </c>
      <c r="B431" s="349" t="s">
        <v>1628</v>
      </c>
      <c r="C431" s="349"/>
      <c r="D431" s="350"/>
    </row>
    <row r="432" spans="8:8" ht="16.5">
      <c r="A432" s="352" t="s">
        <v>1062</v>
      </c>
      <c r="B432" s="353" t="s">
        <v>1063</v>
      </c>
      <c r="C432" s="353"/>
      <c r="D432" s="354"/>
    </row>
    <row r="433" spans="8:8">
      <c r="A433" s="3"/>
    </row>
  </sheetData>
  <autoFilter ref="Z1:Z431">
    <filterColumn colId="0" showButton="1"/>
  </autoFilter>
  <mergeCells count="84">
    <mergeCell ref="A28:B28"/>
    <mergeCell ref="A2:Y2"/>
    <mergeCell ref="Z5:Z6"/>
    <mergeCell ref="B429:D429"/>
    <mergeCell ref="A98:B98"/>
    <mergeCell ref="A199:E200"/>
    <mergeCell ref="B432:D432"/>
    <mergeCell ref="B430:D430"/>
    <mergeCell ref="A192:B192"/>
    <mergeCell ref="A418:E419"/>
    <mergeCell ref="B427:D427"/>
    <mergeCell ref="A412:E413"/>
    <mergeCell ref="A337:C337"/>
    <mergeCell ref="A366:E367"/>
    <mergeCell ref="B431:D431"/>
    <mergeCell ref="A25:E26"/>
    <mergeCell ref="A3:Y3"/>
    <mergeCell ref="A1:Y1"/>
    <mergeCell ref="A34:E35"/>
    <mergeCell ref="C5:C6"/>
    <mergeCell ref="L5:P5"/>
    <mergeCell ref="B5:B6"/>
    <mergeCell ref="A5:A6"/>
    <mergeCell ref="E5:E6"/>
    <mergeCell ref="A37:B37"/>
    <mergeCell ref="A315:E316"/>
    <mergeCell ref="A149:B149"/>
    <mergeCell ref="A146:E147"/>
    <mergeCell ref="A95:E96"/>
    <mergeCell ref="A318:B318"/>
    <mergeCell ref="Y5:Y6"/>
    <mergeCell ref="F5:F6"/>
    <mergeCell ref="S5:S6"/>
    <mergeCell ref="V5:V6"/>
    <mergeCell ref="G5:K5"/>
    <mergeCell ref="U5:U6"/>
    <mergeCell ref="Q5:Q6"/>
    <mergeCell ref="A383:C383"/>
    <mergeCell ref="A86:B86"/>
    <mergeCell ref="A164:E165"/>
    <mergeCell ref="A399:B399"/>
    <mergeCell ref="A396:E397"/>
    <mergeCell ref="A359:B359"/>
    <mergeCell ref="A369:B369"/>
    <mergeCell ref="A380:E381"/>
    <mergeCell ref="Y423:Y424"/>
    <mergeCell ref="A167:C167"/>
    <mergeCell ref="U423:U424"/>
    <mergeCell ref="D5:D6"/>
    <mergeCell ref="X5:X6"/>
    <mergeCell ref="A45:B45"/>
    <mergeCell ref="A189:E190"/>
    <mergeCell ref="A202:B202"/>
    <mergeCell ref="A255:B255"/>
    <mergeCell ref="A356:E357"/>
    <mergeCell ref="A8:B8"/>
    <mergeCell ref="W5:W6"/>
    <mergeCell ref="W423:W424"/>
    <mergeCell ref="A234:C234"/>
    <mergeCell ref="B428:D428"/>
    <mergeCell ref="A423:E424"/>
    <mergeCell ref="A137:E138"/>
    <mergeCell ref="A42:E43"/>
    <mergeCell ref="T5:T6"/>
    <mergeCell ref="A83:E84"/>
    <mergeCell ref="A73:B73"/>
    <mergeCell ref="A334:E335"/>
    <mergeCell ref="A127:B127"/>
    <mergeCell ref="A62:E63"/>
    <mergeCell ref="R5:R6"/>
    <mergeCell ref="A65:B65"/>
    <mergeCell ref="A303:E304"/>
    <mergeCell ref="A220:E221"/>
    <mergeCell ref="A276:C276"/>
    <mergeCell ref="A252:E253"/>
    <mergeCell ref="A223:C223"/>
    <mergeCell ref="A231:E232"/>
    <mergeCell ref="A70:E71"/>
    <mergeCell ref="A294:E295"/>
    <mergeCell ref="A124:E125"/>
    <mergeCell ref="A306:B306"/>
    <mergeCell ref="A140:B140"/>
    <mergeCell ref="A273:E274"/>
    <mergeCell ref="A297:B297"/>
  </mergeCells>
  <conditionalFormatting sqref="U407">
    <cfRule type="cellIs" operator="equal" priority="62" dxfId="0">
      <formula>T407</formula>
    </cfRule>
    <cfRule type="cellIs" operator="notEqual" priority="61" dxfId="1">
      <formula>T407</formula>
    </cfRule>
  </conditionalFormatting>
  <conditionalFormatting sqref="U329">
    <cfRule type="cellIs" operator="equal" priority="44" dxfId="2">
      <formula>T329</formula>
    </cfRule>
    <cfRule type="cellIs" operator="notEqual" priority="43" dxfId="3">
      <formula>T329</formula>
    </cfRule>
  </conditionalFormatting>
  <conditionalFormatting sqref="U40">
    <cfRule type="cellIs" operator="equal" priority="114" dxfId="4">
      <formula>T40</formula>
    </cfRule>
    <cfRule type="cellIs" operator="notEqual" priority="113" dxfId="5">
      <formula>T40</formula>
    </cfRule>
  </conditionalFormatting>
  <conditionalFormatting sqref="U134">
    <cfRule type="cellIs" operator="notEqual" priority="75" dxfId="6">
      <formula>T134</formula>
    </cfRule>
    <cfRule type="cellIs" operator="equal" priority="76" dxfId="7">
      <formula>T134</formula>
    </cfRule>
  </conditionalFormatting>
  <conditionalFormatting sqref="U131">
    <cfRule type="cellIs" operator="equal" priority="106" dxfId="8">
      <formula>T131</formula>
    </cfRule>
    <cfRule type="cellIs" operator="notEqual" priority="105" dxfId="9">
      <formula>T131</formula>
    </cfRule>
  </conditionalFormatting>
  <conditionalFormatting sqref="U22">
    <cfRule type="cellIs" operator="notEqual" priority="57" dxfId="10">
      <formula>T22</formula>
    </cfRule>
    <cfRule type="cellIs" operator="equal" priority="58" dxfId="11">
      <formula>T22</formula>
    </cfRule>
  </conditionalFormatting>
  <conditionalFormatting sqref="U154">
    <cfRule type="cellIs" operator="equal" priority="14" dxfId="12">
      <formula>T154</formula>
    </cfRule>
    <cfRule type="cellIs" operator="notEqual" priority="13" dxfId="13">
      <formula>T154</formula>
    </cfRule>
  </conditionalFormatting>
  <conditionalFormatting sqref="U130">
    <cfRule type="cellIs" operator="notEqual" priority="111" dxfId="14">
      <formula>T130</formula>
    </cfRule>
    <cfRule type="cellIs" operator="equal" priority="112" dxfId="15">
      <formula>T130</formula>
    </cfRule>
  </conditionalFormatting>
  <conditionalFormatting sqref="U340">
    <cfRule type="cellIs" operator="notEqual" priority="99" dxfId="16">
      <formula>T340</formula>
    </cfRule>
    <cfRule type="cellIs" operator="equal" priority="100" dxfId="17">
      <formula>T340</formula>
    </cfRule>
  </conditionalFormatting>
  <conditionalFormatting sqref="U271">
    <cfRule type="cellIs" operator="notEqual" priority="117" dxfId="18">
      <formula>T271</formula>
    </cfRule>
    <cfRule type="cellIs" operator="equal" priority="118" dxfId="19">
      <formula>T271</formula>
    </cfRule>
  </conditionalFormatting>
  <conditionalFormatting sqref="U401">
    <cfRule type="cellIs" operator="notEqual" priority="107" dxfId="20">
      <formula>T401</formula>
    </cfRule>
    <cfRule type="cellIs" operator="equal" priority="108" dxfId="21">
      <formula>T401</formula>
    </cfRule>
  </conditionalFormatting>
  <conditionalFormatting sqref="U391">
    <cfRule type="cellIs" operator="notEqual" priority="19" dxfId="22">
      <formula>T391</formula>
    </cfRule>
    <cfRule type="cellIs" operator="equal" priority="20" dxfId="23">
      <formula>T391</formula>
    </cfRule>
  </conditionalFormatting>
  <conditionalFormatting sqref="U135">
    <cfRule type="cellIs" operator="notEqual" priority="73" dxfId="24">
      <formula>T135</formula>
    </cfRule>
    <cfRule type="cellIs" operator="equal" priority="74" dxfId="25">
      <formula>T135</formula>
    </cfRule>
  </conditionalFormatting>
  <conditionalFormatting sqref="U376">
    <cfRule type="cellIs" operator="notEqual" priority="91" dxfId="26">
      <formula>T376</formula>
    </cfRule>
    <cfRule type="cellIs" operator="equal" priority="92" dxfId="27">
      <formula>T376</formula>
    </cfRule>
  </conditionalFormatting>
  <conditionalFormatting sqref="U321">
    <cfRule type="cellIs" operator="notEqual" priority="15" dxfId="28">
      <formula>T321</formula>
    </cfRule>
    <cfRule type="cellIs" operator="equal" priority="16" dxfId="29">
      <formula>T321</formula>
    </cfRule>
  </conditionalFormatting>
  <conditionalFormatting sqref="U292">
    <cfRule type="cellIs" operator="equal" priority="88" dxfId="30">
      <formula>T292</formula>
    </cfRule>
    <cfRule type="cellIs" operator="notEqual" priority="87" dxfId="31">
      <formula>T292</formula>
    </cfRule>
  </conditionalFormatting>
  <conditionalFormatting sqref="U361">
    <cfRule type="cellIs" operator="notEqual" priority="97" dxfId="32">
      <formula>T361</formula>
    </cfRule>
    <cfRule type="cellIs" operator="equal" priority="98" dxfId="33">
      <formula>T361</formula>
    </cfRule>
  </conditionalFormatting>
  <conditionalFormatting sqref="U195">
    <cfRule type="cellIs" operator="notEqual" priority="83" dxfId="34">
      <formula>T195</formula>
    </cfRule>
    <cfRule type="cellIs" operator="equal" priority="84" dxfId="35">
      <formula>T195</formula>
    </cfRule>
  </conditionalFormatting>
  <conditionalFormatting sqref="U406">
    <cfRule type="cellIs" operator="equal" priority="72" dxfId="36">
      <formula>T406</formula>
    </cfRule>
    <cfRule type="cellIs" operator="notEqual" priority="71" dxfId="37">
      <formula>T406</formula>
    </cfRule>
  </conditionalFormatting>
  <conditionalFormatting sqref="U23">
    <cfRule type="cellIs" operator="equal" priority="12" dxfId="38">
      <formula>T23</formula>
    </cfRule>
    <cfRule type="cellIs" operator="notEqual" priority="11" dxfId="39">
      <formula>T23</formula>
    </cfRule>
  </conditionalFormatting>
  <conditionalFormatting sqref="U405">
    <cfRule type="cellIs" operator="notEqual" priority="63" dxfId="40">
      <formula>T405</formula>
    </cfRule>
    <cfRule type="cellIs" operator="equal" priority="64" dxfId="41">
      <formula>T405</formula>
    </cfRule>
  </conditionalFormatting>
  <conditionalFormatting sqref="U390">
    <cfRule type="cellIs" operator="notEqual" priority="21" dxfId="42">
      <formula>T390</formula>
    </cfRule>
    <cfRule type="cellIs" operator="equal" priority="22" dxfId="43">
      <formula>T390</formula>
    </cfRule>
  </conditionalFormatting>
  <conditionalFormatting sqref="U29:U33 U38:U39 U193 U141:U145 U319 U400 U416:U417 U74:U82 U224:U230 U360 U46 U66:U69 U203:U219 U307:U314 U168:U173 U277:U290 U128:U129 U272 U87:U94 U41 U362:U365 U377:U379 U341:U355 U186:U188 U9:U15 U136 U235:U251 U395 U293 U197:U198 U332:U333 U338:U339 U17:U21 U322:U328 U330 U388:U389 U256:U270 U133 U150:U153 U155:U163 U384:U385 U99:U123 U298:U302 U370:U374 U409:U411 U177:U184 U50:U61">
    <cfRule type="cellIs" operator="notEqual" priority="387" dxfId="44">
      <formula>T9</formula>
    </cfRule>
    <cfRule type="cellIs" operator="equal" priority="388" dxfId="45">
      <formula>T9</formula>
    </cfRule>
  </conditionalFormatting>
  <conditionalFormatting sqref="U185">
    <cfRule type="cellIs" operator="notEqual" priority="93" dxfId="46">
      <formula>T185</formula>
    </cfRule>
    <cfRule type="cellIs" operator="equal" priority="94" dxfId="47">
      <formula>T185</formula>
    </cfRule>
  </conditionalFormatting>
  <conditionalFormatting sqref="U16">
    <cfRule type="cellIs" operator="notEqual" priority="55" dxfId="48">
      <formula>T16</formula>
    </cfRule>
    <cfRule type="cellIs" operator="equal" priority="56" dxfId="49">
      <formula>T16</formula>
    </cfRule>
  </conditionalFormatting>
  <conditionalFormatting sqref="U194">
    <cfRule type="cellIs" operator="notEqual" priority="85" dxfId="50">
      <formula>T194</formula>
    </cfRule>
    <cfRule type="cellIs" operator="equal" priority="86" dxfId="51">
      <formula>T194</formula>
    </cfRule>
  </conditionalFormatting>
  <conditionalFormatting sqref="U196">
    <cfRule type="cellIs" operator="notEqual" priority="81" dxfId="52">
      <formula>T196</formula>
    </cfRule>
    <cfRule type="cellIs" operator="equal" priority="82" dxfId="53">
      <formula>T196</formula>
    </cfRule>
  </conditionalFormatting>
  <conditionalFormatting sqref="U386:U387">
    <cfRule type="cellIs" operator="notEqual" priority="23" dxfId="54">
      <formula>T386</formula>
    </cfRule>
    <cfRule type="cellIs" operator="equal" priority="24" dxfId="55">
      <formula>T386</formula>
    </cfRule>
  </conditionalFormatting>
  <conditionalFormatting sqref="U403">
    <cfRule type="cellIs" operator="equal" priority="68" dxfId="56">
      <formula>T403</formula>
    </cfRule>
    <cfRule type="cellIs" operator="notEqual" priority="67" dxfId="57">
      <formula>T403</formula>
    </cfRule>
  </conditionalFormatting>
  <conditionalFormatting sqref="U402">
    <cfRule type="cellIs" operator="notEqual" priority="69" dxfId="58">
      <formula>T402</formula>
    </cfRule>
    <cfRule type="cellIs" operator="equal" priority="70" dxfId="59">
      <formula>T402</formula>
    </cfRule>
  </conditionalFormatting>
  <conditionalFormatting sqref="U291">
    <cfRule type="cellIs" operator="notEqual" priority="89" dxfId="60">
      <formula>T291</formula>
    </cfRule>
    <cfRule type="cellIs" operator="equal" priority="90" dxfId="61">
      <formula>T291</formula>
    </cfRule>
  </conditionalFormatting>
  <conditionalFormatting sqref="U47:U49">
    <cfRule type="cellIs" operator="equal" priority="2" dxfId="62">
      <formula>T47</formula>
    </cfRule>
    <cfRule type="cellIs" operator="notEqual" priority="1" dxfId="63">
      <formula>T47</formula>
    </cfRule>
  </conditionalFormatting>
  <conditionalFormatting sqref="U393:U394">
    <cfRule type="cellIs" operator="equal" priority="18" dxfId="64">
      <formula>T393</formula>
    </cfRule>
    <cfRule type="cellIs" operator="notEqual" priority="17" dxfId="65">
      <formula>T393</formula>
    </cfRule>
  </conditionalFormatting>
  <conditionalFormatting sqref="U320">
    <cfRule type="cellIs" operator="equal" priority="46" dxfId="66">
      <formula>T320</formula>
    </cfRule>
    <cfRule type="cellIs" operator="notEqual" priority="45" dxfId="67">
      <formula>T320</formula>
    </cfRule>
  </conditionalFormatting>
  <conditionalFormatting sqref="U24">
    <cfRule type="cellIs" operator="notEqual" priority="9" dxfId="68">
      <formula>T24</formula>
    </cfRule>
    <cfRule type="cellIs" operator="equal" priority="10" dxfId="69">
      <formula>T24</formula>
    </cfRule>
  </conditionalFormatting>
  <conditionalFormatting sqref="U331">
    <cfRule type="cellIs" operator="equal" priority="60" dxfId="70">
      <formula>T331</formula>
    </cfRule>
    <cfRule type="cellIs" operator="notEqual" priority="59" dxfId="71">
      <formula>T331</formula>
    </cfRule>
  </conditionalFormatting>
  <conditionalFormatting sqref="U132">
    <cfRule type="cellIs" operator="notEqual" priority="77" dxfId="72">
      <formula>T132</formula>
    </cfRule>
    <cfRule type="cellIs" operator="equal" priority="78" dxfId="73">
      <formula>T132</formula>
    </cfRule>
  </conditionalFormatting>
  <conditionalFormatting sqref="U392">
    <cfRule type="cellIs" operator="notEqual" priority="115" dxfId="74">
      <formula>T392</formula>
    </cfRule>
    <cfRule type="cellIs" operator="equal" priority="116" dxfId="75">
      <formula>T392</formula>
    </cfRule>
  </conditionalFormatting>
  <conditionalFormatting sqref="U174:U176">
    <cfRule type="cellIs" operator="equal" priority="4" dxfId="76">
      <formula>T174</formula>
    </cfRule>
    <cfRule type="cellIs" operator="notEqual" priority="3" dxfId="77">
      <formula>T174</formula>
    </cfRule>
  </conditionalFormatting>
  <conditionalFormatting sqref="U375">
    <cfRule type="cellIs" operator="notEqual" priority="95" dxfId="78">
      <formula>T375</formula>
    </cfRule>
    <cfRule type="cellIs" operator="equal" priority="96" dxfId="79">
      <formula>T375</formula>
    </cfRule>
  </conditionalFormatting>
  <conditionalFormatting sqref="U408">
    <cfRule type="cellIs" operator="notEqual" priority="101" dxfId="80">
      <formula>T408</formula>
    </cfRule>
    <cfRule type="cellIs" operator="equal" priority="102" dxfId="81">
      <formula>T408</formula>
    </cfRule>
  </conditionalFormatting>
  <conditionalFormatting sqref="U404">
    <cfRule type="cellIs" operator="equal" priority="66" dxfId="82">
      <formula>T404</formula>
    </cfRule>
    <cfRule type="cellIs" operator="notEqual" priority="65" dxfId="83">
      <formula>T404</formula>
    </cfRule>
  </conditionalFormatting>
  <printOptions horizontalCentered="1" verticalCentered="1"/>
  <pageMargins left="0.1968503937007874" right="0.1968503937007874" top="0.1968503937007874" bottom="0.1968503937007874" header="0.31496062992125984" footer="0.31496062992125984"/>
  <pageSetup paperSize="14" scale="40" orientation="landscape"/>
  <headerFooter alignWithMargins="0"/>
  <legacyDrawing r:id="rId1"/>
</worksheet>
</file>

<file path=xl/worksheets/sheet2.xml><?xml version="1.0" encoding="utf-8"?>
<worksheet xmlns:r="http://schemas.openxmlformats.org/officeDocument/2006/relationships" xmlns="http://schemas.openxmlformats.org/spreadsheetml/2006/main">
  <dimension ref="B6:Q25"/>
  <sheetViews>
    <sheetView workbookViewId="0" topLeftCell="A7">
      <selection activeCell="C15" sqref="C15:H15"/>
    </sheetView>
  </sheetViews>
  <sheetFormatPr defaultRowHeight="12.75" defaultColWidth="11"/>
  <cols>
    <col min="1" max="1" customWidth="1" width="5.8554688" style="0"/>
    <col min="2" max="2" customWidth="1" width="35.42578" style="0"/>
    <col min="3" max="6" customWidth="1" bestFit="1" width="16.0" style="0"/>
    <col min="7" max="7" customWidth="1" bestFit="1" width="13.425781" style="0"/>
    <col min="8" max="8" customWidth="1" width="19.140625" style="0"/>
    <col min="9" max="9" customWidth="1" bestFit="1" width="13.425781" style="0"/>
    <col min="10" max="13" customWidth="1" bestFit="1" width="14.7109375" style="0"/>
    <col min="14" max="14" customWidth="1" width="19.0" style="0"/>
    <col min="15" max="15" customWidth="1" width="21.425781" style="0"/>
    <col min="16" max="16" customWidth="1" width="15.285156" style="0"/>
  </cols>
  <sheetData>
    <row r="7" spans="8:8" ht="13.5"/>
    <row r="8" spans="8:8" ht="17.25" customHeight="1">
      <c r="C8" s="355" t="s">
        <v>8</v>
      </c>
      <c r="D8" s="356"/>
      <c r="E8" s="356"/>
      <c r="F8" s="356"/>
      <c r="G8" s="356"/>
      <c r="H8" s="356"/>
      <c r="I8" s="357" t="s">
        <v>9</v>
      </c>
      <c r="J8" s="357"/>
      <c r="K8" s="357"/>
      <c r="L8" s="357"/>
      <c r="M8" s="358"/>
      <c r="N8" s="25" t="s">
        <v>11</v>
      </c>
      <c r="O8" s="25" t="s">
        <v>12</v>
      </c>
      <c r="P8" s="26" t="s">
        <v>13</v>
      </c>
    </row>
    <row r="9" spans="8:8" ht="33.0" customHeight="1">
      <c r="C9" s="359" t="s">
        <v>20</v>
      </c>
      <c r="D9" s="360" t="s">
        <v>21</v>
      </c>
      <c r="E9" s="361" t="s">
        <v>22</v>
      </c>
      <c r="F9" s="360" t="s">
        <v>23</v>
      </c>
      <c r="G9" s="359" t="s">
        <v>24</v>
      </c>
      <c r="H9" s="359" t="s">
        <v>10</v>
      </c>
      <c r="I9" s="362" t="s">
        <v>20</v>
      </c>
      <c r="J9" s="363" t="s">
        <v>21</v>
      </c>
      <c r="K9" s="364" t="s">
        <v>22</v>
      </c>
      <c r="L9" s="363" t="s">
        <v>23</v>
      </c>
      <c r="M9" s="362" t="s">
        <v>24</v>
      </c>
      <c r="N9" s="37"/>
      <c r="O9" s="37"/>
      <c r="P9" s="38"/>
    </row>
    <row r="10" spans="8:8" ht="17.25">
      <c r="B10" s="102" t="s">
        <v>1051</v>
      </c>
      <c r="C10" s="365">
        <v>1537.93457474531</v>
      </c>
      <c r="D10" s="366">
        <v>3241.3098961486826</v>
      </c>
      <c r="E10" s="366">
        <v>2745.4277438345734</v>
      </c>
      <c r="F10" s="366">
        <v>1693.3482999999994</v>
      </c>
      <c r="G10" s="366">
        <v>82.58402</v>
      </c>
      <c r="H10" s="367">
        <f>SUM(C10:G10)</f>
        <v>9300.604534728565</v>
      </c>
      <c r="I10" s="368">
        <v>11.027</v>
      </c>
      <c r="J10" s="368">
        <v>263.99575999999996</v>
      </c>
      <c r="K10" s="368">
        <v>852.2425999999999</v>
      </c>
      <c r="L10" s="368">
        <v>925.19439</v>
      </c>
      <c r="M10" s="368">
        <v>123.497</v>
      </c>
      <c r="N10" s="368">
        <v>2175.9567500000003</v>
      </c>
      <c r="O10" s="368">
        <v>17.6</v>
      </c>
      <c r="P10" s="368">
        <v>11494.161284728567</v>
      </c>
    </row>
    <row r="11" spans="8:8" ht="15.75">
      <c r="B11" s="102" t="s">
        <v>1052</v>
      </c>
      <c r="C11" s="369">
        <v>0.13380137416278026</v>
      </c>
      <c r="D11" s="370">
        <v>0.281996207975189</v>
      </c>
      <c r="E11" s="370">
        <v>0.23885411695781736</v>
      </c>
      <c r="F11" s="370">
        <v>0.14732247599916878</v>
      </c>
      <c r="G11" s="370">
        <v>0.007184866990662747</v>
      </c>
      <c r="H11" s="371">
        <f>SUM(C11:G11)</f>
        <v>0.8091590420856182</v>
      </c>
      <c r="I11" s="372">
        <v>9.593566443730653E-4</v>
      </c>
      <c r="J11" s="372">
        <v>0.022967814132793786</v>
      </c>
      <c r="K11" s="372">
        <v>0.07414569700986456</v>
      </c>
      <c r="L11" s="372">
        <v>0.08049255331306658</v>
      </c>
      <c r="M11" s="372">
        <v>0.010744324613234829</v>
      </c>
      <c r="N11" s="372">
        <v>0.18930974571333287</v>
      </c>
      <c r="O11" s="372">
        <v>0.0015312122010488756</v>
      </c>
      <c r="P11" s="372">
        <v>1.0367683364367468</v>
      </c>
    </row>
    <row r="15" spans="8:8" ht="15.75" customHeight="1">
      <c r="C15" s="355" t="s">
        <v>9</v>
      </c>
      <c r="D15" s="356"/>
      <c r="E15" s="356"/>
      <c r="F15" s="356"/>
      <c r="G15" s="356"/>
      <c r="H15" s="356"/>
    </row>
    <row r="16" spans="8:8" ht="31.5">
      <c r="C16" s="359" t="s">
        <v>20</v>
      </c>
      <c r="D16" s="360" t="s">
        <v>21</v>
      </c>
      <c r="E16" s="361" t="s">
        <v>22</v>
      </c>
      <c r="F16" s="360" t="s">
        <v>23</v>
      </c>
      <c r="G16" s="359" t="s">
        <v>24</v>
      </c>
      <c r="H16" s="373" t="s">
        <v>11</v>
      </c>
    </row>
    <row r="17" spans="8:8" ht="15.75">
      <c r="B17" s="102" t="s">
        <v>1051</v>
      </c>
      <c r="C17" s="366">
        <v>11.027</v>
      </c>
      <c r="D17" s="366">
        <v>263.99575999999996</v>
      </c>
      <c r="E17" s="366">
        <v>852.2425999999999</v>
      </c>
      <c r="F17" s="366">
        <v>925.19439</v>
      </c>
      <c r="G17" s="366">
        <v>123.497</v>
      </c>
      <c r="H17" s="366">
        <v>2175.9567500000003</v>
      </c>
    </row>
    <row r="18" spans="8:8" ht="15.75">
      <c r="B18" s="102" t="s">
        <v>1052</v>
      </c>
      <c r="C18" s="370">
        <v>9.593566443730653E-4</v>
      </c>
      <c r="D18" s="370">
        <v>0.022967814132793786</v>
      </c>
      <c r="E18" s="370">
        <v>0.07414569700986456</v>
      </c>
      <c r="F18" s="370">
        <v>0.08049255331306658</v>
      </c>
      <c r="G18" s="370">
        <v>0.010744324613234829</v>
      </c>
      <c r="H18" s="370">
        <v>0.18930974571333287</v>
      </c>
    </row>
    <row r="21" spans="8:8">
      <c r="D21" s="374" t="s">
        <v>30</v>
      </c>
      <c r="E21" s="374" t="s">
        <v>1006</v>
      </c>
      <c r="F21" s="374" t="s">
        <v>144</v>
      </c>
      <c r="I21" s="375">
        <f>H10-G22</f>
        <v>134.82453472857014</v>
      </c>
    </row>
    <row r="22" spans="8:8">
      <c r="C22" s="374" t="s">
        <v>1065</v>
      </c>
      <c r="D22">
        <v>7887.7</v>
      </c>
      <c r="E22">
        <v>1208.97</v>
      </c>
      <c r="F22">
        <v>69.11</v>
      </c>
      <c r="G22">
        <f>SUM(D22:F22)</f>
        <v>9165.78</v>
      </c>
    </row>
    <row r="23" spans="8:8">
      <c r="C23" s="374" t="s">
        <v>1066</v>
      </c>
      <c r="D23">
        <v>1680.58</v>
      </c>
      <c r="E23">
        <v>251.49</v>
      </c>
      <c r="F23">
        <v>243.89</v>
      </c>
    </row>
    <row r="24" spans="8:8">
      <c r="D24">
        <f>SUM(D22:D23)</f>
        <v>9568.279999999999</v>
      </c>
      <c r="E24">
        <f>SUM(E22:E23)</f>
        <v>1460.46</v>
      </c>
      <c r="F24">
        <f>SUM(F22:F23)</f>
        <v>313.0</v>
      </c>
    </row>
    <row r="25" spans="8:8">
      <c r="D25">
        <v>9744.0</v>
      </c>
      <c r="E25" s="376">
        <v>1486.36</v>
      </c>
      <c r="F25" s="375">
        <v>263.807684518142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:r="http://schemas.openxmlformats.org/officeDocument/2006/relationships" xmlns="http://schemas.openxmlformats.org/spreadsheetml/2006/main">
  <dimension ref="A1:P42"/>
  <sheetViews>
    <sheetView workbookViewId="0" zoomScale="85">
      <selection activeCell="B18" sqref="B18"/>
    </sheetView>
  </sheetViews>
  <sheetFormatPr defaultRowHeight="12.75" defaultColWidth="11"/>
  <cols>
    <col min="1" max="1" customWidth="1" width="11.855469" style="0"/>
    <col min="2" max="2" customWidth="1" width="12.425781" style="0"/>
    <col min="3" max="3" customWidth="1" width="10.7109375" style="0"/>
    <col min="4" max="4" customWidth="1" width="11.7109375" style="0"/>
    <col min="5" max="5" customWidth="1" width="12.7109375" style="0"/>
    <col min="6" max="6" customWidth="1" width="10.285156" style="0"/>
    <col min="7" max="7" customWidth="1" width="11.7109375" style="0"/>
    <col min="8" max="8" customWidth="1" width="9.0" style="0"/>
    <col min="9" max="9" customWidth="1" width="9.855469" style="0"/>
    <col min="10" max="10" customWidth="1" width="9.285156" style="0"/>
    <col min="11" max="14" customWidth="1" width="10.285156" style="0"/>
    <col min="257" max="257" customWidth="1" width="11.855469" style="0"/>
    <col min="258" max="258" customWidth="1" width="12.425781" style="0"/>
    <col min="259" max="259" customWidth="1" width="10.7109375" style="0"/>
    <col min="260" max="260" customWidth="1" width="11.7109375" style="0"/>
    <col min="261" max="261" customWidth="1" width="12.7109375" style="0"/>
    <col min="262" max="262" customWidth="1" width="10.285156" style="0"/>
    <col min="263" max="263" customWidth="1" width="11.7109375" style="0"/>
    <col min="264" max="264" customWidth="1" width="9.0" style="0"/>
    <col min="265" max="265" customWidth="1" width="9.855469" style="0"/>
    <col min="266" max="266" customWidth="1" width="9.285156" style="0"/>
    <col min="267" max="267" customWidth="1" width="10.140625" style="0"/>
    <col min="268" max="268" customWidth="1" width="9.285156" style="0"/>
    <col min="269" max="269" customWidth="1" width="2.2851562" style="0"/>
    <col min="513" max="513" customWidth="1" width="11.855469" style="0"/>
    <col min="514" max="514" customWidth="1" width="12.425781" style="0"/>
    <col min="515" max="515" customWidth="1" width="10.7109375" style="0"/>
    <col min="516" max="516" customWidth="1" width="11.7109375" style="0"/>
    <col min="517" max="517" customWidth="1" width="12.7109375" style="0"/>
    <col min="518" max="518" customWidth="1" width="10.285156" style="0"/>
    <col min="519" max="519" customWidth="1" width="11.7109375" style="0"/>
    <col min="520" max="520" customWidth="1" width="9.0" style="0"/>
    <col min="521" max="521" customWidth="1" width="9.855469" style="0"/>
    <col min="522" max="522" customWidth="1" width="9.285156" style="0"/>
    <col min="523" max="523" customWidth="1" width="10.140625" style="0"/>
    <col min="524" max="524" customWidth="1" width="9.285156" style="0"/>
    <col min="525" max="525" customWidth="1" width="2.2851562" style="0"/>
    <col min="769" max="769" customWidth="1" width="11.855469" style="0"/>
    <col min="770" max="770" customWidth="1" width="12.425781" style="0"/>
    <col min="771" max="771" customWidth="1" width="10.7109375" style="0"/>
    <col min="772" max="772" customWidth="1" width="11.7109375" style="0"/>
    <col min="773" max="773" customWidth="1" width="12.7109375" style="0"/>
    <col min="774" max="774" customWidth="1" width="10.285156" style="0"/>
    <col min="775" max="775" customWidth="1" width="11.7109375" style="0"/>
    <col min="776" max="776" customWidth="1" width="9.0" style="0"/>
    <col min="777" max="777" customWidth="1" width="9.855469" style="0"/>
    <col min="778" max="778" customWidth="1" width="9.285156" style="0"/>
    <col min="779" max="779" customWidth="1" width="10.140625" style="0"/>
    <col min="780" max="780" customWidth="1" width="9.285156" style="0"/>
    <col min="781" max="781" customWidth="1" width="2.2851562" style="0"/>
    <col min="1025" max="1025" customWidth="1" width="11.855469" style="0"/>
    <col min="1026" max="1026" customWidth="1" width="12.425781" style="0"/>
    <col min="1027" max="1027" customWidth="1" width="10.7109375" style="0"/>
    <col min="1028" max="1028" customWidth="1" width="11.7109375" style="0"/>
    <col min="1029" max="1029" customWidth="1" width="12.7109375" style="0"/>
    <col min="1030" max="1030" customWidth="1" width="10.285156" style="0"/>
    <col min="1031" max="1031" customWidth="1" width="11.7109375" style="0"/>
    <col min="1032" max="1032" customWidth="1" width="9.0" style="0"/>
    <col min="1033" max="1033" customWidth="1" width="9.855469" style="0"/>
    <col min="1034" max="1034" customWidth="1" width="9.285156" style="0"/>
    <col min="1035" max="1035" customWidth="1" width="10.140625" style="0"/>
    <col min="1036" max="1036" customWidth="1" width="9.285156" style="0"/>
    <col min="1037" max="1037" customWidth="1" width="2.2851562" style="0"/>
    <col min="1281" max="1281" customWidth="1" width="11.855469" style="0"/>
    <col min="1282" max="1282" customWidth="1" width="12.425781" style="0"/>
    <col min="1283" max="1283" customWidth="1" width="10.7109375" style="0"/>
    <col min="1284" max="1284" customWidth="1" width="11.7109375" style="0"/>
    <col min="1285" max="1285" customWidth="1" width="12.7109375" style="0"/>
    <col min="1286" max="1286" customWidth="1" width="10.285156" style="0"/>
    <col min="1287" max="1287" customWidth="1" width="11.7109375" style="0"/>
    <col min="1288" max="1288" customWidth="1" width="9.0" style="0"/>
    <col min="1289" max="1289" customWidth="1" width="9.855469" style="0"/>
    <col min="1290" max="1290" customWidth="1" width="9.285156" style="0"/>
    <col min="1291" max="1291" customWidth="1" width="10.140625" style="0"/>
    <col min="1292" max="1292" customWidth="1" width="9.285156" style="0"/>
    <col min="1293" max="1293" customWidth="1" width="2.2851562" style="0"/>
    <col min="1537" max="1537" customWidth="1" width="11.855469" style="0"/>
    <col min="1538" max="1538" customWidth="1" width="12.425781" style="0"/>
    <col min="1539" max="1539" customWidth="1" width="10.7109375" style="0"/>
    <col min="1540" max="1540" customWidth="1" width="11.7109375" style="0"/>
    <col min="1541" max="1541" customWidth="1" width="12.7109375" style="0"/>
    <col min="1542" max="1542" customWidth="1" width="10.285156" style="0"/>
    <col min="1543" max="1543" customWidth="1" width="11.7109375" style="0"/>
    <col min="1544" max="1544" customWidth="1" width="9.0" style="0"/>
    <col min="1545" max="1545" customWidth="1" width="9.855469" style="0"/>
    <col min="1546" max="1546" customWidth="1" width="9.285156" style="0"/>
    <col min="1547" max="1547" customWidth="1" width="10.140625" style="0"/>
    <col min="1548" max="1548" customWidth="1" width="9.285156" style="0"/>
    <col min="1549" max="1549" customWidth="1" width="2.2851562" style="0"/>
    <col min="1793" max="1793" customWidth="1" width="11.855469" style="0"/>
    <col min="1794" max="1794" customWidth="1" width="12.425781" style="0"/>
    <col min="1795" max="1795" customWidth="1" width="10.7109375" style="0"/>
    <col min="1796" max="1796" customWidth="1" width="11.7109375" style="0"/>
    <col min="1797" max="1797" customWidth="1" width="12.7109375" style="0"/>
    <col min="1798" max="1798" customWidth="1" width="10.285156" style="0"/>
    <col min="1799" max="1799" customWidth="1" width="11.7109375" style="0"/>
    <col min="1800" max="1800" customWidth="1" width="9.0" style="0"/>
    <col min="1801" max="1801" customWidth="1" width="9.855469" style="0"/>
    <col min="1802" max="1802" customWidth="1" width="9.285156" style="0"/>
    <col min="1803" max="1803" customWidth="1" width="10.140625" style="0"/>
    <col min="1804" max="1804" customWidth="1" width="9.285156" style="0"/>
    <col min="1805" max="1805" customWidth="1" width="2.2851562" style="0"/>
    <col min="2049" max="2049" customWidth="1" width="11.855469" style="0"/>
    <col min="2050" max="2050" customWidth="1" width="12.425781" style="0"/>
    <col min="2051" max="2051" customWidth="1" width="10.7109375" style="0"/>
    <col min="2052" max="2052" customWidth="1" width="11.7109375" style="0"/>
    <col min="2053" max="2053" customWidth="1" width="12.7109375" style="0"/>
    <col min="2054" max="2054" customWidth="1" width="10.285156" style="0"/>
    <col min="2055" max="2055" customWidth="1" width="11.7109375" style="0"/>
    <col min="2056" max="2056" customWidth="1" width="9.0" style="0"/>
    <col min="2057" max="2057" customWidth="1" width="9.855469" style="0"/>
    <col min="2058" max="2058" customWidth="1" width="9.285156" style="0"/>
    <col min="2059" max="2059" customWidth="1" width="10.140625" style="0"/>
    <col min="2060" max="2060" customWidth="1" width="9.285156" style="0"/>
    <col min="2061" max="2061" customWidth="1" width="2.2851562" style="0"/>
    <col min="2305" max="2305" customWidth="1" width="11.855469" style="0"/>
    <col min="2306" max="2306" customWidth="1" width="12.425781" style="0"/>
    <col min="2307" max="2307" customWidth="1" width="10.7109375" style="0"/>
    <col min="2308" max="2308" customWidth="1" width="11.7109375" style="0"/>
    <col min="2309" max="2309" customWidth="1" width="12.7109375" style="0"/>
    <col min="2310" max="2310" customWidth="1" width="10.285156" style="0"/>
    <col min="2311" max="2311" customWidth="1" width="11.7109375" style="0"/>
    <col min="2312" max="2312" customWidth="1" width="9.0" style="0"/>
    <col min="2313" max="2313" customWidth="1" width="9.855469" style="0"/>
    <col min="2314" max="2314" customWidth="1" width="9.285156" style="0"/>
    <col min="2315" max="2315" customWidth="1" width="10.140625" style="0"/>
    <col min="2316" max="2316" customWidth="1" width="9.285156" style="0"/>
    <col min="2317" max="2317" customWidth="1" width="2.2851562" style="0"/>
    <col min="2561" max="2561" customWidth="1" width="11.855469" style="0"/>
    <col min="2562" max="2562" customWidth="1" width="12.425781" style="0"/>
    <col min="2563" max="2563" customWidth="1" width="10.7109375" style="0"/>
    <col min="2564" max="2564" customWidth="1" width="11.7109375" style="0"/>
    <col min="2565" max="2565" customWidth="1" width="12.7109375" style="0"/>
    <col min="2566" max="2566" customWidth="1" width="10.285156" style="0"/>
    <col min="2567" max="2567" customWidth="1" width="11.7109375" style="0"/>
    <col min="2568" max="2568" customWidth="1" width="9.0" style="0"/>
    <col min="2569" max="2569" customWidth="1" width="9.855469" style="0"/>
    <col min="2570" max="2570" customWidth="1" width="9.285156" style="0"/>
    <col min="2571" max="2571" customWidth="1" width="10.140625" style="0"/>
    <col min="2572" max="2572" customWidth="1" width="9.285156" style="0"/>
    <col min="2573" max="2573" customWidth="1" width="2.2851562" style="0"/>
    <col min="2817" max="2817" customWidth="1" width="11.855469" style="0"/>
    <col min="2818" max="2818" customWidth="1" width="12.425781" style="0"/>
    <col min="2819" max="2819" customWidth="1" width="10.7109375" style="0"/>
    <col min="2820" max="2820" customWidth="1" width="11.7109375" style="0"/>
    <col min="2821" max="2821" customWidth="1" width="12.7109375" style="0"/>
    <col min="2822" max="2822" customWidth="1" width="10.285156" style="0"/>
    <col min="2823" max="2823" customWidth="1" width="11.7109375" style="0"/>
    <col min="2824" max="2824" customWidth="1" width="9.0" style="0"/>
    <col min="2825" max="2825" customWidth="1" width="9.855469" style="0"/>
    <col min="2826" max="2826" customWidth="1" width="9.285156" style="0"/>
    <col min="2827" max="2827" customWidth="1" width="10.140625" style="0"/>
    <col min="2828" max="2828" customWidth="1" width="9.285156" style="0"/>
    <col min="2829" max="2829" customWidth="1" width="2.2851562" style="0"/>
    <col min="3073" max="3073" customWidth="1" width="11.855469" style="0"/>
    <col min="3074" max="3074" customWidth="1" width="12.425781" style="0"/>
    <col min="3075" max="3075" customWidth="1" width="10.7109375" style="0"/>
    <col min="3076" max="3076" customWidth="1" width="11.7109375" style="0"/>
    <col min="3077" max="3077" customWidth="1" width="12.7109375" style="0"/>
    <col min="3078" max="3078" customWidth="1" width="10.285156" style="0"/>
    <col min="3079" max="3079" customWidth="1" width="11.7109375" style="0"/>
    <col min="3080" max="3080" customWidth="1" width="9.0" style="0"/>
    <col min="3081" max="3081" customWidth="1" width="9.855469" style="0"/>
    <col min="3082" max="3082" customWidth="1" width="9.285156" style="0"/>
    <col min="3083" max="3083" customWidth="1" width="10.140625" style="0"/>
    <col min="3084" max="3084" customWidth="1" width="9.285156" style="0"/>
    <col min="3085" max="3085" customWidth="1" width="2.2851562" style="0"/>
    <col min="3329" max="3329" customWidth="1" width="11.855469" style="0"/>
    <col min="3330" max="3330" customWidth="1" width="12.425781" style="0"/>
    <col min="3331" max="3331" customWidth="1" width="10.7109375" style="0"/>
    <col min="3332" max="3332" customWidth="1" width="11.7109375" style="0"/>
    <col min="3333" max="3333" customWidth="1" width="12.7109375" style="0"/>
    <col min="3334" max="3334" customWidth="1" width="10.285156" style="0"/>
    <col min="3335" max="3335" customWidth="1" width="11.7109375" style="0"/>
    <col min="3336" max="3336" customWidth="1" width="9.0" style="0"/>
    <col min="3337" max="3337" customWidth="1" width="9.855469" style="0"/>
    <col min="3338" max="3338" customWidth="1" width="9.285156" style="0"/>
    <col min="3339" max="3339" customWidth="1" width="10.140625" style="0"/>
    <col min="3340" max="3340" customWidth="1" width="9.285156" style="0"/>
    <col min="3341" max="3341" customWidth="1" width="2.2851562" style="0"/>
    <col min="3585" max="3585" customWidth="1" width="11.855469" style="0"/>
    <col min="3586" max="3586" customWidth="1" width="12.425781" style="0"/>
    <col min="3587" max="3587" customWidth="1" width="10.7109375" style="0"/>
    <col min="3588" max="3588" customWidth="1" width="11.7109375" style="0"/>
    <col min="3589" max="3589" customWidth="1" width="12.7109375" style="0"/>
    <col min="3590" max="3590" customWidth="1" width="10.285156" style="0"/>
    <col min="3591" max="3591" customWidth="1" width="11.7109375" style="0"/>
    <col min="3592" max="3592" customWidth="1" width="9.0" style="0"/>
    <col min="3593" max="3593" customWidth="1" width="9.855469" style="0"/>
    <col min="3594" max="3594" customWidth="1" width="9.285156" style="0"/>
    <col min="3595" max="3595" customWidth="1" width="10.140625" style="0"/>
    <col min="3596" max="3596" customWidth="1" width="9.285156" style="0"/>
    <col min="3597" max="3597" customWidth="1" width="2.2851562" style="0"/>
    <col min="3841" max="3841" customWidth="1" width="11.855469" style="0"/>
    <col min="3842" max="3842" customWidth="1" width="12.425781" style="0"/>
    <col min="3843" max="3843" customWidth="1" width="10.7109375" style="0"/>
    <col min="3844" max="3844" customWidth="1" width="11.7109375" style="0"/>
    <col min="3845" max="3845" customWidth="1" width="12.7109375" style="0"/>
    <col min="3846" max="3846" customWidth="1" width="10.285156" style="0"/>
    <col min="3847" max="3847" customWidth="1" width="11.7109375" style="0"/>
    <col min="3848" max="3848" customWidth="1" width="9.0" style="0"/>
    <col min="3849" max="3849" customWidth="1" width="9.855469" style="0"/>
    <col min="3850" max="3850" customWidth="1" width="9.285156" style="0"/>
    <col min="3851" max="3851" customWidth="1" width="10.140625" style="0"/>
    <col min="3852" max="3852" customWidth="1" width="9.285156" style="0"/>
    <col min="3853" max="3853" customWidth="1" width="2.2851562" style="0"/>
    <col min="4097" max="4097" customWidth="1" width="11.855469" style="0"/>
    <col min="4098" max="4098" customWidth="1" width="12.425781" style="0"/>
    <col min="4099" max="4099" customWidth="1" width="10.7109375" style="0"/>
    <col min="4100" max="4100" customWidth="1" width="11.7109375" style="0"/>
    <col min="4101" max="4101" customWidth="1" width="12.7109375" style="0"/>
    <col min="4102" max="4102" customWidth="1" width="10.285156" style="0"/>
    <col min="4103" max="4103" customWidth="1" width="11.7109375" style="0"/>
    <col min="4104" max="4104" customWidth="1" width="9.0" style="0"/>
    <col min="4105" max="4105" customWidth="1" width="9.855469" style="0"/>
    <col min="4106" max="4106" customWidth="1" width="9.285156" style="0"/>
    <col min="4107" max="4107" customWidth="1" width="10.140625" style="0"/>
    <col min="4108" max="4108" customWidth="1" width="9.285156" style="0"/>
    <col min="4109" max="4109" customWidth="1" width="2.2851562" style="0"/>
    <col min="4353" max="4353" customWidth="1" width="11.855469" style="0"/>
    <col min="4354" max="4354" customWidth="1" width="12.425781" style="0"/>
    <col min="4355" max="4355" customWidth="1" width="10.7109375" style="0"/>
    <col min="4356" max="4356" customWidth="1" width="11.7109375" style="0"/>
    <col min="4357" max="4357" customWidth="1" width="12.7109375" style="0"/>
    <col min="4358" max="4358" customWidth="1" width="10.285156" style="0"/>
    <col min="4359" max="4359" customWidth="1" width="11.7109375" style="0"/>
    <col min="4360" max="4360" customWidth="1" width="9.0" style="0"/>
    <col min="4361" max="4361" customWidth="1" width="9.855469" style="0"/>
    <col min="4362" max="4362" customWidth="1" width="9.285156" style="0"/>
    <col min="4363" max="4363" customWidth="1" width="10.140625" style="0"/>
    <col min="4364" max="4364" customWidth="1" width="9.285156" style="0"/>
    <col min="4365" max="4365" customWidth="1" width="2.2851562" style="0"/>
    <col min="4609" max="4609" customWidth="1" width="11.855469" style="0"/>
    <col min="4610" max="4610" customWidth="1" width="12.425781" style="0"/>
    <col min="4611" max="4611" customWidth="1" width="10.7109375" style="0"/>
    <col min="4612" max="4612" customWidth="1" width="11.7109375" style="0"/>
    <col min="4613" max="4613" customWidth="1" width="12.7109375" style="0"/>
    <col min="4614" max="4614" customWidth="1" width="10.285156" style="0"/>
    <col min="4615" max="4615" customWidth="1" width="11.7109375" style="0"/>
    <col min="4616" max="4616" customWidth="1" width="9.0" style="0"/>
    <col min="4617" max="4617" customWidth="1" width="9.855469" style="0"/>
    <col min="4618" max="4618" customWidth="1" width="9.285156" style="0"/>
    <col min="4619" max="4619" customWidth="1" width="10.140625" style="0"/>
    <col min="4620" max="4620" customWidth="1" width="9.285156" style="0"/>
    <col min="4621" max="4621" customWidth="1" width="2.2851562" style="0"/>
    <col min="4865" max="4865" customWidth="1" width="11.855469" style="0"/>
    <col min="4866" max="4866" customWidth="1" width="12.425781" style="0"/>
    <col min="4867" max="4867" customWidth="1" width="10.7109375" style="0"/>
    <col min="4868" max="4868" customWidth="1" width="11.7109375" style="0"/>
    <col min="4869" max="4869" customWidth="1" width="12.7109375" style="0"/>
    <col min="4870" max="4870" customWidth="1" width="10.285156" style="0"/>
    <col min="4871" max="4871" customWidth="1" width="11.7109375" style="0"/>
    <col min="4872" max="4872" customWidth="1" width="9.0" style="0"/>
    <col min="4873" max="4873" customWidth="1" width="9.855469" style="0"/>
    <col min="4874" max="4874" customWidth="1" width="9.285156" style="0"/>
    <col min="4875" max="4875" customWidth="1" width="10.140625" style="0"/>
    <col min="4876" max="4876" customWidth="1" width="9.285156" style="0"/>
    <col min="4877" max="4877" customWidth="1" width="2.2851562" style="0"/>
    <col min="5121" max="5121" customWidth="1" width="11.855469" style="0"/>
    <col min="5122" max="5122" customWidth="1" width="12.425781" style="0"/>
    <col min="5123" max="5123" customWidth="1" width="10.7109375" style="0"/>
    <col min="5124" max="5124" customWidth="1" width="11.7109375" style="0"/>
    <col min="5125" max="5125" customWidth="1" width="12.7109375" style="0"/>
    <col min="5126" max="5126" customWidth="1" width="10.285156" style="0"/>
    <col min="5127" max="5127" customWidth="1" width="11.7109375" style="0"/>
    <col min="5128" max="5128" customWidth="1" width="9.0" style="0"/>
    <col min="5129" max="5129" customWidth="1" width="9.855469" style="0"/>
    <col min="5130" max="5130" customWidth="1" width="9.285156" style="0"/>
    <col min="5131" max="5131" customWidth="1" width="10.140625" style="0"/>
    <col min="5132" max="5132" customWidth="1" width="9.285156" style="0"/>
    <col min="5133" max="5133" customWidth="1" width="2.2851562" style="0"/>
    <col min="5377" max="5377" customWidth="1" width="11.855469" style="0"/>
    <col min="5378" max="5378" customWidth="1" width="12.425781" style="0"/>
    <col min="5379" max="5379" customWidth="1" width="10.7109375" style="0"/>
    <col min="5380" max="5380" customWidth="1" width="11.7109375" style="0"/>
    <col min="5381" max="5381" customWidth="1" width="12.7109375" style="0"/>
    <col min="5382" max="5382" customWidth="1" width="10.285156" style="0"/>
    <col min="5383" max="5383" customWidth="1" width="11.7109375" style="0"/>
    <col min="5384" max="5384" customWidth="1" width="9.0" style="0"/>
    <col min="5385" max="5385" customWidth="1" width="9.855469" style="0"/>
    <col min="5386" max="5386" customWidth="1" width="9.285156" style="0"/>
    <col min="5387" max="5387" customWidth="1" width="10.140625" style="0"/>
    <col min="5388" max="5388" customWidth="1" width="9.285156" style="0"/>
    <col min="5389" max="5389" customWidth="1" width="2.2851562" style="0"/>
    <col min="5633" max="5633" customWidth="1" width="11.855469" style="0"/>
    <col min="5634" max="5634" customWidth="1" width="12.425781" style="0"/>
    <col min="5635" max="5635" customWidth="1" width="10.7109375" style="0"/>
    <col min="5636" max="5636" customWidth="1" width="11.7109375" style="0"/>
    <col min="5637" max="5637" customWidth="1" width="12.7109375" style="0"/>
    <col min="5638" max="5638" customWidth="1" width="10.285156" style="0"/>
    <col min="5639" max="5639" customWidth="1" width="11.7109375" style="0"/>
    <col min="5640" max="5640" customWidth="1" width="9.0" style="0"/>
    <col min="5641" max="5641" customWidth="1" width="9.855469" style="0"/>
    <col min="5642" max="5642" customWidth="1" width="9.285156" style="0"/>
    <col min="5643" max="5643" customWidth="1" width="10.140625" style="0"/>
    <col min="5644" max="5644" customWidth="1" width="9.285156" style="0"/>
    <col min="5645" max="5645" customWidth="1" width="2.2851562" style="0"/>
    <col min="5889" max="5889" customWidth="1" width="11.855469" style="0"/>
    <col min="5890" max="5890" customWidth="1" width="12.425781" style="0"/>
    <col min="5891" max="5891" customWidth="1" width="10.7109375" style="0"/>
    <col min="5892" max="5892" customWidth="1" width="11.7109375" style="0"/>
    <col min="5893" max="5893" customWidth="1" width="12.7109375" style="0"/>
    <col min="5894" max="5894" customWidth="1" width="10.285156" style="0"/>
    <col min="5895" max="5895" customWidth="1" width="11.7109375" style="0"/>
    <col min="5896" max="5896" customWidth="1" width="9.0" style="0"/>
    <col min="5897" max="5897" customWidth="1" width="9.855469" style="0"/>
    <col min="5898" max="5898" customWidth="1" width="9.285156" style="0"/>
    <col min="5899" max="5899" customWidth="1" width="10.140625" style="0"/>
    <col min="5900" max="5900" customWidth="1" width="9.285156" style="0"/>
    <col min="5901" max="5901" customWidth="1" width="2.2851562" style="0"/>
    <col min="6145" max="6145" customWidth="1" width="11.855469" style="0"/>
    <col min="6146" max="6146" customWidth="1" width="12.425781" style="0"/>
    <col min="6147" max="6147" customWidth="1" width="10.7109375" style="0"/>
    <col min="6148" max="6148" customWidth="1" width="11.7109375" style="0"/>
    <col min="6149" max="6149" customWidth="1" width="12.7109375" style="0"/>
    <col min="6150" max="6150" customWidth="1" width="10.285156" style="0"/>
    <col min="6151" max="6151" customWidth="1" width="11.7109375" style="0"/>
    <col min="6152" max="6152" customWidth="1" width="9.0" style="0"/>
    <col min="6153" max="6153" customWidth="1" width="9.855469" style="0"/>
    <col min="6154" max="6154" customWidth="1" width="9.285156" style="0"/>
    <col min="6155" max="6155" customWidth="1" width="10.140625" style="0"/>
    <col min="6156" max="6156" customWidth="1" width="9.285156" style="0"/>
    <col min="6157" max="6157" customWidth="1" width="2.2851562" style="0"/>
    <col min="6401" max="6401" customWidth="1" width="11.855469" style="0"/>
    <col min="6402" max="6402" customWidth="1" width="12.425781" style="0"/>
    <col min="6403" max="6403" customWidth="1" width="10.7109375" style="0"/>
    <col min="6404" max="6404" customWidth="1" width="11.7109375" style="0"/>
    <col min="6405" max="6405" customWidth="1" width="12.7109375" style="0"/>
    <col min="6406" max="6406" customWidth="1" width="10.285156" style="0"/>
    <col min="6407" max="6407" customWidth="1" width="11.7109375" style="0"/>
    <col min="6408" max="6408" customWidth="1" width="9.0" style="0"/>
    <col min="6409" max="6409" customWidth="1" width="9.855469" style="0"/>
    <col min="6410" max="6410" customWidth="1" width="9.285156" style="0"/>
    <col min="6411" max="6411" customWidth="1" width="10.140625" style="0"/>
    <col min="6412" max="6412" customWidth="1" width="9.285156" style="0"/>
    <col min="6413" max="6413" customWidth="1" width="2.2851562" style="0"/>
    <col min="6657" max="6657" customWidth="1" width="11.855469" style="0"/>
    <col min="6658" max="6658" customWidth="1" width="12.425781" style="0"/>
    <col min="6659" max="6659" customWidth="1" width="10.7109375" style="0"/>
    <col min="6660" max="6660" customWidth="1" width="11.7109375" style="0"/>
    <col min="6661" max="6661" customWidth="1" width="12.7109375" style="0"/>
    <col min="6662" max="6662" customWidth="1" width="10.285156" style="0"/>
    <col min="6663" max="6663" customWidth="1" width="11.7109375" style="0"/>
    <col min="6664" max="6664" customWidth="1" width="9.0" style="0"/>
    <col min="6665" max="6665" customWidth="1" width="9.855469" style="0"/>
    <col min="6666" max="6666" customWidth="1" width="9.285156" style="0"/>
    <col min="6667" max="6667" customWidth="1" width="10.140625" style="0"/>
    <col min="6668" max="6668" customWidth="1" width="9.285156" style="0"/>
    <col min="6669" max="6669" customWidth="1" width="2.2851562" style="0"/>
    <col min="6913" max="6913" customWidth="1" width="11.855469" style="0"/>
    <col min="6914" max="6914" customWidth="1" width="12.425781" style="0"/>
    <col min="6915" max="6915" customWidth="1" width="10.7109375" style="0"/>
    <col min="6916" max="6916" customWidth="1" width="11.7109375" style="0"/>
    <col min="6917" max="6917" customWidth="1" width="12.7109375" style="0"/>
    <col min="6918" max="6918" customWidth="1" width="10.285156" style="0"/>
    <col min="6919" max="6919" customWidth="1" width="11.7109375" style="0"/>
    <col min="6920" max="6920" customWidth="1" width="9.0" style="0"/>
    <col min="6921" max="6921" customWidth="1" width="9.855469" style="0"/>
    <col min="6922" max="6922" customWidth="1" width="9.285156" style="0"/>
    <col min="6923" max="6923" customWidth="1" width="10.140625" style="0"/>
    <col min="6924" max="6924" customWidth="1" width="9.285156" style="0"/>
    <col min="6925" max="6925" customWidth="1" width="2.2851562" style="0"/>
    <col min="7169" max="7169" customWidth="1" width="11.855469" style="0"/>
    <col min="7170" max="7170" customWidth="1" width="12.425781" style="0"/>
    <col min="7171" max="7171" customWidth="1" width="10.7109375" style="0"/>
    <col min="7172" max="7172" customWidth="1" width="11.7109375" style="0"/>
    <col min="7173" max="7173" customWidth="1" width="12.7109375" style="0"/>
    <col min="7174" max="7174" customWidth="1" width="10.285156" style="0"/>
    <col min="7175" max="7175" customWidth="1" width="11.7109375" style="0"/>
    <col min="7176" max="7176" customWidth="1" width="9.0" style="0"/>
    <col min="7177" max="7177" customWidth="1" width="9.855469" style="0"/>
    <col min="7178" max="7178" customWidth="1" width="9.285156" style="0"/>
    <col min="7179" max="7179" customWidth="1" width="10.140625" style="0"/>
    <col min="7180" max="7180" customWidth="1" width="9.285156" style="0"/>
    <col min="7181" max="7181" customWidth="1" width="2.2851562" style="0"/>
    <col min="7425" max="7425" customWidth="1" width="11.855469" style="0"/>
    <col min="7426" max="7426" customWidth="1" width="12.425781" style="0"/>
    <col min="7427" max="7427" customWidth="1" width="10.7109375" style="0"/>
    <col min="7428" max="7428" customWidth="1" width="11.7109375" style="0"/>
    <col min="7429" max="7429" customWidth="1" width="12.7109375" style="0"/>
    <col min="7430" max="7430" customWidth="1" width="10.285156" style="0"/>
    <col min="7431" max="7431" customWidth="1" width="11.7109375" style="0"/>
    <col min="7432" max="7432" customWidth="1" width="9.0" style="0"/>
    <col min="7433" max="7433" customWidth="1" width="9.855469" style="0"/>
    <col min="7434" max="7434" customWidth="1" width="9.285156" style="0"/>
    <col min="7435" max="7435" customWidth="1" width="10.140625" style="0"/>
    <col min="7436" max="7436" customWidth="1" width="9.285156" style="0"/>
    <col min="7437" max="7437" customWidth="1" width="2.2851562" style="0"/>
    <col min="7681" max="7681" customWidth="1" width="11.855469" style="0"/>
    <col min="7682" max="7682" customWidth="1" width="12.425781" style="0"/>
    <col min="7683" max="7683" customWidth="1" width="10.7109375" style="0"/>
    <col min="7684" max="7684" customWidth="1" width="11.7109375" style="0"/>
    <col min="7685" max="7685" customWidth="1" width="12.7109375" style="0"/>
    <col min="7686" max="7686" customWidth="1" width="10.285156" style="0"/>
    <col min="7687" max="7687" customWidth="1" width="11.7109375" style="0"/>
    <col min="7688" max="7688" customWidth="1" width="9.0" style="0"/>
    <col min="7689" max="7689" customWidth="1" width="9.855469" style="0"/>
    <col min="7690" max="7690" customWidth="1" width="9.285156" style="0"/>
    <col min="7691" max="7691" customWidth="1" width="10.140625" style="0"/>
    <col min="7692" max="7692" customWidth="1" width="9.285156" style="0"/>
    <col min="7693" max="7693" customWidth="1" width="2.2851562" style="0"/>
    <col min="7937" max="7937" customWidth="1" width="11.855469" style="0"/>
    <col min="7938" max="7938" customWidth="1" width="12.425781" style="0"/>
    <col min="7939" max="7939" customWidth="1" width="10.7109375" style="0"/>
    <col min="7940" max="7940" customWidth="1" width="11.7109375" style="0"/>
    <col min="7941" max="7941" customWidth="1" width="12.7109375" style="0"/>
    <col min="7942" max="7942" customWidth="1" width="10.285156" style="0"/>
    <col min="7943" max="7943" customWidth="1" width="11.7109375" style="0"/>
    <col min="7944" max="7944" customWidth="1" width="9.0" style="0"/>
    <col min="7945" max="7945" customWidth="1" width="9.855469" style="0"/>
    <col min="7946" max="7946" customWidth="1" width="9.285156" style="0"/>
    <col min="7947" max="7947" customWidth="1" width="10.140625" style="0"/>
    <col min="7948" max="7948" customWidth="1" width="9.285156" style="0"/>
    <col min="7949" max="7949" customWidth="1" width="2.2851562" style="0"/>
    <col min="8193" max="8193" customWidth="1" width="11.855469" style="0"/>
    <col min="8194" max="8194" customWidth="1" width="12.425781" style="0"/>
    <col min="8195" max="8195" customWidth="1" width="10.7109375" style="0"/>
    <col min="8196" max="8196" customWidth="1" width="11.7109375" style="0"/>
    <col min="8197" max="8197" customWidth="1" width="12.7109375" style="0"/>
    <col min="8198" max="8198" customWidth="1" width="10.285156" style="0"/>
    <col min="8199" max="8199" customWidth="1" width="11.7109375" style="0"/>
    <col min="8200" max="8200" customWidth="1" width="9.0" style="0"/>
    <col min="8201" max="8201" customWidth="1" width="9.855469" style="0"/>
    <col min="8202" max="8202" customWidth="1" width="9.285156" style="0"/>
    <col min="8203" max="8203" customWidth="1" width="10.140625" style="0"/>
    <col min="8204" max="8204" customWidth="1" width="9.285156" style="0"/>
    <col min="8205" max="8205" customWidth="1" width="2.2851562" style="0"/>
    <col min="8449" max="8449" customWidth="1" width="11.855469" style="0"/>
    <col min="8450" max="8450" customWidth="1" width="12.425781" style="0"/>
    <col min="8451" max="8451" customWidth="1" width="10.7109375" style="0"/>
    <col min="8452" max="8452" customWidth="1" width="11.7109375" style="0"/>
    <col min="8453" max="8453" customWidth="1" width="12.7109375" style="0"/>
    <col min="8454" max="8454" customWidth="1" width="10.285156" style="0"/>
    <col min="8455" max="8455" customWidth="1" width="11.7109375" style="0"/>
    <col min="8456" max="8456" customWidth="1" width="9.0" style="0"/>
    <col min="8457" max="8457" customWidth="1" width="9.855469" style="0"/>
    <col min="8458" max="8458" customWidth="1" width="9.285156" style="0"/>
    <col min="8459" max="8459" customWidth="1" width="10.140625" style="0"/>
    <col min="8460" max="8460" customWidth="1" width="9.285156" style="0"/>
    <col min="8461" max="8461" customWidth="1" width="2.2851562" style="0"/>
    <col min="8705" max="8705" customWidth="1" width="11.855469" style="0"/>
    <col min="8706" max="8706" customWidth="1" width="12.425781" style="0"/>
    <col min="8707" max="8707" customWidth="1" width="10.7109375" style="0"/>
    <col min="8708" max="8708" customWidth="1" width="11.7109375" style="0"/>
    <col min="8709" max="8709" customWidth="1" width="12.7109375" style="0"/>
    <col min="8710" max="8710" customWidth="1" width="10.285156" style="0"/>
    <col min="8711" max="8711" customWidth="1" width="11.7109375" style="0"/>
    <col min="8712" max="8712" customWidth="1" width="9.0" style="0"/>
    <col min="8713" max="8713" customWidth="1" width="9.855469" style="0"/>
    <col min="8714" max="8714" customWidth="1" width="9.285156" style="0"/>
    <col min="8715" max="8715" customWidth="1" width="10.140625" style="0"/>
    <col min="8716" max="8716" customWidth="1" width="9.285156" style="0"/>
    <col min="8717" max="8717" customWidth="1" width="2.2851562" style="0"/>
    <col min="8961" max="8961" customWidth="1" width="11.855469" style="0"/>
    <col min="8962" max="8962" customWidth="1" width="12.425781" style="0"/>
    <col min="8963" max="8963" customWidth="1" width="10.7109375" style="0"/>
    <col min="8964" max="8964" customWidth="1" width="11.7109375" style="0"/>
    <col min="8965" max="8965" customWidth="1" width="12.7109375" style="0"/>
    <col min="8966" max="8966" customWidth="1" width="10.285156" style="0"/>
    <col min="8967" max="8967" customWidth="1" width="11.7109375" style="0"/>
    <col min="8968" max="8968" customWidth="1" width="9.0" style="0"/>
    <col min="8969" max="8969" customWidth="1" width="9.855469" style="0"/>
    <col min="8970" max="8970" customWidth="1" width="9.285156" style="0"/>
    <col min="8971" max="8971" customWidth="1" width="10.140625" style="0"/>
    <col min="8972" max="8972" customWidth="1" width="9.285156" style="0"/>
    <col min="8973" max="8973" customWidth="1" width="2.2851562" style="0"/>
    <col min="9217" max="9217" customWidth="1" width="11.855469" style="0"/>
    <col min="9218" max="9218" customWidth="1" width="12.425781" style="0"/>
    <col min="9219" max="9219" customWidth="1" width="10.7109375" style="0"/>
    <col min="9220" max="9220" customWidth="1" width="11.7109375" style="0"/>
    <col min="9221" max="9221" customWidth="1" width="12.7109375" style="0"/>
    <col min="9222" max="9222" customWidth="1" width="10.285156" style="0"/>
    <col min="9223" max="9223" customWidth="1" width="11.7109375" style="0"/>
    <col min="9224" max="9224" customWidth="1" width="9.0" style="0"/>
    <col min="9225" max="9225" customWidth="1" width="9.855469" style="0"/>
    <col min="9226" max="9226" customWidth="1" width="9.285156" style="0"/>
    <col min="9227" max="9227" customWidth="1" width="10.140625" style="0"/>
    <col min="9228" max="9228" customWidth="1" width="9.285156" style="0"/>
    <col min="9229" max="9229" customWidth="1" width="2.2851562" style="0"/>
    <col min="9473" max="9473" customWidth="1" width="11.855469" style="0"/>
    <col min="9474" max="9474" customWidth="1" width="12.425781" style="0"/>
    <col min="9475" max="9475" customWidth="1" width="10.7109375" style="0"/>
    <col min="9476" max="9476" customWidth="1" width="11.7109375" style="0"/>
    <col min="9477" max="9477" customWidth="1" width="12.7109375" style="0"/>
    <col min="9478" max="9478" customWidth="1" width="10.285156" style="0"/>
    <col min="9479" max="9479" customWidth="1" width="11.7109375" style="0"/>
    <col min="9480" max="9480" customWidth="1" width="9.0" style="0"/>
    <col min="9481" max="9481" customWidth="1" width="9.855469" style="0"/>
    <col min="9482" max="9482" customWidth="1" width="9.285156" style="0"/>
    <col min="9483" max="9483" customWidth="1" width="10.140625" style="0"/>
    <col min="9484" max="9484" customWidth="1" width="9.285156" style="0"/>
    <col min="9485" max="9485" customWidth="1" width="2.2851562" style="0"/>
    <col min="9729" max="9729" customWidth="1" width="11.855469" style="0"/>
    <col min="9730" max="9730" customWidth="1" width="12.425781" style="0"/>
    <col min="9731" max="9731" customWidth="1" width="10.7109375" style="0"/>
    <col min="9732" max="9732" customWidth="1" width="11.7109375" style="0"/>
    <col min="9733" max="9733" customWidth="1" width="12.7109375" style="0"/>
    <col min="9734" max="9734" customWidth="1" width="10.285156" style="0"/>
    <col min="9735" max="9735" customWidth="1" width="11.7109375" style="0"/>
    <col min="9736" max="9736" customWidth="1" width="9.0" style="0"/>
    <col min="9737" max="9737" customWidth="1" width="9.855469" style="0"/>
    <col min="9738" max="9738" customWidth="1" width="9.285156" style="0"/>
    <col min="9739" max="9739" customWidth="1" width="10.140625" style="0"/>
    <col min="9740" max="9740" customWidth="1" width="9.285156" style="0"/>
    <col min="9741" max="9741" customWidth="1" width="2.2851562" style="0"/>
    <col min="9985" max="9985" customWidth="1" width="11.855469" style="0"/>
    <col min="9986" max="9986" customWidth="1" width="12.425781" style="0"/>
    <col min="9987" max="9987" customWidth="1" width="10.7109375" style="0"/>
    <col min="9988" max="9988" customWidth="1" width="11.7109375" style="0"/>
    <col min="9989" max="9989" customWidth="1" width="12.7109375" style="0"/>
    <col min="9990" max="9990" customWidth="1" width="10.285156" style="0"/>
    <col min="9991" max="9991" customWidth="1" width="11.7109375" style="0"/>
    <col min="9992" max="9992" customWidth="1" width="9.0" style="0"/>
    <col min="9993" max="9993" customWidth="1" width="9.855469" style="0"/>
    <col min="9994" max="9994" customWidth="1" width="9.285156" style="0"/>
    <col min="9995" max="9995" customWidth="1" width="10.140625" style="0"/>
    <col min="9996" max="9996" customWidth="1" width="9.285156" style="0"/>
    <col min="9997" max="9997" customWidth="1" width="2.2851562" style="0"/>
    <col min="10241" max="10241" customWidth="1" width="11.855469" style="0"/>
    <col min="10242" max="10242" customWidth="1" width="12.425781" style="0"/>
    <col min="10243" max="10243" customWidth="1" width="10.7109375" style="0"/>
    <col min="10244" max="10244" customWidth="1" width="11.7109375" style="0"/>
    <col min="10245" max="10245" customWidth="1" width="12.7109375" style="0"/>
    <col min="10246" max="10246" customWidth="1" width="10.285156" style="0"/>
    <col min="10247" max="10247" customWidth="1" width="11.7109375" style="0"/>
    <col min="10248" max="10248" customWidth="1" width="9.0" style="0"/>
    <col min="10249" max="10249" customWidth="1" width="9.855469" style="0"/>
    <col min="10250" max="10250" customWidth="1" width="9.285156" style="0"/>
    <col min="10251" max="10251" customWidth="1" width="10.140625" style="0"/>
    <col min="10252" max="10252" customWidth="1" width="9.285156" style="0"/>
    <col min="10253" max="10253" customWidth="1" width="2.2851562" style="0"/>
    <col min="10497" max="10497" customWidth="1" width="11.855469" style="0"/>
    <col min="10498" max="10498" customWidth="1" width="12.425781" style="0"/>
    <col min="10499" max="10499" customWidth="1" width="10.7109375" style="0"/>
    <col min="10500" max="10500" customWidth="1" width="11.7109375" style="0"/>
    <col min="10501" max="10501" customWidth="1" width="12.7109375" style="0"/>
    <col min="10502" max="10502" customWidth="1" width="10.285156" style="0"/>
    <col min="10503" max="10503" customWidth="1" width="11.7109375" style="0"/>
    <col min="10504" max="10504" customWidth="1" width="9.0" style="0"/>
    <col min="10505" max="10505" customWidth="1" width="9.855469" style="0"/>
    <col min="10506" max="10506" customWidth="1" width="9.285156" style="0"/>
    <col min="10507" max="10507" customWidth="1" width="10.140625" style="0"/>
    <col min="10508" max="10508" customWidth="1" width="9.285156" style="0"/>
    <col min="10509" max="10509" customWidth="1" width="2.2851562" style="0"/>
    <col min="10753" max="10753" customWidth="1" width="11.855469" style="0"/>
    <col min="10754" max="10754" customWidth="1" width="12.425781" style="0"/>
    <col min="10755" max="10755" customWidth="1" width="10.7109375" style="0"/>
    <col min="10756" max="10756" customWidth="1" width="11.7109375" style="0"/>
    <col min="10757" max="10757" customWidth="1" width="12.7109375" style="0"/>
    <col min="10758" max="10758" customWidth="1" width="10.285156" style="0"/>
    <col min="10759" max="10759" customWidth="1" width="11.7109375" style="0"/>
    <col min="10760" max="10760" customWidth="1" width="9.0" style="0"/>
    <col min="10761" max="10761" customWidth="1" width="9.855469" style="0"/>
    <col min="10762" max="10762" customWidth="1" width="9.285156" style="0"/>
    <col min="10763" max="10763" customWidth="1" width="10.140625" style="0"/>
    <col min="10764" max="10764" customWidth="1" width="9.285156" style="0"/>
    <col min="10765" max="10765" customWidth="1" width="2.2851562" style="0"/>
    <col min="11009" max="11009" customWidth="1" width="11.855469" style="0"/>
    <col min="11010" max="11010" customWidth="1" width="12.425781" style="0"/>
    <col min="11011" max="11011" customWidth="1" width="10.7109375" style="0"/>
    <col min="11012" max="11012" customWidth="1" width="11.7109375" style="0"/>
    <col min="11013" max="11013" customWidth="1" width="12.7109375" style="0"/>
    <col min="11014" max="11014" customWidth="1" width="10.285156" style="0"/>
    <col min="11015" max="11015" customWidth="1" width="11.7109375" style="0"/>
    <col min="11016" max="11016" customWidth="1" width="9.0" style="0"/>
    <col min="11017" max="11017" customWidth="1" width="9.855469" style="0"/>
    <col min="11018" max="11018" customWidth="1" width="9.285156" style="0"/>
    <col min="11019" max="11019" customWidth="1" width="10.140625" style="0"/>
    <col min="11020" max="11020" customWidth="1" width="9.285156" style="0"/>
    <col min="11021" max="11021" customWidth="1" width="2.2851562" style="0"/>
    <col min="11265" max="11265" customWidth="1" width="11.855469" style="0"/>
    <col min="11266" max="11266" customWidth="1" width="12.425781" style="0"/>
    <col min="11267" max="11267" customWidth="1" width="10.7109375" style="0"/>
    <col min="11268" max="11268" customWidth="1" width="11.7109375" style="0"/>
    <col min="11269" max="11269" customWidth="1" width="12.7109375" style="0"/>
    <col min="11270" max="11270" customWidth="1" width="10.285156" style="0"/>
    <col min="11271" max="11271" customWidth="1" width="11.7109375" style="0"/>
    <col min="11272" max="11272" customWidth="1" width="9.0" style="0"/>
    <col min="11273" max="11273" customWidth="1" width="9.855469" style="0"/>
    <col min="11274" max="11274" customWidth="1" width="9.285156" style="0"/>
    <col min="11275" max="11275" customWidth="1" width="10.140625" style="0"/>
    <col min="11276" max="11276" customWidth="1" width="9.285156" style="0"/>
    <col min="11277" max="11277" customWidth="1" width="2.2851562" style="0"/>
    <col min="11521" max="11521" customWidth="1" width="11.855469" style="0"/>
    <col min="11522" max="11522" customWidth="1" width="12.425781" style="0"/>
    <col min="11523" max="11523" customWidth="1" width="10.7109375" style="0"/>
    <col min="11524" max="11524" customWidth="1" width="11.7109375" style="0"/>
    <col min="11525" max="11525" customWidth="1" width="12.7109375" style="0"/>
    <col min="11526" max="11526" customWidth="1" width="10.285156" style="0"/>
    <col min="11527" max="11527" customWidth="1" width="11.7109375" style="0"/>
    <col min="11528" max="11528" customWidth="1" width="9.0" style="0"/>
    <col min="11529" max="11529" customWidth="1" width="9.855469" style="0"/>
    <col min="11530" max="11530" customWidth="1" width="9.285156" style="0"/>
    <col min="11531" max="11531" customWidth="1" width="10.140625" style="0"/>
    <col min="11532" max="11532" customWidth="1" width="9.285156" style="0"/>
    <col min="11533" max="11533" customWidth="1" width="2.2851562" style="0"/>
    <col min="11777" max="11777" customWidth="1" width="11.855469" style="0"/>
    <col min="11778" max="11778" customWidth="1" width="12.425781" style="0"/>
    <col min="11779" max="11779" customWidth="1" width="10.7109375" style="0"/>
    <col min="11780" max="11780" customWidth="1" width="11.7109375" style="0"/>
    <col min="11781" max="11781" customWidth="1" width="12.7109375" style="0"/>
    <col min="11782" max="11782" customWidth="1" width="10.285156" style="0"/>
    <col min="11783" max="11783" customWidth="1" width="11.7109375" style="0"/>
    <col min="11784" max="11784" customWidth="1" width="9.0" style="0"/>
    <col min="11785" max="11785" customWidth="1" width="9.855469" style="0"/>
    <col min="11786" max="11786" customWidth="1" width="9.285156" style="0"/>
    <col min="11787" max="11787" customWidth="1" width="10.140625" style="0"/>
    <col min="11788" max="11788" customWidth="1" width="9.285156" style="0"/>
    <col min="11789" max="11789" customWidth="1" width="2.2851562" style="0"/>
    <col min="12033" max="12033" customWidth="1" width="11.855469" style="0"/>
    <col min="12034" max="12034" customWidth="1" width="12.425781" style="0"/>
    <col min="12035" max="12035" customWidth="1" width="10.7109375" style="0"/>
    <col min="12036" max="12036" customWidth="1" width="11.7109375" style="0"/>
    <col min="12037" max="12037" customWidth="1" width="12.7109375" style="0"/>
    <col min="12038" max="12038" customWidth="1" width="10.285156" style="0"/>
    <col min="12039" max="12039" customWidth="1" width="11.7109375" style="0"/>
    <col min="12040" max="12040" customWidth="1" width="9.0" style="0"/>
    <col min="12041" max="12041" customWidth="1" width="9.855469" style="0"/>
    <col min="12042" max="12042" customWidth="1" width="9.285156" style="0"/>
    <col min="12043" max="12043" customWidth="1" width="10.140625" style="0"/>
    <col min="12044" max="12044" customWidth="1" width="9.285156" style="0"/>
    <col min="12045" max="12045" customWidth="1" width="2.2851562" style="0"/>
    <col min="12289" max="12289" customWidth="1" width="11.855469" style="0"/>
    <col min="12290" max="12290" customWidth="1" width="12.425781" style="0"/>
    <col min="12291" max="12291" customWidth="1" width="10.7109375" style="0"/>
    <col min="12292" max="12292" customWidth="1" width="11.7109375" style="0"/>
    <col min="12293" max="12293" customWidth="1" width="12.7109375" style="0"/>
    <col min="12294" max="12294" customWidth="1" width="10.285156" style="0"/>
    <col min="12295" max="12295" customWidth="1" width="11.7109375" style="0"/>
    <col min="12296" max="12296" customWidth="1" width="9.0" style="0"/>
    <col min="12297" max="12297" customWidth="1" width="9.855469" style="0"/>
    <col min="12298" max="12298" customWidth="1" width="9.285156" style="0"/>
    <col min="12299" max="12299" customWidth="1" width="10.140625" style="0"/>
    <col min="12300" max="12300" customWidth="1" width="9.285156" style="0"/>
    <col min="12301" max="12301" customWidth="1" width="2.2851562" style="0"/>
    <col min="12545" max="12545" customWidth="1" width="11.855469" style="0"/>
    <col min="12546" max="12546" customWidth="1" width="12.425781" style="0"/>
    <col min="12547" max="12547" customWidth="1" width="10.7109375" style="0"/>
    <col min="12548" max="12548" customWidth="1" width="11.7109375" style="0"/>
    <col min="12549" max="12549" customWidth="1" width="12.7109375" style="0"/>
    <col min="12550" max="12550" customWidth="1" width="10.285156" style="0"/>
    <col min="12551" max="12551" customWidth="1" width="11.7109375" style="0"/>
    <col min="12552" max="12552" customWidth="1" width="9.0" style="0"/>
    <col min="12553" max="12553" customWidth="1" width="9.855469" style="0"/>
    <col min="12554" max="12554" customWidth="1" width="9.285156" style="0"/>
    <col min="12555" max="12555" customWidth="1" width="10.140625" style="0"/>
    <col min="12556" max="12556" customWidth="1" width="9.285156" style="0"/>
    <col min="12557" max="12557" customWidth="1" width="2.2851562" style="0"/>
    <col min="12801" max="12801" customWidth="1" width="11.855469" style="0"/>
    <col min="12802" max="12802" customWidth="1" width="12.425781" style="0"/>
    <col min="12803" max="12803" customWidth="1" width="10.7109375" style="0"/>
    <col min="12804" max="12804" customWidth="1" width="11.7109375" style="0"/>
    <col min="12805" max="12805" customWidth="1" width="12.7109375" style="0"/>
    <col min="12806" max="12806" customWidth="1" width="10.285156" style="0"/>
    <col min="12807" max="12807" customWidth="1" width="11.7109375" style="0"/>
    <col min="12808" max="12808" customWidth="1" width="9.0" style="0"/>
    <col min="12809" max="12809" customWidth="1" width="9.855469" style="0"/>
    <col min="12810" max="12810" customWidth="1" width="9.285156" style="0"/>
    <col min="12811" max="12811" customWidth="1" width="10.140625" style="0"/>
    <col min="12812" max="12812" customWidth="1" width="9.285156" style="0"/>
    <col min="12813" max="12813" customWidth="1" width="2.2851562" style="0"/>
    <col min="13057" max="13057" customWidth="1" width="11.855469" style="0"/>
    <col min="13058" max="13058" customWidth="1" width="12.425781" style="0"/>
    <col min="13059" max="13059" customWidth="1" width="10.7109375" style="0"/>
    <col min="13060" max="13060" customWidth="1" width="11.7109375" style="0"/>
    <col min="13061" max="13061" customWidth="1" width="12.7109375" style="0"/>
    <col min="13062" max="13062" customWidth="1" width="10.285156" style="0"/>
    <col min="13063" max="13063" customWidth="1" width="11.7109375" style="0"/>
    <col min="13064" max="13064" customWidth="1" width="9.0" style="0"/>
    <col min="13065" max="13065" customWidth="1" width="9.855469" style="0"/>
    <col min="13066" max="13066" customWidth="1" width="9.285156" style="0"/>
    <col min="13067" max="13067" customWidth="1" width="10.140625" style="0"/>
    <col min="13068" max="13068" customWidth="1" width="9.285156" style="0"/>
    <col min="13069" max="13069" customWidth="1" width="2.2851562" style="0"/>
    <col min="13313" max="13313" customWidth="1" width="11.855469" style="0"/>
    <col min="13314" max="13314" customWidth="1" width="12.425781" style="0"/>
    <col min="13315" max="13315" customWidth="1" width="10.7109375" style="0"/>
    <col min="13316" max="13316" customWidth="1" width="11.7109375" style="0"/>
    <col min="13317" max="13317" customWidth="1" width="12.7109375" style="0"/>
    <col min="13318" max="13318" customWidth="1" width="10.285156" style="0"/>
    <col min="13319" max="13319" customWidth="1" width="11.7109375" style="0"/>
    <col min="13320" max="13320" customWidth="1" width="9.0" style="0"/>
    <col min="13321" max="13321" customWidth="1" width="9.855469" style="0"/>
    <col min="13322" max="13322" customWidth="1" width="9.285156" style="0"/>
    <col min="13323" max="13323" customWidth="1" width="10.140625" style="0"/>
    <col min="13324" max="13324" customWidth="1" width="9.285156" style="0"/>
    <col min="13325" max="13325" customWidth="1" width="2.2851562" style="0"/>
    <col min="13569" max="13569" customWidth="1" width="11.855469" style="0"/>
    <col min="13570" max="13570" customWidth="1" width="12.425781" style="0"/>
    <col min="13571" max="13571" customWidth="1" width="10.7109375" style="0"/>
    <col min="13572" max="13572" customWidth="1" width="11.7109375" style="0"/>
    <col min="13573" max="13573" customWidth="1" width="12.7109375" style="0"/>
    <col min="13574" max="13574" customWidth="1" width="10.285156" style="0"/>
    <col min="13575" max="13575" customWidth="1" width="11.7109375" style="0"/>
    <col min="13576" max="13576" customWidth="1" width="9.0" style="0"/>
    <col min="13577" max="13577" customWidth="1" width="9.855469" style="0"/>
    <col min="13578" max="13578" customWidth="1" width="9.285156" style="0"/>
    <col min="13579" max="13579" customWidth="1" width="10.140625" style="0"/>
    <col min="13580" max="13580" customWidth="1" width="9.285156" style="0"/>
    <col min="13581" max="13581" customWidth="1" width="2.2851562" style="0"/>
    <col min="13825" max="13825" customWidth="1" width="11.855469" style="0"/>
    <col min="13826" max="13826" customWidth="1" width="12.425781" style="0"/>
    <col min="13827" max="13827" customWidth="1" width="10.7109375" style="0"/>
    <col min="13828" max="13828" customWidth="1" width="11.7109375" style="0"/>
    <col min="13829" max="13829" customWidth="1" width="12.7109375" style="0"/>
    <col min="13830" max="13830" customWidth="1" width="10.285156" style="0"/>
    <col min="13831" max="13831" customWidth="1" width="11.7109375" style="0"/>
    <col min="13832" max="13832" customWidth="1" width="9.0" style="0"/>
    <col min="13833" max="13833" customWidth="1" width="9.855469" style="0"/>
    <col min="13834" max="13834" customWidth="1" width="9.285156" style="0"/>
    <col min="13835" max="13835" customWidth="1" width="10.140625" style="0"/>
    <col min="13836" max="13836" customWidth="1" width="9.285156" style="0"/>
    <col min="13837" max="13837" customWidth="1" width="2.2851562" style="0"/>
    <col min="14081" max="14081" customWidth="1" width="11.855469" style="0"/>
    <col min="14082" max="14082" customWidth="1" width="12.425781" style="0"/>
    <col min="14083" max="14083" customWidth="1" width="10.7109375" style="0"/>
    <col min="14084" max="14084" customWidth="1" width="11.7109375" style="0"/>
    <col min="14085" max="14085" customWidth="1" width="12.7109375" style="0"/>
    <col min="14086" max="14086" customWidth="1" width="10.285156" style="0"/>
    <col min="14087" max="14087" customWidth="1" width="11.7109375" style="0"/>
    <col min="14088" max="14088" customWidth="1" width="9.0" style="0"/>
    <col min="14089" max="14089" customWidth="1" width="9.855469" style="0"/>
    <col min="14090" max="14090" customWidth="1" width="9.285156" style="0"/>
    <col min="14091" max="14091" customWidth="1" width="10.140625" style="0"/>
    <col min="14092" max="14092" customWidth="1" width="9.285156" style="0"/>
    <col min="14093" max="14093" customWidth="1" width="2.2851562" style="0"/>
    <col min="14337" max="14337" customWidth="1" width="11.855469" style="0"/>
    <col min="14338" max="14338" customWidth="1" width="12.425781" style="0"/>
    <col min="14339" max="14339" customWidth="1" width="10.7109375" style="0"/>
    <col min="14340" max="14340" customWidth="1" width="11.7109375" style="0"/>
    <col min="14341" max="14341" customWidth="1" width="12.7109375" style="0"/>
    <col min="14342" max="14342" customWidth="1" width="10.285156" style="0"/>
    <col min="14343" max="14343" customWidth="1" width="11.7109375" style="0"/>
    <col min="14344" max="14344" customWidth="1" width="9.0" style="0"/>
    <col min="14345" max="14345" customWidth="1" width="9.855469" style="0"/>
    <col min="14346" max="14346" customWidth="1" width="9.285156" style="0"/>
    <col min="14347" max="14347" customWidth="1" width="10.140625" style="0"/>
    <col min="14348" max="14348" customWidth="1" width="9.285156" style="0"/>
    <col min="14349" max="14349" customWidth="1" width="2.2851562" style="0"/>
    <col min="14593" max="14593" customWidth="1" width="11.855469" style="0"/>
    <col min="14594" max="14594" customWidth="1" width="12.425781" style="0"/>
    <col min="14595" max="14595" customWidth="1" width="10.7109375" style="0"/>
    <col min="14596" max="14596" customWidth="1" width="11.7109375" style="0"/>
    <col min="14597" max="14597" customWidth="1" width="12.7109375" style="0"/>
    <col min="14598" max="14598" customWidth="1" width="10.285156" style="0"/>
    <col min="14599" max="14599" customWidth="1" width="11.7109375" style="0"/>
    <col min="14600" max="14600" customWidth="1" width="9.0" style="0"/>
    <col min="14601" max="14601" customWidth="1" width="9.855469" style="0"/>
    <col min="14602" max="14602" customWidth="1" width="9.285156" style="0"/>
    <col min="14603" max="14603" customWidth="1" width="10.140625" style="0"/>
    <col min="14604" max="14604" customWidth="1" width="9.285156" style="0"/>
    <col min="14605" max="14605" customWidth="1" width="2.2851562" style="0"/>
    <col min="14849" max="14849" customWidth="1" width="11.855469" style="0"/>
    <col min="14850" max="14850" customWidth="1" width="12.425781" style="0"/>
    <col min="14851" max="14851" customWidth="1" width="10.7109375" style="0"/>
    <col min="14852" max="14852" customWidth="1" width="11.7109375" style="0"/>
    <col min="14853" max="14853" customWidth="1" width="12.7109375" style="0"/>
    <col min="14854" max="14854" customWidth="1" width="10.285156" style="0"/>
    <col min="14855" max="14855" customWidth="1" width="11.7109375" style="0"/>
    <col min="14856" max="14856" customWidth="1" width="9.0" style="0"/>
    <col min="14857" max="14857" customWidth="1" width="9.855469" style="0"/>
    <col min="14858" max="14858" customWidth="1" width="9.285156" style="0"/>
    <col min="14859" max="14859" customWidth="1" width="10.140625" style="0"/>
    <col min="14860" max="14860" customWidth="1" width="9.285156" style="0"/>
    <col min="14861" max="14861" customWidth="1" width="2.2851562" style="0"/>
    <col min="15105" max="15105" customWidth="1" width="11.855469" style="0"/>
    <col min="15106" max="15106" customWidth="1" width="12.425781" style="0"/>
    <col min="15107" max="15107" customWidth="1" width="10.7109375" style="0"/>
    <col min="15108" max="15108" customWidth="1" width="11.7109375" style="0"/>
    <col min="15109" max="15109" customWidth="1" width="12.7109375" style="0"/>
    <col min="15110" max="15110" customWidth="1" width="10.285156" style="0"/>
    <col min="15111" max="15111" customWidth="1" width="11.7109375" style="0"/>
    <col min="15112" max="15112" customWidth="1" width="9.0" style="0"/>
    <col min="15113" max="15113" customWidth="1" width="9.855469" style="0"/>
    <col min="15114" max="15114" customWidth="1" width="9.285156" style="0"/>
    <col min="15115" max="15115" customWidth="1" width="10.140625" style="0"/>
    <col min="15116" max="15116" customWidth="1" width="9.285156" style="0"/>
    <col min="15117" max="15117" customWidth="1" width="2.2851562" style="0"/>
    <col min="15361" max="15361" customWidth="1" width="11.855469" style="0"/>
    <col min="15362" max="15362" customWidth="1" width="12.425781" style="0"/>
    <col min="15363" max="15363" customWidth="1" width="10.7109375" style="0"/>
    <col min="15364" max="15364" customWidth="1" width="11.7109375" style="0"/>
    <col min="15365" max="15365" customWidth="1" width="12.7109375" style="0"/>
    <col min="15366" max="15366" customWidth="1" width="10.285156" style="0"/>
    <col min="15367" max="15367" customWidth="1" width="11.7109375" style="0"/>
    <col min="15368" max="15368" customWidth="1" width="9.0" style="0"/>
    <col min="15369" max="15369" customWidth="1" width="9.855469" style="0"/>
    <col min="15370" max="15370" customWidth="1" width="9.285156" style="0"/>
    <col min="15371" max="15371" customWidth="1" width="10.140625" style="0"/>
    <col min="15372" max="15372" customWidth="1" width="9.285156" style="0"/>
    <col min="15373" max="15373" customWidth="1" width="2.2851562" style="0"/>
    <col min="15617" max="15617" customWidth="1" width="11.855469" style="0"/>
    <col min="15618" max="15618" customWidth="1" width="12.425781" style="0"/>
    <col min="15619" max="15619" customWidth="1" width="10.7109375" style="0"/>
    <col min="15620" max="15620" customWidth="1" width="11.7109375" style="0"/>
    <col min="15621" max="15621" customWidth="1" width="12.7109375" style="0"/>
    <col min="15622" max="15622" customWidth="1" width="10.285156" style="0"/>
    <col min="15623" max="15623" customWidth="1" width="11.7109375" style="0"/>
    <col min="15624" max="15624" customWidth="1" width="9.0" style="0"/>
    <col min="15625" max="15625" customWidth="1" width="9.855469" style="0"/>
    <col min="15626" max="15626" customWidth="1" width="9.285156" style="0"/>
    <col min="15627" max="15627" customWidth="1" width="10.140625" style="0"/>
    <col min="15628" max="15628" customWidth="1" width="9.285156" style="0"/>
    <col min="15629" max="15629" customWidth="1" width="2.2851562" style="0"/>
    <col min="15873" max="15873" customWidth="1" width="11.855469" style="0"/>
    <col min="15874" max="15874" customWidth="1" width="12.425781" style="0"/>
    <col min="15875" max="15875" customWidth="1" width="10.7109375" style="0"/>
    <col min="15876" max="15876" customWidth="1" width="11.7109375" style="0"/>
    <col min="15877" max="15877" customWidth="1" width="12.7109375" style="0"/>
    <col min="15878" max="15878" customWidth="1" width="10.285156" style="0"/>
    <col min="15879" max="15879" customWidth="1" width="11.7109375" style="0"/>
    <col min="15880" max="15880" customWidth="1" width="9.0" style="0"/>
    <col min="15881" max="15881" customWidth="1" width="9.855469" style="0"/>
    <col min="15882" max="15882" customWidth="1" width="9.285156" style="0"/>
    <col min="15883" max="15883" customWidth="1" width="10.140625" style="0"/>
    <col min="15884" max="15884" customWidth="1" width="9.285156" style="0"/>
    <col min="15885" max="15885" customWidth="1" width="2.2851562" style="0"/>
    <col min="16129" max="16129" customWidth="1" width="11.855469" style="0"/>
    <col min="16130" max="16130" customWidth="1" width="12.425781" style="0"/>
    <col min="16131" max="16131" customWidth="1" width="10.7109375" style="0"/>
    <col min="16132" max="16132" customWidth="1" width="11.7109375" style="0"/>
    <col min="16133" max="16133" customWidth="1" width="12.7109375" style="0"/>
    <col min="16134" max="16134" customWidth="1" width="10.285156" style="0"/>
    <col min="16135" max="16135" customWidth="1" width="11.7109375" style="0"/>
    <col min="16136" max="16136" customWidth="1" width="9.0" style="0"/>
    <col min="16137" max="16137" customWidth="1" width="9.855469" style="0"/>
    <col min="16138" max="16138" customWidth="1" width="9.285156" style="0"/>
    <col min="16139" max="16139" customWidth="1" width="10.140625" style="0"/>
    <col min="16140" max="16140" customWidth="1" width="9.285156" style="0"/>
    <col min="16141" max="16141" customWidth="1" width="2.2851562" style="0"/>
  </cols>
  <sheetData>
    <row r="1" spans="8:8" ht="15.75">
      <c r="B1" s="377" t="s">
        <v>1067</v>
      </c>
      <c r="C1" s="377"/>
      <c r="D1" s="377"/>
      <c r="E1" s="377"/>
      <c r="F1" s="377"/>
      <c r="G1" s="377"/>
      <c r="H1" s="378"/>
      <c r="I1" s="378"/>
      <c r="J1" s="378"/>
      <c r="K1" s="378"/>
      <c r="L1" s="378"/>
      <c r="M1" s="378"/>
    </row>
    <row r="2" spans="8:8">
      <c r="A2" s="378"/>
      <c r="B2" s="379" t="s">
        <v>1068</v>
      </c>
      <c r="C2" s="379"/>
      <c r="D2" s="379"/>
      <c r="E2" s="379"/>
      <c r="F2" s="379"/>
      <c r="G2" s="379"/>
      <c r="H2" s="378"/>
      <c r="I2" s="378"/>
      <c r="J2" s="378"/>
      <c r="K2" s="378"/>
      <c r="L2" s="378"/>
      <c r="M2" s="378"/>
    </row>
    <row r="3" spans="8:8">
      <c r="A3" s="378"/>
      <c r="B3" s="380" t="s">
        <v>1069</v>
      </c>
      <c r="C3" s="381"/>
      <c r="D3" s="382" t="s">
        <v>1070</v>
      </c>
      <c r="E3" s="383"/>
      <c r="F3" s="384"/>
      <c r="G3" s="385"/>
      <c r="H3" s="385"/>
      <c r="I3" s="378"/>
      <c r="J3" s="378"/>
      <c r="K3" s="378"/>
      <c r="L3" s="378"/>
      <c r="M3" s="378"/>
    </row>
    <row r="4" spans="8:8">
      <c r="A4" s="378"/>
      <c r="B4" s="380" t="s">
        <v>1071</v>
      </c>
      <c r="C4" s="381"/>
      <c r="D4" s="386">
        <v>1003.0</v>
      </c>
      <c r="E4" s="383"/>
      <c r="F4" s="387"/>
      <c r="G4" s="388"/>
      <c r="H4" s="388"/>
      <c r="I4" s="378"/>
      <c r="J4" s="378"/>
      <c r="K4" s="378"/>
      <c r="L4" s="378"/>
      <c r="M4" s="378"/>
    </row>
    <row r="5" spans="8:8">
      <c r="A5" s="378"/>
      <c r="B5" s="380" t="s">
        <v>1072</v>
      </c>
      <c r="C5" s="381"/>
      <c r="D5" s="389" t="s">
        <v>1073</v>
      </c>
      <c r="E5" s="389"/>
      <c r="F5" s="387"/>
      <c r="G5" s="388"/>
      <c r="H5" s="388"/>
      <c r="I5" s="378"/>
      <c r="J5" s="378"/>
      <c r="K5" s="378"/>
      <c r="L5" s="378"/>
      <c r="M5" s="378"/>
    </row>
    <row r="6" spans="8:8">
      <c r="A6" s="378"/>
      <c r="B6" s="390" t="s">
        <v>1074</v>
      </c>
      <c r="C6" s="381"/>
      <c r="D6" s="389" t="s">
        <v>686</v>
      </c>
      <c r="E6" s="383"/>
      <c r="F6" s="387"/>
      <c r="G6" s="388"/>
      <c r="H6" s="388"/>
      <c r="I6" s="378"/>
      <c r="J6" s="378"/>
      <c r="K6" s="378"/>
      <c r="L6" s="378"/>
      <c r="M6" s="378"/>
    </row>
    <row r="7" spans="8:8">
      <c r="A7" s="378"/>
      <c r="B7" s="390" t="s">
        <v>1075</v>
      </c>
      <c r="C7" s="391"/>
      <c r="D7" s="389" t="s">
        <v>774</v>
      </c>
      <c r="E7" s="383"/>
      <c r="F7" s="387"/>
      <c r="G7" s="388"/>
      <c r="H7" s="388"/>
      <c r="I7" s="378"/>
      <c r="J7" s="378"/>
      <c r="K7" s="378"/>
      <c r="L7" s="378"/>
      <c r="M7" s="378"/>
    </row>
    <row r="8" spans="8:8">
      <c r="A8" s="378"/>
      <c r="B8" s="378"/>
      <c r="C8" s="378"/>
      <c r="D8" s="378" t="s">
        <v>1076</v>
      </c>
      <c r="E8" s="378"/>
      <c r="F8" s="378"/>
      <c r="G8" s="378"/>
      <c r="H8" s="378"/>
      <c r="I8" s="378"/>
      <c r="J8" s="378"/>
      <c r="K8" s="378"/>
      <c r="L8" s="378"/>
      <c r="M8" s="378"/>
    </row>
    <row r="9" spans="8:8" ht="33.75">
      <c r="A9" s="378"/>
      <c r="B9" s="392" t="s">
        <v>1077</v>
      </c>
      <c r="C9" s="392" t="s">
        <v>1078</v>
      </c>
      <c r="D9" s="392" t="s">
        <v>1079</v>
      </c>
      <c r="E9" s="392" t="s">
        <v>1080</v>
      </c>
      <c r="F9" s="392" t="s">
        <v>1081</v>
      </c>
      <c r="G9" s="393" t="s">
        <v>1082</v>
      </c>
      <c r="H9" s="378"/>
      <c r="I9" s="378"/>
      <c r="J9" s="378"/>
      <c r="K9" s="378"/>
      <c r="L9" s="378"/>
      <c r="M9" s="378"/>
    </row>
    <row r="10" spans="8:8">
      <c r="A10" s="378"/>
      <c r="B10" s="394">
        <v>0.0</v>
      </c>
      <c r="C10" s="394" t="s">
        <v>1083</v>
      </c>
      <c r="D10" s="395"/>
      <c r="E10" s="396"/>
      <c r="F10" s="397"/>
      <c r="G10" s="398"/>
      <c r="H10" s="378"/>
      <c r="I10" s="378"/>
      <c r="J10" s="378"/>
      <c r="K10" s="378"/>
      <c r="L10" s="378"/>
      <c r="M10" s="378"/>
    </row>
    <row r="11" spans="8:8" ht="13.5">
      <c r="A11" s="378"/>
      <c r="B11" s="378"/>
      <c r="C11" s="399"/>
      <c r="D11" s="378"/>
      <c r="E11" s="400" t="s">
        <v>1084</v>
      </c>
      <c r="F11" s="401"/>
      <c r="G11" s="378"/>
      <c r="H11" s="378"/>
      <c r="I11" s="378"/>
      <c r="J11" s="378"/>
      <c r="K11" s="378"/>
      <c r="L11" s="378"/>
      <c r="M11" s="378"/>
    </row>
    <row r="12" spans="8:8" ht="13.5">
      <c r="A12" s="402" t="s">
        <v>1085</v>
      </c>
      <c r="B12" s="403"/>
      <c r="C12" s="404">
        <f>SUM(B17:B18)</f>
        <v>105.321</v>
      </c>
      <c r="D12" s="378"/>
      <c r="E12" s="400"/>
      <c r="F12" s="401"/>
      <c r="G12" s="378"/>
      <c r="H12" s="378"/>
      <c r="I12" s="378"/>
      <c r="J12" s="378"/>
      <c r="K12" s="378"/>
      <c r="L12" s="378"/>
      <c r="M12" s="378"/>
    </row>
    <row r="13" spans="8:8" ht="9.75" customHeight="1">
      <c r="A13" s="378"/>
      <c r="B13" s="405"/>
      <c r="C13" s="378"/>
      <c r="D13" s="378"/>
      <c r="E13" s="401"/>
      <c r="F13" s="378"/>
      <c r="G13" s="378"/>
      <c r="H13" s="378"/>
      <c r="I13" s="378"/>
      <c r="J13" s="378"/>
      <c r="K13" s="378"/>
      <c r="L13" s="378"/>
      <c r="M13" s="378"/>
    </row>
    <row r="14" spans="8:8">
      <c r="A14" s="406" t="s">
        <v>1086</v>
      </c>
      <c r="B14" s="407" t="s">
        <v>1087</v>
      </c>
      <c r="C14" s="408" t="s">
        <v>20</v>
      </c>
      <c r="D14" s="409"/>
      <c r="E14" s="410" t="s">
        <v>1088</v>
      </c>
      <c r="F14" s="411"/>
      <c r="G14" s="412" t="s">
        <v>22</v>
      </c>
      <c r="H14" s="413"/>
      <c r="I14" s="414" t="s">
        <v>1089</v>
      </c>
      <c r="J14" s="415"/>
      <c r="K14" s="416" t="s">
        <v>24</v>
      </c>
      <c r="L14" s="417"/>
      <c r="M14" s="418" t="s">
        <v>1090</v>
      </c>
      <c r="N14" s="418"/>
    </row>
    <row r="15" spans="8:8" ht="13.5">
      <c r="A15" s="419"/>
      <c r="B15" s="420"/>
      <c r="C15" s="421" t="s">
        <v>1091</v>
      </c>
      <c r="D15" s="421" t="s">
        <v>1092</v>
      </c>
      <c r="E15" s="421" t="s">
        <v>1091</v>
      </c>
      <c r="F15" s="421" t="s">
        <v>1092</v>
      </c>
      <c r="G15" s="421" t="s">
        <v>1091</v>
      </c>
      <c r="H15" s="421" t="s">
        <v>1092</v>
      </c>
      <c r="I15" s="421" t="s">
        <v>1091</v>
      </c>
      <c r="J15" s="422" t="s">
        <v>1092</v>
      </c>
      <c r="K15" s="421" t="s">
        <v>1091</v>
      </c>
      <c r="L15" s="422" t="s">
        <v>1092</v>
      </c>
      <c r="M15" s="423" t="s">
        <v>1091</v>
      </c>
      <c r="N15" s="423" t="s">
        <v>1092</v>
      </c>
    </row>
    <row r="16" spans="8:8" ht="7.15" customHeight="1">
      <c r="B16" s="424" t="s">
        <v>1093</v>
      </c>
      <c r="C16" s="424" t="s">
        <v>1093</v>
      </c>
      <c r="D16" s="424"/>
      <c r="E16" s="424"/>
      <c r="F16" s="424"/>
      <c r="G16" s="424" t="s">
        <v>1093</v>
      </c>
      <c r="H16" s="424"/>
      <c r="I16" s="424"/>
      <c r="J16" s="424"/>
      <c r="K16" s="424"/>
      <c r="L16" s="424"/>
      <c r="M16" s="378"/>
    </row>
    <row r="17" spans="8:8" ht="13.5">
      <c r="A17" s="425" t="s">
        <v>1094</v>
      </c>
      <c r="B17" s="426">
        <v>36.25</v>
      </c>
      <c r="C17" s="427">
        <v>10.922</v>
      </c>
      <c r="D17" s="428">
        <v>0.30129655172413794</v>
      </c>
      <c r="E17" s="427">
        <v>13.665999999999997</v>
      </c>
      <c r="F17" s="428">
        <v>0.3769931034482758</v>
      </c>
      <c r="G17" s="427">
        <v>7.656</v>
      </c>
      <c r="H17" s="428">
        <v>0.2112</v>
      </c>
      <c r="I17" s="427">
        <v>4.006</v>
      </c>
      <c r="J17" s="428">
        <v>0.11051034482758622</v>
      </c>
      <c r="K17" s="427"/>
      <c r="L17" s="429"/>
      <c r="M17" s="427"/>
      <c r="N17" s="429"/>
      <c r="O17" s="430">
        <v>35.806</v>
      </c>
    </row>
    <row r="18" spans="8:8" ht="13.5">
      <c r="A18" s="425" t="s">
        <v>1095</v>
      </c>
      <c r="B18" s="426">
        <v>69.071</v>
      </c>
      <c r="C18" s="427"/>
      <c r="D18" s="429"/>
      <c r="E18" s="427">
        <v>12.852</v>
      </c>
      <c r="F18" s="429">
        <v>0.1860694068422348</v>
      </c>
      <c r="G18" s="427">
        <v>41.25999999999999</v>
      </c>
      <c r="H18" s="429">
        <v>0.5973563434726584</v>
      </c>
      <c r="I18" s="427">
        <v>14.959000000000001</v>
      </c>
      <c r="J18" s="429">
        <v>0.21657424968510666</v>
      </c>
      <c r="K18" s="427"/>
      <c r="L18" s="429"/>
      <c r="M18" s="427"/>
      <c r="N18" s="429"/>
    </row>
    <row r="19" spans="8:8" ht="6.6" customHeight="1">
      <c r="A19" s="431"/>
      <c r="B19" s="431"/>
      <c r="C19" s="431"/>
      <c r="D19" s="431"/>
      <c r="E19" s="431"/>
      <c r="F19" s="431"/>
      <c r="G19" s="431"/>
      <c r="H19" s="431"/>
      <c r="I19" s="431"/>
      <c r="J19" s="431"/>
      <c r="K19" s="378"/>
      <c r="L19" s="378"/>
      <c r="M19" s="378"/>
    </row>
    <row r="20" spans="8:8">
      <c r="A20" s="431" t="s">
        <v>1096</v>
      </c>
      <c r="B20" s="431"/>
      <c r="C20" s="431"/>
      <c r="D20" s="431"/>
      <c r="E20" s="431"/>
      <c r="F20" s="431"/>
      <c r="G20" s="431"/>
      <c r="H20" s="431"/>
      <c r="I20" s="378"/>
      <c r="J20" s="378"/>
      <c r="K20" s="378"/>
      <c r="L20" s="378"/>
      <c r="M20" s="378"/>
    </row>
    <row r="21" spans="8:8">
      <c r="A21" s="378"/>
      <c r="B21" s="378"/>
      <c r="C21" s="378"/>
      <c r="D21" s="378"/>
      <c r="E21" s="378"/>
      <c r="F21" s="378"/>
      <c r="G21" s="378"/>
      <c r="H21" s="378"/>
      <c r="I21" s="378"/>
      <c r="J21" s="378"/>
      <c r="K21" s="378"/>
      <c r="L21" s="378"/>
    </row>
    <row r="22" spans="8:8">
      <c r="A22" s="378"/>
      <c r="B22" s="378"/>
      <c r="C22" s="378"/>
      <c r="D22" s="378"/>
      <c r="E22" s="378"/>
      <c r="F22" s="378"/>
      <c r="G22" s="378"/>
      <c r="H22" s="378"/>
      <c r="I22" s="378"/>
      <c r="J22" s="378"/>
      <c r="K22" s="378"/>
      <c r="L22" s="378"/>
    </row>
    <row r="23" spans="8:8">
      <c r="A23" s="378"/>
      <c r="B23" s="378"/>
      <c r="C23" s="378"/>
      <c r="D23" s="378"/>
      <c r="E23" s="378"/>
      <c r="F23" s="378"/>
      <c r="G23" s="378"/>
      <c r="H23" s="378"/>
      <c r="I23" s="378"/>
      <c r="J23" s="378"/>
      <c r="K23" s="378"/>
      <c r="L23" s="378"/>
    </row>
    <row r="24" spans="8:8">
      <c r="A24" s="378"/>
      <c r="B24" s="378"/>
      <c r="C24" s="378"/>
      <c r="D24" s="378"/>
      <c r="E24" s="378"/>
      <c r="F24" s="378"/>
      <c r="G24" s="378"/>
      <c r="H24" s="378"/>
      <c r="I24" s="378"/>
      <c r="J24" s="378"/>
      <c r="K24" s="378"/>
      <c r="L24" s="378"/>
    </row>
    <row r="25" spans="8:8">
      <c r="A25" s="378"/>
      <c r="B25" s="378"/>
      <c r="C25" s="378"/>
      <c r="D25" s="378"/>
      <c r="E25" s="378"/>
      <c r="F25" s="378"/>
      <c r="G25" s="378"/>
      <c r="H25" s="378"/>
      <c r="I25" s="378"/>
      <c r="J25" s="378"/>
      <c r="K25" s="378"/>
      <c r="L25" s="378"/>
    </row>
    <row r="26" spans="8:8">
      <c r="A26" s="378"/>
      <c r="B26" s="378"/>
      <c r="C26" s="378"/>
      <c r="D26" s="378"/>
      <c r="E26" s="378"/>
      <c r="F26" s="378"/>
      <c r="G26" s="378"/>
      <c r="H26" s="378"/>
      <c r="I26" s="378"/>
      <c r="J26" s="378"/>
      <c r="K26" s="378"/>
      <c r="L26" s="378"/>
    </row>
    <row r="27" spans="8:8">
      <c r="A27" s="378"/>
      <c r="B27" s="378"/>
      <c r="C27" s="378"/>
      <c r="D27" s="378"/>
      <c r="E27" s="378"/>
      <c r="F27" s="378"/>
      <c r="G27" s="378"/>
      <c r="H27" s="378"/>
      <c r="I27" s="378"/>
      <c r="J27" s="378"/>
      <c r="K27" s="378"/>
      <c r="L27" s="378"/>
    </row>
    <row r="28" spans="8:8" ht="13.5">
      <c r="A28" s="425" t="s">
        <v>1094</v>
      </c>
      <c r="B28" s="426">
        <v>28.860000000000003</v>
      </c>
      <c r="C28" s="426">
        <v>12.862</v>
      </c>
      <c r="D28" s="432">
        <v>0.44566874566874565</v>
      </c>
      <c r="E28" s="426">
        <v>6.054</v>
      </c>
      <c r="F28" s="432">
        <v>0.20977130977130976</v>
      </c>
      <c r="G28" s="426">
        <v>9.943999999999999</v>
      </c>
      <c r="H28" s="432">
        <v>0.3445599445599445</v>
      </c>
      <c r="I28" s="426">
        <v>0.0</v>
      </c>
      <c r="J28" s="432">
        <v>0.0</v>
      </c>
      <c r="K28" s="426">
        <v>0.0</v>
      </c>
      <c r="L28" s="432">
        <v>0.0</v>
      </c>
    </row>
    <row r="29" spans="8:8">
      <c r="A29" s="374" t="s">
        <v>1097</v>
      </c>
    </row>
    <row r="30" spans="8:8" ht="13.5">
      <c r="A30" s="425" t="s">
        <v>1094</v>
      </c>
      <c r="B30" s="426"/>
      <c r="C30" s="427">
        <v>5.065</v>
      </c>
      <c r="D30" s="429"/>
      <c r="E30" s="427">
        <v>5.553</v>
      </c>
      <c r="F30" s="429"/>
      <c r="G30" s="427"/>
      <c r="H30" s="429"/>
      <c r="I30" s="427"/>
      <c r="J30" s="429"/>
      <c r="K30" s="427"/>
      <c r="L30" s="429"/>
    </row>
    <row r="31" spans="8:8" ht="13.5">
      <c r="A31" s="425" t="s">
        <v>1094</v>
      </c>
      <c r="B31" s="426"/>
      <c r="C31" s="427">
        <v>7.797</v>
      </c>
      <c r="D31" s="429"/>
      <c r="E31" s="427">
        <v>0.501</v>
      </c>
      <c r="F31" s="429"/>
      <c r="G31" s="427">
        <v>9.944</v>
      </c>
      <c r="H31" s="429"/>
      <c r="I31" s="427"/>
      <c r="J31" s="429"/>
      <c r="K31" s="427"/>
      <c r="L31" s="429"/>
    </row>
    <row r="32" spans="8:8" ht="13.5">
      <c r="A32" s="425"/>
      <c r="B32" s="426">
        <f t="shared" si="0" ref="B32:L32">SUM(B30:B31)</f>
        <v>0.0</v>
      </c>
      <c r="C32" s="426">
        <f t="shared" si="0"/>
        <v>12.862</v>
      </c>
      <c r="D32" s="429">
        <f t="shared" si="0"/>
        <v>0.0</v>
      </c>
      <c r="E32" s="426">
        <f t="shared" si="0"/>
        <v>6.054</v>
      </c>
      <c r="F32" s="429">
        <f t="shared" si="0"/>
        <v>0.0</v>
      </c>
      <c r="G32" s="426">
        <f t="shared" si="0"/>
        <v>9.944</v>
      </c>
      <c r="H32" s="429">
        <f t="shared" si="0"/>
        <v>0.0</v>
      </c>
      <c r="I32" s="426">
        <f t="shared" si="0"/>
        <v>0.0</v>
      </c>
      <c r="J32" s="429">
        <f t="shared" si="0"/>
        <v>0.0</v>
      </c>
      <c r="K32" s="426">
        <f t="shared" si="0"/>
        <v>0.0</v>
      </c>
      <c r="L32" s="429">
        <f t="shared" si="0"/>
        <v>0.0</v>
      </c>
    </row>
    <row r="33" spans="8:8">
      <c r="A33" s="433"/>
      <c r="B33" s="395"/>
      <c r="C33" s="434"/>
      <c r="D33" s="435"/>
      <c r="E33" s="434"/>
      <c r="F33" s="435"/>
      <c r="G33" s="434"/>
      <c r="H33" s="435"/>
      <c r="I33" s="434"/>
      <c r="J33" s="435"/>
      <c r="K33" s="434"/>
      <c r="L33" s="435"/>
    </row>
    <row r="34" spans="8:8">
      <c r="A34" s="433" t="s">
        <v>1098</v>
      </c>
    </row>
    <row r="35" spans="8:8" ht="13.5">
      <c r="A35" s="425" t="s">
        <v>1094</v>
      </c>
      <c r="B35" s="426"/>
      <c r="C35" s="427"/>
      <c r="D35" s="429"/>
      <c r="E35" s="427"/>
      <c r="F35" s="429"/>
      <c r="G35" s="427"/>
      <c r="H35" s="429"/>
      <c r="I35" s="427"/>
      <c r="J35" s="429"/>
      <c r="K35" s="427"/>
      <c r="L35" s="429"/>
    </row>
    <row r="36" spans="8:8" ht="13.5">
      <c r="A36" s="425" t="s">
        <v>1095</v>
      </c>
      <c r="B36" s="426">
        <v>44.355999999999995</v>
      </c>
      <c r="C36" s="427">
        <v>0.0</v>
      </c>
      <c r="D36" s="429">
        <v>0.0</v>
      </c>
      <c r="E36" s="427">
        <v>6.922999999999999</v>
      </c>
      <c r="F36" s="429">
        <v>0.15607809540986564</v>
      </c>
      <c r="G36" s="427">
        <v>34.47299999999999</v>
      </c>
      <c r="H36" s="429">
        <v>0.7771891063215799</v>
      </c>
      <c r="I36" s="427">
        <v>2.96</v>
      </c>
      <c r="J36" s="429">
        <v>0.06673279826855442</v>
      </c>
      <c r="K36" s="427">
        <v>0.0</v>
      </c>
      <c r="L36" s="429">
        <v>0.0</v>
      </c>
    </row>
    <row r="37" spans="8:8" ht="13.5">
      <c r="A37" s="425" t="s">
        <v>1099</v>
      </c>
      <c r="B37" s="426">
        <f>SUM(B35:B36)</f>
        <v>44.355999999999995</v>
      </c>
      <c r="C37" s="426">
        <f t="shared" si="1" ref="C37:L37">SUM(C35:C36)</f>
        <v>0.0</v>
      </c>
      <c r="D37" s="429">
        <f t="shared" si="1"/>
        <v>0.0</v>
      </c>
      <c r="E37" s="426">
        <f t="shared" si="1"/>
        <v>6.922999999999999</v>
      </c>
      <c r="F37" s="429">
        <f t="shared" si="1"/>
        <v>0.15607809540986564</v>
      </c>
      <c r="G37" s="426">
        <f t="shared" si="1"/>
        <v>34.47299999999999</v>
      </c>
      <c r="H37" s="429">
        <f t="shared" si="1"/>
        <v>0.7771891063215799</v>
      </c>
      <c r="I37" s="426">
        <f t="shared" si="1"/>
        <v>2.96</v>
      </c>
      <c r="J37" s="429">
        <f t="shared" si="1"/>
        <v>0.06673279826855442</v>
      </c>
      <c r="K37" s="426">
        <f t="shared" si="1"/>
        <v>0.0</v>
      </c>
      <c r="L37" s="429">
        <f t="shared" si="1"/>
        <v>0.0</v>
      </c>
    </row>
    <row r="40" spans="8:8" ht="13.5"/>
    <row r="41" spans="8:8" ht="13.5">
      <c r="A41" s="436" t="s">
        <v>1094</v>
      </c>
      <c r="B41" s="437">
        <v>87.763</v>
      </c>
      <c r="C41" s="437">
        <v>30.111</v>
      </c>
      <c r="D41" s="438">
        <v>0.34309447033487916</v>
      </c>
      <c r="E41" s="437">
        <v>25.770999999999994</v>
      </c>
      <c r="F41" s="438">
        <v>0.29364310700409046</v>
      </c>
      <c r="G41" s="437">
        <v>29.963000000000005</v>
      </c>
      <c r="H41" s="438">
        <v>0.3414081104793592</v>
      </c>
      <c r="I41" s="437">
        <v>1.918</v>
      </c>
      <c r="J41" s="438">
        <v>0.02185431218167109</v>
      </c>
      <c r="K41" s="437">
        <v>0.0</v>
      </c>
      <c r="L41" s="439">
        <v>0.0</v>
      </c>
    </row>
    <row r="42" spans="8:8" ht="13.5">
      <c r="A42" s="440" t="s">
        <v>1095</v>
      </c>
      <c r="B42" s="441">
        <v>12.211000000000002</v>
      </c>
      <c r="C42" s="441">
        <v>0.0</v>
      </c>
      <c r="D42" s="442">
        <v>0.0</v>
      </c>
      <c r="E42" s="441">
        <v>0.0</v>
      </c>
      <c r="F42" s="442">
        <v>0.0</v>
      </c>
      <c r="G42" s="441">
        <v>0.0</v>
      </c>
      <c r="H42" s="442">
        <v>0.0</v>
      </c>
      <c r="I42" s="441">
        <v>12.211000000000002</v>
      </c>
      <c r="J42" s="442">
        <v>1.0</v>
      </c>
      <c r="K42" s="441">
        <v>0.0</v>
      </c>
      <c r="L42" s="443">
        <v>0.0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operator="equal" priority="4" stopIfTrue="1" dxfId="84">
      <formula>"Bueno"</formula>
    </cfRule>
    <cfRule type="cellIs" operator="equal" priority="6" stopIfTrue="1" dxfId="85">
      <formula>"Malo"</formula>
    </cfRule>
    <cfRule type="cellIs" operator="equal" priority="5" stopIfTrue="1" dxfId="86">
      <formula>"Regular"</formula>
    </cfRule>
  </conditionalFormatting>
  <printOptions horizontalCentered="1" verticalCentered="1"/>
  <pageMargins left="0.3937007874015748" right="0.3937007874015748" top="0.6692913385826772" bottom="0.6299212598425197" header="0.2362204724409449" footer="0.0"/>
  <pageSetup paperSize="9" scale="85" orientation="landscape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3.2&amp;RSEMESTRE EVALUADO 01 DE JULIO AL 30 DE DICIEMBRE DE 2012
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dimension ref="A1:AA467"/>
  <sheetViews>
    <sheetView workbookViewId="0" zoomScale="65">
      <pane xSplit="6" ySplit="6" topLeftCell="G398" state="frozen" activePane="bottomRight"/>
      <selection pane="bottomRight" activeCell="F458" sqref="F458"/>
    </sheetView>
  </sheetViews>
  <sheetFormatPr defaultRowHeight="15.0" defaultColWidth="11" outlineLevelRow="2"/>
  <cols>
    <col min="1" max="1" customWidth="1" width="11.425781" style="444"/>
    <col min="2" max="2" customWidth="1" width="13.5703125" style="445"/>
    <col min="3" max="3" customWidth="1" bestFit="1" width="62.570312" style="445"/>
    <col min="4" max="4" customWidth="1" bestFit="1" width="12.285156" style="445"/>
    <col min="5" max="5" customWidth="1" width="13.7109375" style="445"/>
    <col min="6" max="6" customWidth="1" bestFit="1" width="74.28516" style="445"/>
    <col min="7" max="7" customWidth="1" width="13.855469" style="445"/>
    <col min="8" max="16" customWidth="1" width="12.7109375" style="445"/>
    <col min="17" max="17" customWidth="1" width="15.140625" style="446"/>
    <col min="18" max="18" customWidth="1" width="14.7109375" style="446"/>
    <col min="19" max="19" hidden="1" customWidth="1" width="17.855469" style="447"/>
    <col min="20" max="21" customWidth="1" width="14.7109375" style="448"/>
    <col min="22" max="22" customWidth="0" width="11.425781" style="449"/>
    <col min="23" max="23" customWidth="1" width="1.2851562" style="0"/>
    <col min="24" max="24" customWidth="1" width="88.85547" style="445"/>
    <col min="25" max="25" customWidth="1" bestFit="1" width="12.285156" style="445"/>
    <col min="26" max="26" customWidth="1" width="13.7109375" style="445"/>
  </cols>
  <sheetData>
    <row r="1" spans="8:8" ht="32.25" customHeight="1">
      <c r="A1" s="450"/>
      <c r="B1" s="451">
        <f>+'Estado Resumen XXXX'!D4</f>
        <v>1003.0</v>
      </c>
      <c r="C1" s="452" t="str">
        <f>+'Estado Resumen XXXX'!D6</f>
        <v>Pasto - El Pepino</v>
      </c>
      <c r="D1" s="453">
        <f>+'Estado Resumen XXXX'!B10</f>
        <v>0.0</v>
      </c>
      <c r="E1" s="453" t="str">
        <f>+'Estado Resumen XXXX'!C10</f>
        <v>63+0996</v>
      </c>
      <c r="F1" s="452" t="str">
        <f>+'Estado Resumen XXXX'!D7</f>
        <v>La Piscicultura - El Pepino</v>
      </c>
      <c r="G1" s="454">
        <f>+'Estado Resumen XXXX'!C17</f>
        <v>10.922</v>
      </c>
      <c r="H1" s="454">
        <f>+'Estado Resumen XXXX'!E17</f>
        <v>13.665999999999997</v>
      </c>
      <c r="I1" s="454">
        <f>+'Estado Resumen XXXX'!G17</f>
        <v>7.656</v>
      </c>
      <c r="J1" s="454">
        <f>+'Estado Resumen XXXX'!I17</f>
        <v>4.006</v>
      </c>
      <c r="K1" s="454">
        <f>+'Estado Resumen XXXX'!K17</f>
        <v>0.0</v>
      </c>
      <c r="L1" s="454">
        <f>+'Estado Resumen XXXX'!C18</f>
        <v>0.0</v>
      </c>
      <c r="M1" s="454">
        <f>+'Estado Resumen XXXX'!E18</f>
        <v>12.852</v>
      </c>
      <c r="N1" s="454">
        <f>+'Estado Resumen XXXX'!G18</f>
        <v>41.25999999999999</v>
      </c>
      <c r="O1" s="454">
        <f>+'Estado Resumen XXXX'!I18</f>
        <v>14.959000000000001</v>
      </c>
      <c r="P1" s="454">
        <f>+'Estado Resumen XXXX'!K18</f>
        <v>0.0</v>
      </c>
      <c r="Q1" s="455">
        <f>SUM(G1:P1)</f>
        <v>105.321</v>
      </c>
      <c r="R1" s="454"/>
      <c r="S1" s="454">
        <f>+'Estado Resumen XXXX'!M17</f>
        <v>0.0</v>
      </c>
      <c r="T1" s="455">
        <f>+Q1+S1</f>
        <v>105.321</v>
      </c>
      <c r="U1" s="456">
        <v>1000.0</v>
      </c>
      <c r="V1" s="456"/>
      <c r="X1" s="457" t="s">
        <v>1100</v>
      </c>
      <c r="Y1" s="458"/>
      <c r="Z1" s="458"/>
    </row>
    <row r="2" spans="8:8" ht="15.75">
      <c r="A2" s="456"/>
      <c r="B2" s="456"/>
      <c r="C2" s="456"/>
      <c r="D2" s="456"/>
      <c r="E2" s="456"/>
      <c r="F2" s="456"/>
      <c r="L2" s="456"/>
      <c r="M2" s="456"/>
      <c r="N2" s="456"/>
      <c r="O2" s="456"/>
      <c r="P2" s="456"/>
      <c r="R2" s="456"/>
      <c r="S2" s="456"/>
      <c r="T2" s="456"/>
      <c r="U2" s="456"/>
      <c r="V2" s="456"/>
      <c r="X2" s="459"/>
      <c r="Y2" s="456"/>
      <c r="Z2" s="456"/>
    </row>
    <row r="3" spans="8:8" ht="15.7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X3" s="374"/>
      <c r="Y3"/>
      <c r="Z3"/>
    </row>
    <row r="4" spans="8:8" ht="16.5">
      <c r="A4" s="460"/>
      <c r="B4" s="459"/>
      <c r="C4" s="459"/>
      <c r="D4" s="459"/>
      <c r="E4" s="459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461"/>
      <c r="R4" s="461"/>
      <c r="S4" s="461"/>
      <c r="T4" s="13"/>
      <c r="U4" s="13"/>
      <c r="X4" s="11"/>
      <c r="Y4" s="459"/>
      <c r="Z4" s="459"/>
    </row>
    <row r="5" spans="8:8" s="445" ht="16.5" customFormat="1" customHeight="1">
      <c r="A5" s="462" t="s">
        <v>2</v>
      </c>
      <c r="B5" s="463" t="s">
        <v>3</v>
      </c>
      <c r="C5" s="464" t="s">
        <v>4</v>
      </c>
      <c r="D5" s="465" t="s">
        <v>5</v>
      </c>
      <c r="E5" s="466" t="s">
        <v>6</v>
      </c>
      <c r="F5" s="464" t="s">
        <v>7</v>
      </c>
      <c r="G5" s="467" t="s">
        <v>8</v>
      </c>
      <c r="H5" s="468"/>
      <c r="I5" s="468"/>
      <c r="J5" s="468"/>
      <c r="K5" s="469"/>
      <c r="L5" s="470" t="s">
        <v>9</v>
      </c>
      <c r="M5" s="470"/>
      <c r="N5" s="470"/>
      <c r="O5" s="470"/>
      <c r="P5" s="471"/>
      <c r="Q5" s="472" t="s">
        <v>10</v>
      </c>
      <c r="R5" s="472" t="s">
        <v>1101</v>
      </c>
      <c r="S5" s="25" t="s">
        <v>12</v>
      </c>
      <c r="T5" s="473" t="s">
        <v>13</v>
      </c>
      <c r="U5" s="473" t="s">
        <v>14</v>
      </c>
      <c r="V5" s="474" t="s">
        <v>1102</v>
      </c>
      <c r="W5" s="459"/>
      <c r="X5" s="25" t="s">
        <v>1103</v>
      </c>
      <c r="Y5" s="465" t="s">
        <v>5</v>
      </c>
      <c r="Z5" s="466" t="s">
        <v>6</v>
      </c>
    </row>
    <row r="6" spans="8:8" s="445" ht="32.25" customFormat="1">
      <c r="A6" s="475"/>
      <c r="B6" s="476"/>
      <c r="C6" s="477"/>
      <c r="D6" s="478"/>
      <c r="E6" s="479"/>
      <c r="F6" s="477"/>
      <c r="G6" s="480" t="s">
        <v>20</v>
      </c>
      <c r="H6" s="481" t="s">
        <v>21</v>
      </c>
      <c r="I6" s="482" t="s">
        <v>22</v>
      </c>
      <c r="J6" s="481" t="s">
        <v>23</v>
      </c>
      <c r="K6" s="480" t="s">
        <v>24</v>
      </c>
      <c r="L6" s="480" t="s">
        <v>20</v>
      </c>
      <c r="M6" s="481" t="s">
        <v>21</v>
      </c>
      <c r="N6" s="482" t="s">
        <v>22</v>
      </c>
      <c r="O6" s="481" t="s">
        <v>23</v>
      </c>
      <c r="P6" s="480" t="s">
        <v>24</v>
      </c>
      <c r="Q6" s="483"/>
      <c r="R6" s="483"/>
      <c r="S6" s="37"/>
      <c r="T6" s="484"/>
      <c r="U6" s="484"/>
      <c r="V6" s="485"/>
      <c r="W6" s="459"/>
      <c r="X6" s="37"/>
      <c r="Y6" s="478"/>
      <c r="Z6" s="479"/>
    </row>
    <row r="7" spans="8:8" s="445" ht="16.5" outlineLevel="2" customFormat="1">
      <c r="A7" s="486"/>
      <c r="B7" s="456"/>
      <c r="C7" s="456"/>
      <c r="D7" s="456"/>
      <c r="E7" s="456"/>
      <c r="F7" s="456"/>
      <c r="G7" s="459"/>
      <c r="H7" s="456"/>
      <c r="I7" s="487"/>
      <c r="J7" s="456"/>
      <c r="K7" s="459"/>
      <c r="L7" s="459"/>
      <c r="M7" s="456"/>
      <c r="N7" s="487"/>
      <c r="O7" s="456"/>
      <c r="P7" s="459"/>
      <c r="Q7" s="461"/>
      <c r="R7" s="461"/>
      <c r="S7" s="45"/>
      <c r="T7" s="46"/>
      <c r="U7" s="487"/>
      <c r="V7" s="449"/>
      <c r="W7" s="459"/>
      <c r="X7" s="488"/>
      <c r="Y7" s="456"/>
      <c r="Z7" s="456"/>
    </row>
    <row r="8" spans="8:8" s="445" ht="16.5" outlineLevel="2" customFormat="1">
      <c r="A8" s="489" t="s">
        <v>25</v>
      </c>
      <c r="B8" s="489"/>
      <c r="C8" s="456"/>
      <c r="D8" s="456"/>
      <c r="E8" s="456"/>
      <c r="F8" s="456"/>
      <c r="G8" s="459"/>
      <c r="H8" s="456"/>
      <c r="I8" s="487"/>
      <c r="J8" s="456"/>
      <c r="K8" s="459"/>
      <c r="L8" s="459"/>
      <c r="M8" s="456"/>
      <c r="N8" s="487"/>
      <c r="O8" s="456"/>
      <c r="P8" s="459"/>
      <c r="Q8" s="461"/>
      <c r="R8" s="461"/>
      <c r="S8" s="45"/>
      <c r="T8" s="46"/>
      <c r="U8" s="487"/>
      <c r="V8" s="449"/>
      <c r="W8" s="459"/>
      <c r="X8" s="488"/>
      <c r="Y8" s="456"/>
      <c r="Z8" s="456"/>
    </row>
    <row r="9" spans="8:8" s="445" ht="15.75" outlineLevel="2" customFormat="1">
      <c r="A9" s="490">
        <v>25.0</v>
      </c>
      <c r="B9" s="491">
        <v>2509.0</v>
      </c>
      <c r="C9" s="492" t="s">
        <v>26</v>
      </c>
      <c r="D9" s="493" t="s">
        <v>555</v>
      </c>
      <c r="E9" s="493" t="s">
        <v>28</v>
      </c>
      <c r="F9" s="494" t="s">
        <v>1104</v>
      </c>
      <c r="G9" s="495">
        <v>4.16</v>
      </c>
      <c r="H9" s="55">
        <v>7.892</v>
      </c>
      <c r="I9" s="55">
        <v>6.1739999999999995</v>
      </c>
      <c r="J9" s="55">
        <v>0.0</v>
      </c>
      <c r="K9" s="55">
        <v>0.0</v>
      </c>
      <c r="L9" s="55">
        <v>0.0</v>
      </c>
      <c r="M9" s="496">
        <v>0.0</v>
      </c>
      <c r="N9" s="496">
        <v>0.0</v>
      </c>
      <c r="O9" s="496">
        <v>0.0</v>
      </c>
      <c r="P9" s="496">
        <v>0.0</v>
      </c>
      <c r="Q9" s="497">
        <f>SUM(G9:K9)</f>
        <v>18.226</v>
      </c>
      <c r="R9" s="497">
        <v>0.0</v>
      </c>
      <c r="S9" s="58"/>
      <c r="T9" s="59">
        <f>SUM(Q9:S9)</f>
        <v>18.226</v>
      </c>
      <c r="U9" s="498">
        <v>18.142</v>
      </c>
      <c r="V9" s="499">
        <v>3.0</v>
      </c>
      <c r="W9" s="459"/>
      <c r="X9" s="62"/>
      <c r="Y9" s="493" t="s">
        <v>555</v>
      </c>
      <c r="Z9" s="493" t="s">
        <v>28</v>
      </c>
    </row>
    <row r="10" spans="8:8" s="445" ht="15.75" outlineLevel="2" customFormat="1">
      <c r="A10" s="450">
        <v>25.0</v>
      </c>
      <c r="B10" s="458">
        <v>2510.0</v>
      </c>
      <c r="C10" s="500" t="s">
        <v>31</v>
      </c>
      <c r="D10" s="458" t="s">
        <v>32</v>
      </c>
      <c r="E10" s="458" t="s">
        <v>1105</v>
      </c>
      <c r="F10" s="501" t="s">
        <v>34</v>
      </c>
      <c r="G10" s="502">
        <v>0.0</v>
      </c>
      <c r="H10" s="75">
        <v>15.803999999999998</v>
      </c>
      <c r="I10" s="75">
        <v>18.789</v>
      </c>
      <c r="J10" s="75">
        <v>1.064</v>
      </c>
      <c r="K10" s="75">
        <v>0.0</v>
      </c>
      <c r="L10" s="75">
        <v>0.0</v>
      </c>
      <c r="M10" s="503">
        <v>0.0</v>
      </c>
      <c r="N10" s="503">
        <v>0.0</v>
      </c>
      <c r="O10" s="503">
        <v>0.0</v>
      </c>
      <c r="P10" s="503">
        <v>0.0</v>
      </c>
      <c r="Q10" s="455">
        <f t="shared" si="0" ref="Q10:Q24">SUM(G10:K10)</f>
        <v>35.657000000000004</v>
      </c>
      <c r="R10" s="455">
        <f t="shared" si="1" ref="R10:R24">SUM(L10:P10)</f>
        <v>0.0</v>
      </c>
      <c r="S10" s="78"/>
      <c r="T10" s="79">
        <f t="shared" si="2" ref="T10:T25">SUM(Q10:S10)</f>
        <v>35.657000000000004</v>
      </c>
      <c r="U10" s="504">
        <v>35.657000000000004</v>
      </c>
      <c r="V10" s="505">
        <v>6.0</v>
      </c>
      <c r="W10" s="459"/>
      <c r="X10" s="82"/>
      <c r="Y10" s="458" t="s">
        <v>32</v>
      </c>
      <c r="Z10" s="458" t="s">
        <v>1105</v>
      </c>
    </row>
    <row r="11" spans="8:8" s="445" ht="15.75" outlineLevel="2" customFormat="1">
      <c r="A11" s="450">
        <v>25.0</v>
      </c>
      <c r="B11" s="458">
        <v>2511.0</v>
      </c>
      <c r="C11" s="501" t="s">
        <v>35</v>
      </c>
      <c r="D11" s="458" t="s">
        <v>36</v>
      </c>
      <c r="E11" s="506" t="s">
        <v>37</v>
      </c>
      <c r="F11" s="501" t="s">
        <v>35</v>
      </c>
      <c r="G11" s="502">
        <v>4.002</v>
      </c>
      <c r="H11" s="75">
        <v>18.698</v>
      </c>
      <c r="I11" s="75">
        <v>57.191</v>
      </c>
      <c r="J11" s="75">
        <v>44.50899999999999</v>
      </c>
      <c r="K11" s="75">
        <v>0.0</v>
      </c>
      <c r="L11" s="75">
        <v>0.0</v>
      </c>
      <c r="M11" s="503">
        <v>0.0</v>
      </c>
      <c r="N11" s="503">
        <v>0.0</v>
      </c>
      <c r="O11" s="503">
        <v>0.0</v>
      </c>
      <c r="P11" s="503">
        <v>0.0</v>
      </c>
      <c r="Q11" s="455">
        <f t="shared" si="0"/>
        <v>124.4</v>
      </c>
      <c r="R11" s="455">
        <f t="shared" si="1"/>
        <v>0.0</v>
      </c>
      <c r="S11" s="78"/>
      <c r="T11" s="79">
        <f t="shared" si="2"/>
        <v>124.4</v>
      </c>
      <c r="U11" s="504">
        <v>124.397</v>
      </c>
      <c r="V11" s="505">
        <v>6.0</v>
      </c>
      <c r="W11" s="459"/>
      <c r="X11" s="82"/>
      <c r="Y11" s="458" t="s">
        <v>36</v>
      </c>
      <c r="Z11" s="458" t="s">
        <v>37</v>
      </c>
    </row>
    <row r="12" spans="8:8" s="445" ht="15.75" outlineLevel="2" customFormat="1">
      <c r="A12" s="450">
        <v>25.0</v>
      </c>
      <c r="B12" s="458">
        <v>2512.0</v>
      </c>
      <c r="C12" s="501" t="s">
        <v>38</v>
      </c>
      <c r="D12" s="458" t="s">
        <v>36</v>
      </c>
      <c r="E12" s="458" t="s">
        <v>39</v>
      </c>
      <c r="F12" s="501" t="s">
        <v>38</v>
      </c>
      <c r="G12" s="502">
        <v>0.0</v>
      </c>
      <c r="H12" s="75">
        <v>44.370000000000005</v>
      </c>
      <c r="I12" s="75">
        <v>18.832</v>
      </c>
      <c r="J12" s="75">
        <v>0.0</v>
      </c>
      <c r="K12" s="75">
        <v>0.0</v>
      </c>
      <c r="L12" s="75">
        <v>0.0</v>
      </c>
      <c r="M12" s="503">
        <v>0.0</v>
      </c>
      <c r="N12" s="503">
        <v>0.0</v>
      </c>
      <c r="O12" s="503">
        <v>0.0</v>
      </c>
      <c r="P12" s="503">
        <v>0.0</v>
      </c>
      <c r="Q12" s="455">
        <f t="shared" si="0"/>
        <v>63.202000000000005</v>
      </c>
      <c r="R12" s="455">
        <f t="shared" si="1"/>
        <v>0.0</v>
      </c>
      <c r="S12" s="78"/>
      <c r="T12" s="79">
        <f t="shared" si="2"/>
        <v>63.202000000000005</v>
      </c>
      <c r="U12" s="504">
        <v>63.20559</v>
      </c>
      <c r="V12" s="505">
        <v>6.0</v>
      </c>
      <c r="W12" s="459"/>
      <c r="X12" s="82"/>
      <c r="Y12" s="458" t="s">
        <v>36</v>
      </c>
      <c r="Z12" s="458" t="s">
        <v>39</v>
      </c>
    </row>
    <row r="13" spans="8:8" s="445" ht="15.75" outlineLevel="2" customFormat="1">
      <c r="A13" s="450">
        <v>25.0</v>
      </c>
      <c r="B13" s="458" t="s">
        <v>1106</v>
      </c>
      <c r="C13" s="501" t="s">
        <v>1107</v>
      </c>
      <c r="D13" s="458" t="s">
        <v>36</v>
      </c>
      <c r="E13" s="506" t="s">
        <v>1108</v>
      </c>
      <c r="F13" s="501" t="s">
        <v>1107</v>
      </c>
      <c r="G13" s="502">
        <v>10.02</v>
      </c>
      <c r="H13" s="75">
        <v>44.04899999999999</v>
      </c>
      <c r="I13" s="75">
        <v>16.932000000000002</v>
      </c>
      <c r="J13" s="75">
        <v>1.979</v>
      </c>
      <c r="K13" s="75">
        <v>0.0</v>
      </c>
      <c r="L13" s="75">
        <v>0.0</v>
      </c>
      <c r="M13" s="503">
        <v>0.0</v>
      </c>
      <c r="N13" s="503">
        <v>0.0</v>
      </c>
      <c r="O13" s="503">
        <v>0.0</v>
      </c>
      <c r="P13" s="503">
        <v>0.0</v>
      </c>
      <c r="Q13" s="455">
        <f t="shared" si="0"/>
        <v>72.97999999999999</v>
      </c>
      <c r="R13" s="455">
        <f t="shared" si="1"/>
        <v>0.0</v>
      </c>
      <c r="S13" s="78"/>
      <c r="T13" s="79">
        <f t="shared" si="2"/>
        <v>72.97999999999999</v>
      </c>
      <c r="U13" s="504">
        <v>72.984</v>
      </c>
      <c r="V13" s="505">
        <v>2.0</v>
      </c>
      <c r="W13" s="459"/>
      <c r="X13" s="457" t="s">
        <v>1100</v>
      </c>
      <c r="Y13" s="458" t="s">
        <v>36</v>
      </c>
      <c r="Z13" s="458" t="s">
        <v>1108</v>
      </c>
    </row>
    <row r="14" spans="8:8" s="445" ht="15.75" outlineLevel="2" customFormat="1">
      <c r="A14" s="450">
        <v>56.0</v>
      </c>
      <c r="B14" s="458">
        <v>5601.0</v>
      </c>
      <c r="C14" s="500" t="s">
        <v>40</v>
      </c>
      <c r="D14" s="458" t="s">
        <v>41</v>
      </c>
      <c r="E14" s="458" t="s">
        <v>42</v>
      </c>
      <c r="F14" s="501" t="s">
        <v>1109</v>
      </c>
      <c r="G14" s="502">
        <v>0.0</v>
      </c>
      <c r="H14" s="75">
        <v>15.004</v>
      </c>
      <c r="I14" s="75">
        <v>25.889</v>
      </c>
      <c r="J14" s="75">
        <v>12.847000000000001</v>
      </c>
      <c r="K14" s="75">
        <v>0.0</v>
      </c>
      <c r="L14" s="75">
        <v>0.0</v>
      </c>
      <c r="M14" s="503">
        <v>0.0</v>
      </c>
      <c r="N14" s="503">
        <v>0.0</v>
      </c>
      <c r="O14" s="503">
        <v>0.0</v>
      </c>
      <c r="P14" s="503">
        <v>0.0</v>
      </c>
      <c r="Q14" s="455">
        <f t="shared" si="0"/>
        <v>53.74</v>
      </c>
      <c r="R14" s="455">
        <f t="shared" si="1"/>
        <v>0.0</v>
      </c>
      <c r="S14" s="78"/>
      <c r="T14" s="79">
        <f t="shared" si="2"/>
        <v>53.74</v>
      </c>
      <c r="U14" s="504">
        <v>53.74000000000001</v>
      </c>
      <c r="V14" s="505">
        <v>5.0</v>
      </c>
      <c r="W14" s="459"/>
      <c r="X14" s="82"/>
      <c r="Y14" s="458" t="s">
        <v>41</v>
      </c>
      <c r="Z14" s="458" t="s">
        <v>42</v>
      </c>
    </row>
    <row r="15" spans="8:8" s="445" ht="15.75" outlineLevel="2" customFormat="1">
      <c r="A15" s="450">
        <v>60.0</v>
      </c>
      <c r="B15" s="458">
        <v>6003.0</v>
      </c>
      <c r="C15" s="501" t="s">
        <v>44</v>
      </c>
      <c r="D15" s="458" t="s">
        <v>36</v>
      </c>
      <c r="E15" s="458" t="s">
        <v>1110</v>
      </c>
      <c r="F15" s="500" t="s">
        <v>46</v>
      </c>
      <c r="G15" s="502">
        <v>0.0</v>
      </c>
      <c r="H15" s="507">
        <v>7.165</v>
      </c>
      <c r="I15" s="507">
        <v>26.081</v>
      </c>
      <c r="J15" s="507">
        <v>6.013</v>
      </c>
      <c r="K15" s="507">
        <v>0.0</v>
      </c>
      <c r="L15" s="75">
        <v>0.0</v>
      </c>
      <c r="M15" s="503">
        <v>2.917</v>
      </c>
      <c r="N15" s="503">
        <v>5.942</v>
      </c>
      <c r="O15" s="503">
        <v>0.0</v>
      </c>
      <c r="P15" s="503">
        <v>0.0</v>
      </c>
      <c r="Q15" s="455">
        <f t="shared" si="0"/>
        <v>39.259</v>
      </c>
      <c r="R15" s="455">
        <f t="shared" si="1"/>
        <v>8.859</v>
      </c>
      <c r="S15" s="78"/>
      <c r="T15" s="79">
        <f t="shared" si="2"/>
        <v>48.118</v>
      </c>
      <c r="U15" s="504">
        <v>48.118</v>
      </c>
      <c r="V15" s="505">
        <v>3.0</v>
      </c>
      <c r="W15" s="459"/>
      <c r="X15" s="82"/>
      <c r="Y15" s="458" t="s">
        <v>36</v>
      </c>
      <c r="Z15" s="458" t="s">
        <v>1110</v>
      </c>
    </row>
    <row r="16" spans="8:8" s="445" ht="15.75" outlineLevel="2" customFormat="1">
      <c r="A16" s="508">
        <v>60.0</v>
      </c>
      <c r="B16" s="509">
        <v>6003.0</v>
      </c>
      <c r="C16" s="510" t="s">
        <v>44</v>
      </c>
      <c r="D16" s="509" t="s">
        <v>753</v>
      </c>
      <c r="E16" s="509" t="s">
        <v>1111</v>
      </c>
      <c r="F16" s="510" t="s">
        <v>1112</v>
      </c>
      <c r="G16" s="511">
        <v>0.0</v>
      </c>
      <c r="H16" s="512">
        <v>0.0</v>
      </c>
      <c r="I16" s="512">
        <v>0.3</v>
      </c>
      <c r="J16" s="512">
        <v>0.0</v>
      </c>
      <c r="K16" s="512">
        <v>0.0</v>
      </c>
      <c r="L16" s="513">
        <v>0.0</v>
      </c>
      <c r="M16" s="514">
        <v>0.0</v>
      </c>
      <c r="N16" s="514">
        <v>0.0</v>
      </c>
      <c r="O16" s="514">
        <v>0.0</v>
      </c>
      <c r="P16" s="514">
        <v>0.0</v>
      </c>
      <c r="Q16" s="455">
        <f>SUM(G16:K16)</f>
        <v>0.3</v>
      </c>
      <c r="R16" s="455">
        <f>SUM(L16:P16)</f>
        <v>0.0</v>
      </c>
      <c r="S16" s="515"/>
      <c r="T16" s="516">
        <f t="shared" si="2"/>
        <v>0.3</v>
      </c>
      <c r="U16" s="504"/>
      <c r="V16" s="517">
        <v>3.0</v>
      </c>
      <c r="W16" s="459"/>
      <c r="X16" s="518" t="s">
        <v>1113</v>
      </c>
      <c r="Y16" s="458"/>
      <c r="Z16" s="458"/>
    </row>
    <row r="17" spans="8:8" s="445" ht="15.75" outlineLevel="2" customFormat="1">
      <c r="A17" s="508">
        <v>60.0</v>
      </c>
      <c r="B17" s="509">
        <v>6003.0</v>
      </c>
      <c r="C17" s="510" t="s">
        <v>44</v>
      </c>
      <c r="D17" s="509" t="s">
        <v>1114</v>
      </c>
      <c r="E17" s="509" t="s">
        <v>48</v>
      </c>
      <c r="F17" s="510" t="s">
        <v>1112</v>
      </c>
      <c r="G17" s="511">
        <v>0.0</v>
      </c>
      <c r="H17" s="512">
        <v>0.996</v>
      </c>
      <c r="I17" s="512">
        <v>9.637</v>
      </c>
      <c r="J17" s="512">
        <v>5.226</v>
      </c>
      <c r="K17" s="512">
        <v>0.0</v>
      </c>
      <c r="L17" s="513">
        <v>0.0</v>
      </c>
      <c r="M17" s="514">
        <v>0.0</v>
      </c>
      <c r="N17" s="514">
        <v>0.0</v>
      </c>
      <c r="O17" s="514">
        <v>0.0</v>
      </c>
      <c r="P17" s="514">
        <v>0.0</v>
      </c>
      <c r="Q17" s="455">
        <f>SUM(G17:K17)</f>
        <v>15.859000000000002</v>
      </c>
      <c r="R17" s="455">
        <f>SUM(L17:P17)</f>
        <v>0.0</v>
      </c>
      <c r="S17" s="515"/>
      <c r="T17" s="516">
        <f t="shared" si="2"/>
        <v>15.859000000000002</v>
      </c>
      <c r="U17" s="504"/>
      <c r="V17" s="517">
        <v>3.0</v>
      </c>
      <c r="W17" s="459"/>
      <c r="X17" s="518" t="s">
        <v>1113</v>
      </c>
      <c r="Y17" s="458"/>
      <c r="Z17" s="458"/>
    </row>
    <row r="18" spans="8:8" s="445" ht="15.75" outlineLevel="2" customFormat="1">
      <c r="A18" s="450">
        <v>62.0</v>
      </c>
      <c r="B18" s="458">
        <v>6202.0</v>
      </c>
      <c r="C18" s="501" t="s">
        <v>1115</v>
      </c>
      <c r="D18" s="458" t="s">
        <v>1116</v>
      </c>
      <c r="E18" s="506" t="s">
        <v>1117</v>
      </c>
      <c r="F18" s="501" t="s">
        <v>1118</v>
      </c>
      <c r="G18" s="502">
        <v>87.81300000000003</v>
      </c>
      <c r="H18" s="75">
        <v>12.984</v>
      </c>
      <c r="I18" s="75">
        <v>0.993</v>
      </c>
      <c r="J18" s="75">
        <v>0.0</v>
      </c>
      <c r="K18" s="75">
        <v>0.0</v>
      </c>
      <c r="L18" s="75">
        <v>0.0</v>
      </c>
      <c r="M18" s="503">
        <v>0.0</v>
      </c>
      <c r="N18" s="503">
        <v>0.0</v>
      </c>
      <c r="O18" s="503">
        <v>0.0</v>
      </c>
      <c r="P18" s="503">
        <v>0.0</v>
      </c>
      <c r="Q18" s="455">
        <f t="shared" si="0"/>
        <v>101.79000000000002</v>
      </c>
      <c r="R18" s="455">
        <f t="shared" si="1"/>
        <v>0.0</v>
      </c>
      <c r="S18" s="78"/>
      <c r="T18" s="79">
        <f t="shared" si="2"/>
        <v>101.79000000000002</v>
      </c>
      <c r="U18" s="504">
        <v>101.44514000000001</v>
      </c>
      <c r="V18" s="505">
        <v>1.0</v>
      </c>
      <c r="W18" s="459"/>
      <c r="X18" s="457" t="s">
        <v>1100</v>
      </c>
      <c r="Y18" s="458" t="s">
        <v>1116</v>
      </c>
      <c r="Z18" s="458" t="s">
        <v>1117</v>
      </c>
    </row>
    <row r="19" spans="8:8" s="445" ht="15.75" outlineLevel="2" customFormat="1">
      <c r="A19" s="450">
        <v>62.0</v>
      </c>
      <c r="B19" s="519">
        <v>6203.0</v>
      </c>
      <c r="C19" s="501" t="s">
        <v>1119</v>
      </c>
      <c r="D19" s="458" t="s">
        <v>36</v>
      </c>
      <c r="E19" s="458" t="s">
        <v>1120</v>
      </c>
      <c r="F19" s="501" t="s">
        <v>1121</v>
      </c>
      <c r="G19" s="454">
        <v>36.404</v>
      </c>
      <c r="H19" s="520">
        <v>4.053</v>
      </c>
      <c r="I19" s="520">
        <v>0.993</v>
      </c>
      <c r="J19" s="75">
        <v>5.981</v>
      </c>
      <c r="K19" s="75">
        <v>0.0</v>
      </c>
      <c r="L19" s="75">
        <v>0.0</v>
      </c>
      <c r="M19" s="503">
        <v>0.0</v>
      </c>
      <c r="N19" s="503">
        <v>0.0</v>
      </c>
      <c r="O19" s="503">
        <v>0.0</v>
      </c>
      <c r="P19" s="503">
        <v>0.0</v>
      </c>
      <c r="Q19" s="455">
        <f t="shared" si="0"/>
        <v>47.431000000000004</v>
      </c>
      <c r="R19" s="455">
        <f t="shared" si="1"/>
        <v>0.0</v>
      </c>
      <c r="S19" s="78"/>
      <c r="T19" s="79">
        <f t="shared" si="2"/>
        <v>47.431000000000004</v>
      </c>
      <c r="U19" s="504">
        <v>48.00993</v>
      </c>
      <c r="V19" s="505">
        <v>1.0</v>
      </c>
      <c r="W19" s="459"/>
      <c r="X19" s="457" t="s">
        <v>1100</v>
      </c>
      <c r="Y19" s="458" t="s">
        <v>36</v>
      </c>
      <c r="Z19" s="458" t="s">
        <v>1120</v>
      </c>
    </row>
    <row r="20" spans="8:8" s="445" ht="15.75" outlineLevel="2" customFormat="1">
      <c r="A20" s="450">
        <v>62.0</v>
      </c>
      <c r="B20" s="519">
        <v>6203.0</v>
      </c>
      <c r="C20" s="501" t="s">
        <v>1119</v>
      </c>
      <c r="D20" s="458" t="s">
        <v>1120</v>
      </c>
      <c r="E20" s="506" t="s">
        <v>1122</v>
      </c>
      <c r="F20" s="501" t="s">
        <v>1123</v>
      </c>
      <c r="G20" s="454">
        <v>9.924</v>
      </c>
      <c r="H20" s="520">
        <v>20.82</v>
      </c>
      <c r="I20" s="520">
        <v>28.494</v>
      </c>
      <c r="J20" s="75">
        <v>9.132000000000001</v>
      </c>
      <c r="K20" s="75">
        <v>0.0</v>
      </c>
      <c r="L20" s="75">
        <v>0.0</v>
      </c>
      <c r="M20" s="503">
        <v>0.0</v>
      </c>
      <c r="N20" s="503">
        <v>0.0</v>
      </c>
      <c r="O20" s="503">
        <v>0.0</v>
      </c>
      <c r="P20" s="503">
        <v>0.0</v>
      </c>
      <c r="Q20" s="455">
        <f t="shared" si="0"/>
        <v>68.37</v>
      </c>
      <c r="R20" s="455">
        <f t="shared" si="1"/>
        <v>0.0</v>
      </c>
      <c r="S20" s="78"/>
      <c r="T20" s="79">
        <f>SUM(Q20:S20)</f>
        <v>68.37</v>
      </c>
      <c r="U20" s="504">
        <v>68.366</v>
      </c>
      <c r="V20" s="505">
        <v>2.0</v>
      </c>
      <c r="W20" s="459"/>
      <c r="X20" s="457" t="s">
        <v>1100</v>
      </c>
      <c r="Y20" s="458" t="s">
        <v>1120</v>
      </c>
      <c r="Z20" s="458" t="s">
        <v>1122</v>
      </c>
    </row>
    <row r="21" spans="8:8" s="445" ht="15.75" outlineLevel="2" customFormat="1">
      <c r="A21" s="450">
        <v>62.0</v>
      </c>
      <c r="B21" s="458">
        <v>6204.0</v>
      </c>
      <c r="C21" s="500" t="s">
        <v>1124</v>
      </c>
      <c r="D21" s="458" t="s">
        <v>36</v>
      </c>
      <c r="E21" s="458" t="s">
        <v>57</v>
      </c>
      <c r="F21" s="501" t="s">
        <v>1125</v>
      </c>
      <c r="G21" s="454">
        <v>6.170000000000001</v>
      </c>
      <c r="H21" s="75">
        <v>8.998</v>
      </c>
      <c r="I21" s="75">
        <v>1.022</v>
      </c>
      <c r="J21" s="75">
        <v>0.0</v>
      </c>
      <c r="K21" s="75">
        <v>0.0</v>
      </c>
      <c r="L21" s="75">
        <v>0.0</v>
      </c>
      <c r="M21" s="503">
        <v>0.0</v>
      </c>
      <c r="N21" s="503">
        <v>0.0</v>
      </c>
      <c r="O21" s="503">
        <v>0.0</v>
      </c>
      <c r="P21" s="503">
        <v>0.0</v>
      </c>
      <c r="Q21" s="455">
        <f t="shared" si="0"/>
        <v>16.189999999999998</v>
      </c>
      <c r="R21" s="455">
        <f t="shared" si="1"/>
        <v>0.0</v>
      </c>
      <c r="S21" s="78"/>
      <c r="T21" s="79">
        <f t="shared" si="2"/>
        <v>16.189999999999998</v>
      </c>
      <c r="U21" s="504">
        <v>16.195</v>
      </c>
      <c r="V21" s="505">
        <v>2.0</v>
      </c>
      <c r="W21" s="459"/>
      <c r="X21" s="457" t="s">
        <v>1100</v>
      </c>
      <c r="Y21" s="458" t="s">
        <v>36</v>
      </c>
      <c r="Z21" s="458" t="s">
        <v>57</v>
      </c>
    </row>
    <row r="22" spans="8:8" s="445" ht="15.75" outlineLevel="2" customFormat="1">
      <c r="A22" s="450">
        <v>62.0</v>
      </c>
      <c r="B22" s="519">
        <v>6205.0</v>
      </c>
      <c r="C22" s="501" t="s">
        <v>59</v>
      </c>
      <c r="D22" s="458" t="s">
        <v>60</v>
      </c>
      <c r="E22" s="506" t="s">
        <v>64</v>
      </c>
      <c r="F22" s="501" t="s">
        <v>1126</v>
      </c>
      <c r="G22" s="502">
        <v>0.0</v>
      </c>
      <c r="H22" s="75">
        <v>16.028</v>
      </c>
      <c r="I22" s="75">
        <v>17.171</v>
      </c>
      <c r="J22" s="75">
        <v>12.988</v>
      </c>
      <c r="K22" s="75">
        <v>0.0</v>
      </c>
      <c r="L22" s="75">
        <v>0.0</v>
      </c>
      <c r="M22" s="503">
        <v>0.0</v>
      </c>
      <c r="N22" s="503">
        <v>0.0</v>
      </c>
      <c r="O22" s="503">
        <v>0.0</v>
      </c>
      <c r="P22" s="503">
        <v>0.0</v>
      </c>
      <c r="Q22" s="455">
        <f t="shared" si="0"/>
        <v>46.187</v>
      </c>
      <c r="R22" s="455">
        <f t="shared" si="1"/>
        <v>0.0</v>
      </c>
      <c r="S22" s="78"/>
      <c r="T22" s="79">
        <f t="shared" si="2"/>
        <v>46.187</v>
      </c>
      <c r="U22" s="504">
        <v>46.187</v>
      </c>
      <c r="V22" s="505">
        <v>4.0</v>
      </c>
      <c r="W22" s="459"/>
      <c r="X22" s="457" t="s">
        <v>1100</v>
      </c>
      <c r="Y22" s="458" t="s">
        <v>60</v>
      </c>
      <c r="Z22" s="458" t="s">
        <v>64</v>
      </c>
    </row>
    <row r="23" spans="8:8" s="445" ht="15.75" outlineLevel="2" customFormat="1">
      <c r="A23" s="450">
        <v>62.0</v>
      </c>
      <c r="B23" s="519">
        <v>6206.0</v>
      </c>
      <c r="C23" s="501" t="s">
        <v>1127</v>
      </c>
      <c r="D23" s="458" t="s">
        <v>36</v>
      </c>
      <c r="E23" s="506" t="s">
        <v>1128</v>
      </c>
      <c r="F23" s="501" t="s">
        <v>1129</v>
      </c>
      <c r="G23" s="502">
        <v>5.987</v>
      </c>
      <c r="H23" s="75">
        <v>29.828</v>
      </c>
      <c r="I23" s="75">
        <v>5.031</v>
      </c>
      <c r="J23" s="75">
        <v>0.0</v>
      </c>
      <c r="K23" s="75">
        <v>0.0</v>
      </c>
      <c r="L23" s="75">
        <v>0.0</v>
      </c>
      <c r="M23" s="75">
        <v>0.0</v>
      </c>
      <c r="N23" s="75">
        <v>0.0</v>
      </c>
      <c r="O23" s="75">
        <v>0.0</v>
      </c>
      <c r="P23" s="75">
        <v>0.0</v>
      </c>
      <c r="Q23" s="455">
        <f t="shared" si="0"/>
        <v>40.846</v>
      </c>
      <c r="R23" s="455">
        <f t="shared" si="1"/>
        <v>0.0</v>
      </c>
      <c r="S23" s="78"/>
      <c r="T23" s="79">
        <f t="shared" si="2"/>
        <v>40.846</v>
      </c>
      <c r="U23" s="504">
        <v>40.846</v>
      </c>
      <c r="V23" s="505">
        <v>4.0</v>
      </c>
      <c r="W23" s="459"/>
      <c r="X23" s="457" t="s">
        <v>1100</v>
      </c>
      <c r="Y23" s="458" t="s">
        <v>36</v>
      </c>
      <c r="Z23" s="458" t="s">
        <v>1128</v>
      </c>
    </row>
    <row r="24" spans="8:8" s="445" ht="30.0" outlineLevel="2" customFormat="1">
      <c r="A24" s="450">
        <v>62.0</v>
      </c>
      <c r="B24" s="519">
        <v>6206.0</v>
      </c>
      <c r="C24" s="501" t="s">
        <v>1127</v>
      </c>
      <c r="D24" s="458" t="s">
        <v>69</v>
      </c>
      <c r="E24" s="506" t="s">
        <v>599</v>
      </c>
      <c r="F24" s="501" t="s">
        <v>1130</v>
      </c>
      <c r="G24" s="502">
        <v>0.0</v>
      </c>
      <c r="H24" s="75">
        <v>0.0</v>
      </c>
      <c r="I24" s="75">
        <v>2.069</v>
      </c>
      <c r="J24" s="75">
        <v>1.0</v>
      </c>
      <c r="K24" s="75">
        <v>0.0</v>
      </c>
      <c r="L24" s="75">
        <v>0.0</v>
      </c>
      <c r="M24" s="75">
        <v>0.0</v>
      </c>
      <c r="N24" s="75">
        <v>0.0</v>
      </c>
      <c r="O24" s="75">
        <v>0.0</v>
      </c>
      <c r="P24" s="75">
        <v>0.0</v>
      </c>
      <c r="Q24" s="455">
        <f t="shared" si="0"/>
        <v>3.069</v>
      </c>
      <c r="R24" s="455">
        <f t="shared" si="1"/>
        <v>0.0</v>
      </c>
      <c r="S24" s="78"/>
      <c r="T24" s="79">
        <f t="shared" si="2"/>
        <v>3.069</v>
      </c>
      <c r="U24" s="504">
        <v>3.069</v>
      </c>
      <c r="V24" s="505">
        <v>4.0</v>
      </c>
      <c r="W24" s="459"/>
      <c r="X24" s="457" t="s">
        <v>1100</v>
      </c>
      <c r="Y24" s="458" t="s">
        <v>69</v>
      </c>
      <c r="Z24" s="458" t="s">
        <v>599</v>
      </c>
    </row>
    <row r="25" spans="8:8" s="445" ht="15.75" outlineLevel="2" customFormat="1">
      <c r="A25" s="521" t="s">
        <v>84</v>
      </c>
      <c r="B25" s="522"/>
      <c r="C25" s="522"/>
      <c r="D25" s="522"/>
      <c r="E25" s="522"/>
      <c r="F25" s="523" t="s">
        <v>85</v>
      </c>
      <c r="G25" s="524">
        <f t="shared" si="3" ref="G25:P25">SUM(G9:G24)</f>
        <v>164.48000000000002</v>
      </c>
      <c r="H25" s="524">
        <f t="shared" si="3"/>
        <v>246.68899999999996</v>
      </c>
      <c r="I25" s="524">
        <f t="shared" si="3"/>
        <v>235.59799999999996</v>
      </c>
      <c r="J25" s="524">
        <f t="shared" si="3"/>
        <v>100.73899999999999</v>
      </c>
      <c r="K25" s="524">
        <f t="shared" si="3"/>
        <v>0.0</v>
      </c>
      <c r="L25" s="524">
        <f t="shared" si="3"/>
        <v>0.0</v>
      </c>
      <c r="M25" s="524">
        <f t="shared" si="3"/>
        <v>2.917</v>
      </c>
      <c r="N25" s="524">
        <f t="shared" si="3"/>
        <v>5.942</v>
      </c>
      <c r="O25" s="524">
        <f t="shared" si="3"/>
        <v>0.0</v>
      </c>
      <c r="P25" s="524">
        <f t="shared" si="3"/>
        <v>0.0</v>
      </c>
      <c r="Q25" s="525">
        <f>SUM(G25:K25)</f>
        <v>747.506</v>
      </c>
      <c r="R25" s="525">
        <f>SUM(L25:P25)</f>
        <v>8.859</v>
      </c>
      <c r="S25" s="526">
        <f>SUM(S9:S24)</f>
        <v>0.0</v>
      </c>
      <c r="T25" s="79">
        <f t="shared" si="2"/>
        <v>756.365</v>
      </c>
      <c r="U25" s="504">
        <f>SUM(U9:U24)</f>
        <v>740.36166</v>
      </c>
      <c r="V25" s="527"/>
      <c r="W25" s="459"/>
      <c r="X25" s="528"/>
    </row>
    <row r="26" spans="8:8" s="445" ht="16.5" outlineLevel="2" customFormat="1">
      <c r="A26" s="529"/>
      <c r="B26" s="530"/>
      <c r="C26" s="530"/>
      <c r="D26" s="530"/>
      <c r="E26" s="530"/>
      <c r="F26" s="531" t="s">
        <v>86</v>
      </c>
      <c r="G26" s="114">
        <f>+G25/$T$25</f>
        <v>0.21746114640418318</v>
      </c>
      <c r="H26" s="114">
        <f t="shared" si="4" ref="H26:S26">+H25/$T$25</f>
        <v>0.32615073410324374</v>
      </c>
      <c r="I26" s="114">
        <f t="shared" si="4"/>
        <v>0.31148717880917276</v>
      </c>
      <c r="J26" s="114">
        <f t="shared" si="4"/>
        <v>0.1331883416075572</v>
      </c>
      <c r="K26" s="114">
        <f t="shared" si="4"/>
        <v>0.0</v>
      </c>
      <c r="L26" s="114">
        <f t="shared" si="4"/>
        <v>0.0</v>
      </c>
      <c r="M26" s="114">
        <f>+M25/$T$25</f>
        <v>0.0038566036239117353</v>
      </c>
      <c r="N26" s="114">
        <f t="shared" si="4"/>
        <v>0.007855995451931276</v>
      </c>
      <c r="O26" s="114">
        <f t="shared" si="4"/>
        <v>0.0</v>
      </c>
      <c r="P26" s="114">
        <f t="shared" si="4"/>
        <v>0.0</v>
      </c>
      <c r="Q26" s="532">
        <f t="shared" si="4"/>
        <v>0.9882874009241569</v>
      </c>
      <c r="R26" s="532">
        <f t="shared" si="4"/>
        <v>0.011712599075843011</v>
      </c>
      <c r="S26" s="114">
        <f t="shared" si="4"/>
        <v>0.0</v>
      </c>
      <c r="T26" s="533">
        <f>T25/U25</f>
        <v>1.0216155709629804</v>
      </c>
      <c r="U26" s="534"/>
      <c r="V26" s="535"/>
      <c r="W26" s="459"/>
      <c r="X26" s="263"/>
    </row>
    <row r="27" spans="8:8" s="445" ht="15.75" outlineLevel="2" collapsed="1" customFormat="1">
      <c r="A27" s="486"/>
      <c r="B27" s="459"/>
      <c r="C27" s="459"/>
      <c r="D27" s="459"/>
      <c r="E27" s="459"/>
      <c r="F27" s="459"/>
      <c r="G27" s="536"/>
      <c r="H27" s="321"/>
      <c r="I27" s="321"/>
      <c r="J27" s="321"/>
      <c r="K27" s="321"/>
      <c r="L27" s="321"/>
      <c r="M27" s="537"/>
      <c r="N27" s="537"/>
      <c r="O27" s="537"/>
      <c r="P27" s="537"/>
      <c r="Q27" s="461"/>
      <c r="R27" s="461"/>
      <c r="S27" s="324"/>
      <c r="T27" s="46"/>
      <c r="U27" s="487"/>
      <c r="V27" s="449"/>
      <c r="W27" s="459"/>
      <c r="X27" s="122"/>
      <c r="Y27" s="459"/>
      <c r="Z27" s="459"/>
    </row>
    <row r="28" spans="8:8" s="445" ht="15.75" outlineLevel="2" customFormat="1">
      <c r="A28" s="538" t="s">
        <v>87</v>
      </c>
      <c r="B28" s="538"/>
      <c r="C28" s="459"/>
      <c r="D28" s="459"/>
      <c r="E28" s="459"/>
      <c r="F28" s="459"/>
      <c r="G28" s="536"/>
      <c r="H28" s="321"/>
      <c r="I28" s="321"/>
      <c r="J28" s="321"/>
      <c r="K28" s="321"/>
      <c r="L28" s="321"/>
      <c r="M28" s="537"/>
      <c r="N28" s="537"/>
      <c r="O28" s="537"/>
      <c r="P28" s="537"/>
      <c r="Q28" s="461"/>
      <c r="R28" s="461"/>
      <c r="S28" s="324"/>
      <c r="T28" s="46"/>
      <c r="U28" s="487"/>
      <c r="V28" s="449"/>
      <c r="W28" s="459"/>
      <c r="X28" s="122"/>
      <c r="Y28" s="459"/>
      <c r="Z28" s="459"/>
    </row>
    <row r="29" spans="8:8" s="445" ht="15.75" outlineLevel="2" customFormat="1">
      <c r="A29" s="539" t="s">
        <v>702</v>
      </c>
      <c r="B29" s="540">
        <v>2515.0</v>
      </c>
      <c r="C29" s="541" t="s">
        <v>1131</v>
      </c>
      <c r="D29" s="458" t="s">
        <v>1132</v>
      </c>
      <c r="E29" s="458" t="s">
        <v>1133</v>
      </c>
      <c r="F29" s="541" t="s">
        <v>1134</v>
      </c>
      <c r="G29" s="502">
        <v>5.029</v>
      </c>
      <c r="H29" s="75">
        <v>19.662</v>
      </c>
      <c r="I29" s="520">
        <v>5.75</v>
      </c>
      <c r="J29" s="520">
        <v>0.0</v>
      </c>
      <c r="K29" s="75">
        <v>0.0</v>
      </c>
      <c r="L29" s="75">
        <v>0.0</v>
      </c>
      <c r="M29" s="75">
        <v>0.0</v>
      </c>
      <c r="N29" s="75">
        <v>0.0</v>
      </c>
      <c r="O29" s="75">
        <v>0.0</v>
      </c>
      <c r="P29" s="75">
        <v>0.0</v>
      </c>
      <c r="Q29" s="455">
        <f>SUM(G29:K29)</f>
        <v>30.441</v>
      </c>
      <c r="R29" s="455">
        <f>SUM(L29:P29)</f>
        <v>0.0</v>
      </c>
      <c r="S29" s="78"/>
      <c r="T29" s="135">
        <f t="shared" si="5" ref="T29:T37">SUM(Q29:S29)</f>
        <v>30.441</v>
      </c>
      <c r="U29" s="504">
        <v>30.44</v>
      </c>
      <c r="V29" s="542">
        <v>1.0</v>
      </c>
      <c r="W29" s="459"/>
      <c r="X29" s="82"/>
      <c r="Y29" s="458" t="s">
        <v>1132</v>
      </c>
      <c r="Z29" s="458" t="s">
        <v>1133</v>
      </c>
    </row>
    <row r="30" spans="8:8" s="445" ht="15.75" outlineLevel="2" customFormat="1">
      <c r="A30" s="450">
        <v>25.0</v>
      </c>
      <c r="B30" s="541">
        <v>2516.0</v>
      </c>
      <c r="C30" s="501" t="s">
        <v>1135</v>
      </c>
      <c r="D30" s="458" t="s">
        <v>36</v>
      </c>
      <c r="E30" s="458" t="s">
        <v>555</v>
      </c>
      <c r="F30" s="501" t="s">
        <v>1136</v>
      </c>
      <c r="G30" s="502">
        <v>39.34700000000001</v>
      </c>
      <c r="H30" s="507">
        <v>10.985999999999999</v>
      </c>
      <c r="I30" s="507">
        <v>4.0009999999999994</v>
      </c>
      <c r="J30" s="75">
        <v>0.0</v>
      </c>
      <c r="K30" s="75">
        <v>0.0</v>
      </c>
      <c r="L30" s="75">
        <v>0.0</v>
      </c>
      <c r="M30" s="503">
        <v>0.0</v>
      </c>
      <c r="N30" s="503">
        <v>0.0</v>
      </c>
      <c r="O30" s="503">
        <v>0.0</v>
      </c>
      <c r="P30" s="503">
        <v>0.0</v>
      </c>
      <c r="Q30" s="455">
        <f>SUM(G30:K30)</f>
        <v>54.334</v>
      </c>
      <c r="R30" s="455">
        <f>SUM(L30:P30)</f>
        <v>0.0</v>
      </c>
      <c r="S30" s="78"/>
      <c r="T30" s="135">
        <f t="shared" si="5"/>
        <v>54.334</v>
      </c>
      <c r="U30" s="504">
        <v>54.333999999999996</v>
      </c>
      <c r="V30" s="542">
        <v>1.0</v>
      </c>
      <c r="W30" s="459"/>
      <c r="X30" s="82"/>
      <c r="Y30" s="458" t="s">
        <v>36</v>
      </c>
      <c r="Z30" s="458" t="s">
        <v>555</v>
      </c>
    </row>
    <row r="31" spans="8:8" s="445" ht="15.75" outlineLevel="2" customFormat="1">
      <c r="A31" s="543">
        <v>25.0</v>
      </c>
      <c r="B31" s="544" t="s">
        <v>1137</v>
      </c>
      <c r="C31" s="501" t="s">
        <v>1138</v>
      </c>
      <c r="D31" s="458" t="s">
        <v>36</v>
      </c>
      <c r="E31" s="458" t="s">
        <v>1139</v>
      </c>
      <c r="F31" s="501" t="s">
        <v>1138</v>
      </c>
      <c r="G31" s="502">
        <v>23.376</v>
      </c>
      <c r="H31" s="75">
        <v>1.858</v>
      </c>
      <c r="I31" s="503">
        <v>0.0</v>
      </c>
      <c r="J31" s="503">
        <v>0.0</v>
      </c>
      <c r="K31" s="503">
        <v>0.0</v>
      </c>
      <c r="L31" s="503">
        <v>0.0</v>
      </c>
      <c r="M31" s="503">
        <v>0.0</v>
      </c>
      <c r="N31" s="503">
        <v>0.0</v>
      </c>
      <c r="O31" s="503">
        <v>0.0</v>
      </c>
      <c r="P31" s="503">
        <v>0.0</v>
      </c>
      <c r="Q31" s="455">
        <f>SUM(G31:K31)</f>
        <v>25.234</v>
      </c>
      <c r="R31" s="455">
        <v>0.0</v>
      </c>
      <c r="S31" s="83"/>
      <c r="T31" s="135">
        <f t="shared" si="5"/>
        <v>25.234</v>
      </c>
      <c r="U31" s="504">
        <v>25.233999999999998</v>
      </c>
      <c r="V31" s="542">
        <v>1.0</v>
      </c>
      <c r="W31" s="459"/>
      <c r="X31" s="457" t="s">
        <v>1100</v>
      </c>
      <c r="Y31" s="458" t="s">
        <v>36</v>
      </c>
      <c r="Z31" s="458" t="s">
        <v>1139</v>
      </c>
    </row>
    <row r="32" spans="8:8" s="445" ht="15.75" outlineLevel="2" customFormat="1">
      <c r="A32" s="539">
        <v>27.0</v>
      </c>
      <c r="B32" s="540">
        <v>2702.0</v>
      </c>
      <c r="C32" s="541" t="s">
        <v>88</v>
      </c>
      <c r="D32" s="458" t="s">
        <v>36</v>
      </c>
      <c r="E32" s="458" t="s">
        <v>89</v>
      </c>
      <c r="F32" s="541" t="s">
        <v>88</v>
      </c>
      <c r="G32" s="502">
        <v>0.12</v>
      </c>
      <c r="H32" s="507">
        <v>0.96</v>
      </c>
      <c r="I32" s="545">
        <v>0.0</v>
      </c>
      <c r="J32" s="545">
        <v>0.0</v>
      </c>
      <c r="K32" s="507">
        <v>0.0</v>
      </c>
      <c r="L32" s="507">
        <v>0.0</v>
      </c>
      <c r="M32" s="507">
        <v>7.5</v>
      </c>
      <c r="N32" s="507">
        <v>38.525</v>
      </c>
      <c r="O32" s="507">
        <v>14.100000000000001</v>
      </c>
      <c r="P32" s="507">
        <v>0.0</v>
      </c>
      <c r="Q32" s="455">
        <f t="shared" si="6" ref="Q32:Q37">SUM(G32:K32)</f>
        <v>1.08</v>
      </c>
      <c r="R32" s="455">
        <f t="shared" si="7" ref="R32:R37">SUM(L32:P32)</f>
        <v>60.125</v>
      </c>
      <c r="S32" s="78"/>
      <c r="T32" s="135">
        <f t="shared" si="5"/>
        <v>61.205</v>
      </c>
      <c r="U32" s="504">
        <v>61.205000000000005</v>
      </c>
      <c r="V32" s="542">
        <v>1.0</v>
      </c>
      <c r="W32" s="459"/>
      <c r="X32" s="82"/>
      <c r="Y32" s="458" t="s">
        <v>36</v>
      </c>
      <c r="Z32" s="458" t="s">
        <v>89</v>
      </c>
    </row>
    <row r="33" spans="8:8" s="445" ht="30.0" outlineLevel="2" customFormat="1">
      <c r="A33" s="539">
        <v>90.0</v>
      </c>
      <c r="B33" s="541">
        <v>9006.0</v>
      </c>
      <c r="C33" s="501" t="s">
        <v>1140</v>
      </c>
      <c r="D33" s="458" t="s">
        <v>91</v>
      </c>
      <c r="E33" s="458" t="s">
        <v>92</v>
      </c>
      <c r="F33" s="501" t="s">
        <v>1141</v>
      </c>
      <c r="G33" s="502">
        <v>0.0</v>
      </c>
      <c r="H33" s="75">
        <v>0.561</v>
      </c>
      <c r="I33" s="75">
        <v>0.0</v>
      </c>
      <c r="J33" s="75">
        <v>0.0</v>
      </c>
      <c r="K33" s="75">
        <v>0.0</v>
      </c>
      <c r="L33" s="75">
        <v>0.0</v>
      </c>
      <c r="M33" s="503">
        <v>0.0</v>
      </c>
      <c r="N33" s="503">
        <v>0.0</v>
      </c>
      <c r="O33" s="503">
        <v>0.0</v>
      </c>
      <c r="P33" s="503">
        <v>0.0</v>
      </c>
      <c r="Q33" s="455">
        <f t="shared" si="6"/>
        <v>0.561</v>
      </c>
      <c r="R33" s="455">
        <f t="shared" si="7"/>
        <v>0.0</v>
      </c>
      <c r="S33" s="78"/>
      <c r="T33" s="135">
        <f t="shared" si="5"/>
        <v>0.561</v>
      </c>
      <c r="U33" s="504">
        <v>0.561</v>
      </c>
      <c r="V33" s="542">
        <v>1.0</v>
      </c>
      <c r="W33" s="459"/>
      <c r="X33" s="82" t="s">
        <v>1142</v>
      </c>
      <c r="Y33" s="458" t="s">
        <v>91</v>
      </c>
      <c r="Z33" s="458" t="s">
        <v>92</v>
      </c>
    </row>
    <row r="34" spans="8:8" s="445" ht="30.0" outlineLevel="2" customFormat="1">
      <c r="A34" s="539">
        <v>90.0</v>
      </c>
      <c r="B34" s="541">
        <v>9006.0</v>
      </c>
      <c r="C34" s="501" t="s">
        <v>1140</v>
      </c>
      <c r="D34" s="458"/>
      <c r="E34" s="458"/>
      <c r="F34" s="501" t="s">
        <v>1143</v>
      </c>
      <c r="G34" s="502">
        <v>0.0</v>
      </c>
      <c r="H34" s="75">
        <v>2.492</v>
      </c>
      <c r="I34" s="75">
        <v>0.0</v>
      </c>
      <c r="J34" s="75">
        <v>0.0</v>
      </c>
      <c r="K34" s="75">
        <v>0.0</v>
      </c>
      <c r="L34" s="75">
        <v>0.0</v>
      </c>
      <c r="M34" s="503">
        <v>0.0</v>
      </c>
      <c r="N34" s="503">
        <v>0.0</v>
      </c>
      <c r="O34" s="503">
        <v>0.0</v>
      </c>
      <c r="P34" s="503">
        <v>0.0</v>
      </c>
      <c r="Q34" s="455">
        <f t="shared" si="6"/>
        <v>2.492</v>
      </c>
      <c r="R34" s="455">
        <f t="shared" si="7"/>
        <v>0.0</v>
      </c>
      <c r="S34" s="78"/>
      <c r="T34" s="135">
        <f t="shared" si="5"/>
        <v>2.492</v>
      </c>
      <c r="U34" s="504">
        <v>2.492</v>
      </c>
      <c r="V34" s="542">
        <v>1.0</v>
      </c>
      <c r="W34" s="459"/>
      <c r="X34" s="82" t="s">
        <v>1142</v>
      </c>
      <c r="Y34" s="458"/>
      <c r="Z34" s="458"/>
    </row>
    <row r="35" spans="8:8" s="445" ht="30.0" outlineLevel="2" customFormat="1">
      <c r="A35" s="539">
        <v>90.0</v>
      </c>
      <c r="B35" s="541">
        <v>9007.0</v>
      </c>
      <c r="C35" s="501" t="s">
        <v>1144</v>
      </c>
      <c r="D35" s="458" t="s">
        <v>36</v>
      </c>
      <c r="E35" s="458" t="s">
        <v>95</v>
      </c>
      <c r="F35" s="501" t="s">
        <v>96</v>
      </c>
      <c r="G35" s="502">
        <v>0.0</v>
      </c>
      <c r="H35" s="75">
        <v>2.424</v>
      </c>
      <c r="I35" s="75">
        <v>0.0</v>
      </c>
      <c r="J35" s="75">
        <v>0.0</v>
      </c>
      <c r="K35" s="75">
        <v>0.0</v>
      </c>
      <c r="L35" s="75">
        <v>0.0</v>
      </c>
      <c r="M35" s="503">
        <v>0.0</v>
      </c>
      <c r="N35" s="503">
        <v>0.0</v>
      </c>
      <c r="O35" s="503">
        <v>0.0</v>
      </c>
      <c r="P35" s="503">
        <v>0.0</v>
      </c>
      <c r="Q35" s="455">
        <f t="shared" si="6"/>
        <v>2.424</v>
      </c>
      <c r="R35" s="455">
        <f t="shared" si="7"/>
        <v>0.0</v>
      </c>
      <c r="S35" s="78"/>
      <c r="T35" s="135">
        <f t="shared" si="5"/>
        <v>2.424</v>
      </c>
      <c r="U35" s="504">
        <v>2.424</v>
      </c>
      <c r="V35" s="542">
        <v>1.0</v>
      </c>
      <c r="W35" s="459"/>
      <c r="X35" s="82"/>
      <c r="Y35" s="458" t="s">
        <v>36</v>
      </c>
      <c r="Z35" s="458" t="s">
        <v>95</v>
      </c>
    </row>
    <row r="36" spans="8:8" s="445" ht="30.0" outlineLevel="2" customFormat="1">
      <c r="A36" s="539" t="s">
        <v>99</v>
      </c>
      <c r="B36" s="458" t="s">
        <v>100</v>
      </c>
      <c r="C36" s="501" t="s">
        <v>1145</v>
      </c>
      <c r="D36" s="546" t="s">
        <v>102</v>
      </c>
      <c r="E36" s="546" t="s">
        <v>103</v>
      </c>
      <c r="F36" s="501" t="s">
        <v>104</v>
      </c>
      <c r="G36" s="502">
        <v>0.0</v>
      </c>
      <c r="H36" s="75">
        <v>0.562</v>
      </c>
      <c r="I36" s="75">
        <v>0.0</v>
      </c>
      <c r="J36" s="75">
        <v>0.0</v>
      </c>
      <c r="K36" s="75">
        <v>0.0</v>
      </c>
      <c r="L36" s="75">
        <v>0.0</v>
      </c>
      <c r="M36" s="75">
        <v>0.0</v>
      </c>
      <c r="N36" s="75">
        <v>0.0</v>
      </c>
      <c r="O36" s="75">
        <v>0.0</v>
      </c>
      <c r="P36" s="75">
        <v>0.0</v>
      </c>
      <c r="Q36" s="455">
        <f t="shared" si="6"/>
        <v>0.562</v>
      </c>
      <c r="R36" s="455">
        <f t="shared" si="7"/>
        <v>0.0</v>
      </c>
      <c r="S36" s="78"/>
      <c r="T36" s="135">
        <f t="shared" si="5"/>
        <v>0.562</v>
      </c>
      <c r="U36" s="504">
        <v>2.74</v>
      </c>
      <c r="V36" s="542">
        <v>1.0</v>
      </c>
      <c r="W36" s="459"/>
      <c r="X36" s="82"/>
      <c r="Y36" s="458" t="s">
        <v>102</v>
      </c>
      <c r="Z36" s="458" t="s">
        <v>103</v>
      </c>
    </row>
    <row r="37" spans="8:8" s="445" ht="15.75" outlineLevel="2" customFormat="1">
      <c r="A37" s="539" t="s">
        <v>99</v>
      </c>
      <c r="B37" s="458" t="s">
        <v>100</v>
      </c>
      <c r="C37" s="501" t="s">
        <v>1146</v>
      </c>
      <c r="D37" s="458"/>
      <c r="E37" s="458"/>
      <c r="F37" s="501" t="s">
        <v>1147</v>
      </c>
      <c r="G37" s="502">
        <v>0.0</v>
      </c>
      <c r="H37" s="75">
        <v>2.178</v>
      </c>
      <c r="I37" s="75">
        <v>0.0</v>
      </c>
      <c r="J37" s="75">
        <v>0.0</v>
      </c>
      <c r="K37" s="75">
        <v>0.0</v>
      </c>
      <c r="L37" s="75">
        <v>0.0</v>
      </c>
      <c r="M37" s="75">
        <v>0.0</v>
      </c>
      <c r="N37" s="75">
        <v>0.0</v>
      </c>
      <c r="O37" s="75">
        <v>0.0</v>
      </c>
      <c r="P37" s="75">
        <v>0.0</v>
      </c>
      <c r="Q37" s="455">
        <f t="shared" si="6"/>
        <v>2.178</v>
      </c>
      <c r="R37" s="455">
        <f t="shared" si="7"/>
        <v>0.0</v>
      </c>
      <c r="S37" s="78"/>
      <c r="T37" s="135">
        <f t="shared" si="5"/>
        <v>2.178</v>
      </c>
      <c r="U37" s="504">
        <v>0.253</v>
      </c>
      <c r="V37" s="542">
        <v>1.0</v>
      </c>
      <c r="W37" s="459"/>
      <c r="X37" s="82"/>
      <c r="Y37" s="458"/>
      <c r="Z37" s="458"/>
    </row>
    <row r="38" spans="8:8" s="445" ht="15.75" outlineLevel="2" customFormat="1">
      <c r="A38" s="522" t="s">
        <v>105</v>
      </c>
      <c r="B38" s="522"/>
      <c r="C38" s="522"/>
      <c r="D38" s="522"/>
      <c r="E38" s="522"/>
      <c r="F38" s="523" t="s">
        <v>85</v>
      </c>
      <c r="G38" s="526">
        <f>SUM(G29:G37)</f>
        <v>67.87200000000001</v>
      </c>
      <c r="H38" s="526">
        <f t="shared" si="8" ref="H38:P38">SUM(H29:H37)</f>
        <v>41.682999999999986</v>
      </c>
      <c r="I38" s="526">
        <f t="shared" si="8"/>
        <v>9.751</v>
      </c>
      <c r="J38" s="526">
        <f t="shared" si="8"/>
        <v>0.0</v>
      </c>
      <c r="K38" s="526">
        <f t="shared" si="8"/>
        <v>0.0</v>
      </c>
      <c r="L38" s="526">
        <f t="shared" si="8"/>
        <v>0.0</v>
      </c>
      <c r="M38" s="526">
        <f t="shared" si="8"/>
        <v>7.5</v>
      </c>
      <c r="N38" s="526">
        <f t="shared" si="8"/>
        <v>38.525</v>
      </c>
      <c r="O38" s="526">
        <f t="shared" si="8"/>
        <v>14.100000000000001</v>
      </c>
      <c r="P38" s="526">
        <f t="shared" si="8"/>
        <v>0.0</v>
      </c>
      <c r="Q38" s="525">
        <f>SUM(G38:K38)</f>
        <v>119.30600000000001</v>
      </c>
      <c r="R38" s="525">
        <f>SUM(L38:P38)</f>
        <v>60.125</v>
      </c>
      <c r="S38" s="526">
        <f>SUM(S29:S37)</f>
        <v>0.0</v>
      </c>
      <c r="T38" s="135">
        <f>SUM(Q38:S38)</f>
        <v>179.431</v>
      </c>
      <c r="U38" s="504">
        <f>SUM(U29:U37)</f>
        <v>179.683</v>
      </c>
      <c r="V38" s="547"/>
      <c r="W38" s="459"/>
      <c r="X38" s="528"/>
    </row>
    <row r="39" spans="8:8" s="445" ht="15.75" outlineLevel="2" customFormat="1">
      <c r="A39" s="522"/>
      <c r="B39" s="522"/>
      <c r="C39" s="522"/>
      <c r="D39" s="522"/>
      <c r="E39" s="522"/>
      <c r="F39" s="523" t="s">
        <v>86</v>
      </c>
      <c r="G39" s="548">
        <f>+G38/$T$38</f>
        <v>0.37826239612998874</v>
      </c>
      <c r="H39" s="548">
        <f t="shared" si="9" ref="H39:S39">+H38/$T$38</f>
        <v>0.23230656909898503</v>
      </c>
      <c r="I39" s="548">
        <f t="shared" si="9"/>
        <v>0.054344009675028275</v>
      </c>
      <c r="J39" s="548">
        <f t="shared" si="9"/>
        <v>0.0</v>
      </c>
      <c r="K39" s="548">
        <f t="shared" si="9"/>
        <v>0.0</v>
      </c>
      <c r="L39" s="548">
        <f t="shared" si="9"/>
        <v>0.0</v>
      </c>
      <c r="M39" s="548">
        <f t="shared" si="9"/>
        <v>0.041798797309272086</v>
      </c>
      <c r="N39" s="548">
        <f t="shared" si="9"/>
        <v>0.21470648884529428</v>
      </c>
      <c r="O39" s="548">
        <f t="shared" si="9"/>
        <v>0.07858173894143153</v>
      </c>
      <c r="P39" s="548">
        <f t="shared" si="9"/>
        <v>0.0</v>
      </c>
      <c r="Q39" s="549">
        <f t="shared" si="9"/>
        <v>0.6649129749040021</v>
      </c>
      <c r="R39" s="549">
        <f>+R38/$T$38</f>
        <v>0.33508702509599786</v>
      </c>
      <c r="S39" s="548">
        <f t="shared" si="9"/>
        <v>0.0</v>
      </c>
      <c r="T39" s="550">
        <f>T38/U38</f>
        <v>0.9985975300946668</v>
      </c>
      <c r="U39" s="526"/>
      <c r="V39" s="547"/>
      <c r="W39" s="459"/>
      <c r="X39" s="551"/>
    </row>
    <row r="40" spans="8:8" s="445" ht="15.75" outlineLevel="2" collapsed="1" customFormat="1">
      <c r="A40" s="552"/>
      <c r="B40" s="459"/>
      <c r="C40" s="459"/>
      <c r="D40" s="459"/>
      <c r="E40" s="459"/>
      <c r="F40" s="459"/>
      <c r="G40" s="536"/>
      <c r="H40" s="321"/>
      <c r="I40" s="321"/>
      <c r="J40" s="321"/>
      <c r="K40" s="321"/>
      <c r="L40" s="321"/>
      <c r="M40" s="537"/>
      <c r="N40" s="537"/>
      <c r="O40" s="537"/>
      <c r="P40" s="537"/>
      <c r="Q40" s="461"/>
      <c r="R40" s="461"/>
      <c r="S40" s="324"/>
      <c r="T40" s="46"/>
      <c r="U40" s="487"/>
      <c r="V40" s="449"/>
      <c r="W40" s="459"/>
      <c r="X40" s="122"/>
      <c r="Y40" s="459"/>
      <c r="Z40" s="459"/>
    </row>
    <row r="41" spans="8:8" s="445" ht="15.75" outlineLevel="2" customFormat="1">
      <c r="A41" s="489" t="s">
        <v>106</v>
      </c>
      <c r="B41" s="489"/>
      <c r="C41" s="459"/>
      <c r="D41" s="459"/>
      <c r="E41" s="459"/>
      <c r="F41" s="459"/>
      <c r="G41" s="536"/>
      <c r="H41" s="321"/>
      <c r="I41" s="321"/>
      <c r="J41" s="321"/>
      <c r="K41" s="321"/>
      <c r="L41" s="321"/>
      <c r="M41" s="537"/>
      <c r="N41" s="537"/>
      <c r="O41" s="537"/>
      <c r="P41" s="537"/>
      <c r="Q41" s="461"/>
      <c r="R41" s="461"/>
      <c r="S41" s="324"/>
      <c r="T41" s="46"/>
      <c r="U41" s="487"/>
      <c r="V41" s="449"/>
      <c r="W41" s="459"/>
      <c r="X41" s="122"/>
      <c r="Y41" s="459"/>
      <c r="Z41" s="459"/>
    </row>
    <row r="42" spans="8:8" s="445" ht="15.75" outlineLevel="2" customFormat="1">
      <c r="A42" s="450" t="s">
        <v>702</v>
      </c>
      <c r="B42" s="458">
        <v>2515.0</v>
      </c>
      <c r="C42" s="553" t="s">
        <v>1131</v>
      </c>
      <c r="D42" s="458" t="s">
        <v>223</v>
      </c>
      <c r="E42" s="546" t="s">
        <v>1132</v>
      </c>
      <c r="F42" s="501" t="s">
        <v>1148</v>
      </c>
      <c r="G42" s="502">
        <v>41.618</v>
      </c>
      <c r="H42" s="75">
        <v>30.628</v>
      </c>
      <c r="I42" s="503">
        <v>11.089</v>
      </c>
      <c r="J42" s="503">
        <v>0.0</v>
      </c>
      <c r="K42" s="503">
        <v>1.002</v>
      </c>
      <c r="L42" s="503">
        <v>0.0</v>
      </c>
      <c r="M42" s="503">
        <v>0.0</v>
      </c>
      <c r="N42" s="503">
        <v>0.0</v>
      </c>
      <c r="O42" s="503">
        <v>0.0</v>
      </c>
      <c r="P42" s="503">
        <v>0.0</v>
      </c>
      <c r="Q42" s="455">
        <f>SUM(G42:K42)</f>
        <v>84.337</v>
      </c>
      <c r="R42" s="455">
        <f>SUM(L42:P42)</f>
        <v>0.0</v>
      </c>
      <c r="S42" s="83"/>
      <c r="T42" s="79">
        <f>SUM(Q42:S42)</f>
        <v>84.337</v>
      </c>
      <c r="U42" s="504">
        <v>84.34</v>
      </c>
      <c r="V42" s="505">
        <v>1.0</v>
      </c>
      <c r="W42" s="459"/>
      <c r="X42" s="457" t="s">
        <v>1100</v>
      </c>
      <c r="Y42" s="458" t="s">
        <v>223</v>
      </c>
      <c r="Z42" s="458" t="s">
        <v>1132</v>
      </c>
    </row>
    <row r="43" spans="8:8" s="445" ht="15.75" outlineLevel="2" customFormat="1">
      <c r="A43" s="450">
        <v>78.0</v>
      </c>
      <c r="B43" s="458">
        <v>7802.0</v>
      </c>
      <c r="C43" s="553" t="s">
        <v>107</v>
      </c>
      <c r="D43" s="458" t="s">
        <v>36</v>
      </c>
      <c r="E43" s="458" t="s">
        <v>108</v>
      </c>
      <c r="F43" s="501" t="s">
        <v>1149</v>
      </c>
      <c r="G43" s="502">
        <v>29.21</v>
      </c>
      <c r="H43" s="75">
        <v>31.051</v>
      </c>
      <c r="I43" s="503">
        <v>6.589</v>
      </c>
      <c r="J43" s="503">
        <v>0.347</v>
      </c>
      <c r="K43" s="503">
        <v>0.0</v>
      </c>
      <c r="L43" s="503">
        <v>0.0</v>
      </c>
      <c r="M43" s="503">
        <v>0.0</v>
      </c>
      <c r="N43" s="503">
        <v>0.0</v>
      </c>
      <c r="O43" s="503">
        <v>0.0</v>
      </c>
      <c r="P43" s="503">
        <v>0.0</v>
      </c>
      <c r="Q43" s="455">
        <f>SUM(G43:K43)</f>
        <v>67.19699999999999</v>
      </c>
      <c r="R43" s="455">
        <f>SUM(L43:P43)</f>
        <v>0.0</v>
      </c>
      <c r="S43" s="83"/>
      <c r="T43" s="79">
        <f>SUM(Q43:S43)</f>
        <v>67.19699999999999</v>
      </c>
      <c r="U43" s="504">
        <v>67.19699999999999</v>
      </c>
      <c r="V43" s="505">
        <v>1.0</v>
      </c>
      <c r="W43" s="459"/>
      <c r="X43" s="457" t="s">
        <v>1100</v>
      </c>
      <c r="Y43" s="458" t="s">
        <v>36</v>
      </c>
      <c r="Z43" s="458" t="s">
        <v>108</v>
      </c>
    </row>
    <row r="44" spans="8:8" s="445" ht="15.75" outlineLevel="2" customFormat="1">
      <c r="A44" s="450">
        <v>90.0</v>
      </c>
      <c r="B44" s="458">
        <v>9005.0</v>
      </c>
      <c r="C44" s="553" t="s">
        <v>1150</v>
      </c>
      <c r="D44" s="458" t="s">
        <v>1151</v>
      </c>
      <c r="E44" s="458" t="s">
        <v>1152</v>
      </c>
      <c r="F44" s="501" t="s">
        <v>1153</v>
      </c>
      <c r="G44" s="502">
        <v>0.0</v>
      </c>
      <c r="H44" s="75">
        <v>2.001</v>
      </c>
      <c r="I44" s="75">
        <v>14.245</v>
      </c>
      <c r="J44" s="503">
        <v>4.111</v>
      </c>
      <c r="K44" s="503">
        <v>0.0</v>
      </c>
      <c r="L44" s="503">
        <v>0.0</v>
      </c>
      <c r="M44" s="503">
        <v>0.0</v>
      </c>
      <c r="N44" s="503">
        <v>0.0</v>
      </c>
      <c r="O44" s="503">
        <v>0.0</v>
      </c>
      <c r="P44" s="503">
        <v>0.0</v>
      </c>
      <c r="Q44" s="455">
        <f>SUM(G44:K44)</f>
        <v>20.357</v>
      </c>
      <c r="R44" s="455">
        <f>SUM(L44:P44)</f>
        <v>0.0</v>
      </c>
      <c r="S44" s="83"/>
      <c r="T44" s="79">
        <f>SUM(Q44:S44)</f>
        <v>20.357</v>
      </c>
      <c r="U44" s="504">
        <v>20.357</v>
      </c>
      <c r="V44" s="505">
        <v>1.0</v>
      </c>
      <c r="W44" s="459"/>
      <c r="X44" s="457" t="s">
        <v>1100</v>
      </c>
      <c r="Y44" s="458" t="s">
        <v>1151</v>
      </c>
      <c r="Z44" s="458" t="s">
        <v>1152</v>
      </c>
    </row>
    <row r="45" spans="8:8" s="445" ht="15.75" outlineLevel="2" customFormat="1">
      <c r="A45" s="521" t="s">
        <v>119</v>
      </c>
      <c r="B45" s="522"/>
      <c r="C45" s="522"/>
      <c r="D45" s="522"/>
      <c r="E45" s="522"/>
      <c r="F45" s="523" t="s">
        <v>85</v>
      </c>
      <c r="G45" s="526">
        <f>SUM(G42:G44)</f>
        <v>70.828</v>
      </c>
      <c r="H45" s="526">
        <f t="shared" si="10" ref="H45:S45">SUM(H42:H44)</f>
        <v>63.68</v>
      </c>
      <c r="I45" s="526">
        <f t="shared" si="10"/>
        <v>31.923000000000002</v>
      </c>
      <c r="J45" s="526">
        <f t="shared" si="10"/>
        <v>4.458</v>
      </c>
      <c r="K45" s="526">
        <f t="shared" si="10"/>
        <v>1.002</v>
      </c>
      <c r="L45" s="526">
        <f t="shared" si="10"/>
        <v>0.0</v>
      </c>
      <c r="M45" s="526">
        <f t="shared" si="10"/>
        <v>0.0</v>
      </c>
      <c r="N45" s="526">
        <f t="shared" si="10"/>
        <v>0.0</v>
      </c>
      <c r="O45" s="526">
        <f t="shared" si="10"/>
        <v>0.0</v>
      </c>
      <c r="P45" s="526">
        <f t="shared" si="10"/>
        <v>0.0</v>
      </c>
      <c r="Q45" s="525">
        <f t="shared" si="10"/>
        <v>171.891</v>
      </c>
      <c r="R45" s="525">
        <f t="shared" si="10"/>
        <v>0.0</v>
      </c>
      <c r="S45" s="526">
        <f t="shared" si="10"/>
        <v>0.0</v>
      </c>
      <c r="T45" s="79">
        <f>SUM(Q45:S45)</f>
        <v>171.891</v>
      </c>
      <c r="U45" s="526">
        <f>SUM(U42:U44)</f>
        <v>171.89399999999998</v>
      </c>
      <c r="V45" s="527"/>
      <c r="W45" s="459"/>
      <c r="X45" s="82"/>
    </row>
    <row r="46" spans="8:8" s="445" ht="16.5" outlineLevel="2" customFormat="1">
      <c r="A46" s="529"/>
      <c r="B46" s="530"/>
      <c r="C46" s="530"/>
      <c r="D46" s="530"/>
      <c r="E46" s="530"/>
      <c r="F46" s="531" t="s">
        <v>86</v>
      </c>
      <c r="G46" s="114">
        <f>+G45/$T$45</f>
        <v>0.412051823539336</v>
      </c>
      <c r="H46" s="114">
        <f t="shared" si="11" ref="H46:S46">+H45/$T$45</f>
        <v>0.37046733104118307</v>
      </c>
      <c r="I46" s="114">
        <f t="shared" si="11"/>
        <v>0.18571652966123883</v>
      </c>
      <c r="J46" s="114">
        <f t="shared" si="11"/>
        <v>0.025935040228982322</v>
      </c>
      <c r="K46" s="114">
        <f t="shared" si="11"/>
        <v>0.005829275529259822</v>
      </c>
      <c r="L46" s="114">
        <f t="shared" si="11"/>
        <v>0.0</v>
      </c>
      <c r="M46" s="114">
        <f t="shared" si="11"/>
        <v>0.0</v>
      </c>
      <c r="N46" s="114">
        <f t="shared" si="11"/>
        <v>0.0</v>
      </c>
      <c r="O46" s="114">
        <f t="shared" si="11"/>
        <v>0.0</v>
      </c>
      <c r="P46" s="114">
        <f t="shared" si="11"/>
        <v>0.0</v>
      </c>
      <c r="Q46" s="532">
        <f t="shared" si="11"/>
        <v>1.0</v>
      </c>
      <c r="R46" s="532">
        <f t="shared" si="11"/>
        <v>0.0</v>
      </c>
      <c r="S46" s="114">
        <f t="shared" si="11"/>
        <v>0.0</v>
      </c>
      <c r="T46" s="533">
        <f>T45/U45</f>
        <v>0.999982547383853</v>
      </c>
      <c r="U46" s="554"/>
      <c r="V46" s="535"/>
      <c r="W46" s="459"/>
      <c r="X46" s="263"/>
    </row>
    <row r="47" spans="8:8" s="445" ht="15.75" outlineLevel="2" collapsed="1" customFormat="1">
      <c r="A47" s="552"/>
      <c r="B47" s="459"/>
      <c r="C47" s="459"/>
      <c r="D47" s="459"/>
      <c r="E47" s="459"/>
      <c r="F47" s="459"/>
      <c r="G47" s="536"/>
      <c r="H47" s="321"/>
      <c r="I47" s="537"/>
      <c r="J47" s="537"/>
      <c r="K47" s="537"/>
      <c r="L47" s="537"/>
      <c r="M47" s="537"/>
      <c r="N47" s="537"/>
      <c r="O47" s="537"/>
      <c r="P47" s="537"/>
      <c r="Q47" s="461"/>
      <c r="R47" s="461"/>
      <c r="S47" s="324"/>
      <c r="T47" s="46"/>
      <c r="U47" s="487"/>
      <c r="V47" s="449"/>
      <c r="W47" s="459"/>
      <c r="X47" s="122"/>
      <c r="Y47" s="459"/>
      <c r="Z47" s="459"/>
    </row>
    <row r="48" spans="8:8" s="445" ht="16.5" outlineLevel="2" customFormat="1" customHeight="1">
      <c r="A48" s="489" t="s">
        <v>120</v>
      </c>
      <c r="B48" s="489"/>
      <c r="C48" s="459"/>
      <c r="D48" s="459"/>
      <c r="E48" s="459"/>
      <c r="F48" s="459"/>
      <c r="G48" s="536"/>
      <c r="H48" s="321"/>
      <c r="I48" s="537"/>
      <c r="J48" s="537"/>
      <c r="K48" s="537"/>
      <c r="L48" s="537"/>
      <c r="M48" s="537"/>
      <c r="N48" s="537"/>
      <c r="O48" s="537"/>
      <c r="P48" s="537"/>
      <c r="Q48" s="461"/>
      <c r="R48" s="461"/>
      <c r="S48" s="324"/>
      <c r="T48" s="46"/>
      <c r="U48" s="487"/>
      <c r="V48" s="449"/>
      <c r="W48" s="459"/>
      <c r="X48" s="122"/>
      <c r="Y48" s="459"/>
      <c r="Z48" s="459"/>
    </row>
    <row r="49" spans="8:8" s="445" ht="15.75" outlineLevel="2" customFormat="1" customHeight="1">
      <c r="A49" s="490">
        <v>45.0</v>
      </c>
      <c r="B49" s="555" t="s">
        <v>121</v>
      </c>
      <c r="C49" s="492" t="s">
        <v>122</v>
      </c>
      <c r="D49" s="556" t="s">
        <v>36</v>
      </c>
      <c r="E49" s="556" t="s">
        <v>123</v>
      </c>
      <c r="F49" s="492" t="s">
        <v>122</v>
      </c>
      <c r="G49" s="495">
        <v>0.0</v>
      </c>
      <c r="H49" s="55">
        <v>0.0</v>
      </c>
      <c r="I49" s="55">
        <v>0.93</v>
      </c>
      <c r="J49" s="493">
        <v>1.07</v>
      </c>
      <c r="K49" s="496">
        <v>0.0</v>
      </c>
      <c r="L49" s="496">
        <v>0.0</v>
      </c>
      <c r="M49" s="496">
        <v>0.0</v>
      </c>
      <c r="N49" s="496">
        <v>0.0</v>
      </c>
      <c r="O49" s="496">
        <v>0.0</v>
      </c>
      <c r="P49" s="496">
        <v>0.0</v>
      </c>
      <c r="Q49" s="497">
        <f>SUM(G49:K49)</f>
        <v>2.0</v>
      </c>
      <c r="R49" s="497">
        <f t="shared" si="12" ref="R49:R63">SUM(L49:P49)</f>
        <v>0.0</v>
      </c>
      <c r="S49" s="58"/>
      <c r="T49" s="59">
        <f t="shared" si="13" ref="T49:T63">SUM(Q49:S49)</f>
        <v>2.0</v>
      </c>
      <c r="U49" s="498">
        <v>3.24</v>
      </c>
      <c r="V49" s="499">
        <v>1.0</v>
      </c>
      <c r="W49" s="459"/>
      <c r="X49" s="62"/>
      <c r="Y49" s="556" t="s">
        <v>36</v>
      </c>
      <c r="Z49" s="556" t="s">
        <v>123</v>
      </c>
    </row>
    <row r="50" spans="8:8" s="445" ht="15.75" outlineLevel="2" customFormat="1" customHeight="1">
      <c r="A50" s="450">
        <v>55.0</v>
      </c>
      <c r="B50" s="458">
        <v>5503.0</v>
      </c>
      <c r="C50" s="501" t="s">
        <v>137</v>
      </c>
      <c r="D50" s="540" t="s">
        <v>36</v>
      </c>
      <c r="E50" s="557" t="s">
        <v>1154</v>
      </c>
      <c r="F50" s="501" t="s">
        <v>137</v>
      </c>
      <c r="G50" s="502">
        <v>41.626</v>
      </c>
      <c r="H50" s="75">
        <v>60.169</v>
      </c>
      <c r="I50" s="75">
        <v>31.062</v>
      </c>
      <c r="J50" s="75">
        <v>1.947</v>
      </c>
      <c r="K50" s="75">
        <v>0.0</v>
      </c>
      <c r="L50" s="75">
        <v>0.0</v>
      </c>
      <c r="M50" s="503">
        <v>0.0</v>
      </c>
      <c r="N50" s="503">
        <v>0.0</v>
      </c>
      <c r="O50" s="503">
        <v>0.0</v>
      </c>
      <c r="P50" s="503">
        <v>0.67</v>
      </c>
      <c r="Q50" s="455">
        <f t="shared" si="14" ref="Q50:Q63">SUM(G50:K50)</f>
        <v>134.804</v>
      </c>
      <c r="R50" s="455">
        <f t="shared" si="12"/>
        <v>0.67</v>
      </c>
      <c r="S50" s="78"/>
      <c r="T50" s="79">
        <f t="shared" si="13"/>
        <v>135.474</v>
      </c>
      <c r="U50" s="504">
        <v>135.474</v>
      </c>
      <c r="V50" s="505">
        <v>5.0</v>
      </c>
      <c r="W50" s="459"/>
      <c r="X50" s="82"/>
      <c r="Y50" s="540" t="s">
        <v>36</v>
      </c>
      <c r="Z50" s="540" t="s">
        <v>1154</v>
      </c>
    </row>
    <row r="51" spans="8:8" s="445" ht="15.75" outlineLevel="2" customFormat="1" customHeight="1">
      <c r="A51" s="450">
        <v>55.0</v>
      </c>
      <c r="B51" s="458" t="s">
        <v>140</v>
      </c>
      <c r="C51" s="501" t="s">
        <v>141</v>
      </c>
      <c r="D51" s="540" t="s">
        <v>36</v>
      </c>
      <c r="E51" s="557" t="s">
        <v>142</v>
      </c>
      <c r="F51" s="553" t="s">
        <v>143</v>
      </c>
      <c r="G51" s="502">
        <v>0.0</v>
      </c>
      <c r="H51" s="75">
        <v>0.0</v>
      </c>
      <c r="I51" s="75">
        <v>0.0</v>
      </c>
      <c r="J51" s="75">
        <v>0.0</v>
      </c>
      <c r="K51" s="75">
        <v>0.0</v>
      </c>
      <c r="L51" s="75">
        <v>0.0</v>
      </c>
      <c r="M51" s="503">
        <v>0.0</v>
      </c>
      <c r="N51" s="503">
        <v>6.933440000000001</v>
      </c>
      <c r="O51" s="503">
        <v>0.0</v>
      </c>
      <c r="P51" s="503">
        <v>0.0</v>
      </c>
      <c r="Q51" s="455">
        <f t="shared" si="14"/>
        <v>0.0</v>
      </c>
      <c r="R51" s="455">
        <f t="shared" si="12"/>
        <v>6.933440000000001</v>
      </c>
      <c r="S51" s="78"/>
      <c r="T51" s="79">
        <f t="shared" si="13"/>
        <v>6.933440000000001</v>
      </c>
      <c r="U51" s="504">
        <v>6.899</v>
      </c>
      <c r="V51" s="505">
        <v>5.0</v>
      </c>
      <c r="W51" s="459"/>
      <c r="X51" s="82"/>
      <c r="Y51" s="540" t="s">
        <v>36</v>
      </c>
      <c r="Z51" s="540" t="s">
        <v>142</v>
      </c>
    </row>
    <row r="52" spans="8:8" s="445" ht="15.75" outlineLevel="2" customFormat="1" customHeight="1">
      <c r="A52" s="558">
        <v>56.0</v>
      </c>
      <c r="B52" s="559">
        <v>5608.0</v>
      </c>
      <c r="C52" s="560" t="s">
        <v>1155</v>
      </c>
      <c r="D52" s="544" t="s">
        <v>36</v>
      </c>
      <c r="E52" s="544" t="s">
        <v>920</v>
      </c>
      <c r="F52" s="560" t="s">
        <v>1156</v>
      </c>
      <c r="G52" s="561"/>
      <c r="H52" s="562"/>
      <c r="I52" s="562"/>
      <c r="J52" s="562"/>
      <c r="K52" s="562"/>
      <c r="L52" s="562"/>
      <c r="M52" s="563"/>
      <c r="N52" s="563"/>
      <c r="O52" s="563"/>
      <c r="P52" s="563"/>
      <c r="Q52" s="455">
        <f>SUM(G52:K52)</f>
        <v>0.0</v>
      </c>
      <c r="R52" s="455">
        <f>SUM(L52:P52)</f>
        <v>0.0</v>
      </c>
      <c r="S52" s="564"/>
      <c r="T52" s="565">
        <f t="shared" si="13"/>
        <v>0.0</v>
      </c>
      <c r="U52" s="504">
        <v>78.194</v>
      </c>
      <c r="V52" s="505">
        <v>6.0</v>
      </c>
      <c r="W52"/>
      <c r="X52" s="566" t="s">
        <v>1157</v>
      </c>
      <c r="Y52" s="540" t="s">
        <v>36</v>
      </c>
      <c r="Z52" s="540" t="s">
        <v>920</v>
      </c>
    </row>
    <row r="53" spans="8:8" s="445" ht="15.75" outlineLevel="2" customFormat="1" customHeight="1">
      <c r="A53" s="450">
        <v>60.0</v>
      </c>
      <c r="B53" s="458">
        <v>6006.0</v>
      </c>
      <c r="C53" s="501" t="s">
        <v>145</v>
      </c>
      <c r="D53" s="540" t="s">
        <v>36</v>
      </c>
      <c r="E53" s="557" t="s">
        <v>682</v>
      </c>
      <c r="F53" s="501" t="s">
        <v>145</v>
      </c>
      <c r="G53" s="502">
        <v>0.0</v>
      </c>
      <c r="H53" s="75">
        <v>14.276</v>
      </c>
      <c r="I53" s="75">
        <v>2.2395499999999995</v>
      </c>
      <c r="J53" s="75">
        <v>0.16</v>
      </c>
      <c r="K53" s="75">
        <v>0.0</v>
      </c>
      <c r="L53" s="75">
        <v>0.0</v>
      </c>
      <c r="M53" s="75">
        <v>5.94908</v>
      </c>
      <c r="N53" s="75">
        <v>37.58634</v>
      </c>
      <c r="O53" s="503">
        <v>34.34783</v>
      </c>
      <c r="P53" s="503">
        <v>0.0</v>
      </c>
      <c r="Q53" s="455">
        <f>SUM(G53:K53)</f>
        <v>16.675549999999998</v>
      </c>
      <c r="R53" s="455">
        <f t="shared" si="12"/>
        <v>77.88325</v>
      </c>
      <c r="S53" s="78"/>
      <c r="T53" s="79">
        <f t="shared" si="13"/>
        <v>94.5588</v>
      </c>
      <c r="U53" s="504">
        <v>94.55900000000001</v>
      </c>
      <c r="V53" s="505">
        <v>1.0</v>
      </c>
      <c r="W53" s="459"/>
      <c r="X53" s="82"/>
      <c r="Y53" s="540" t="s">
        <v>36</v>
      </c>
      <c r="Z53" s="540" t="s">
        <v>682</v>
      </c>
    </row>
    <row r="54" spans="8:8" s="445" ht="15.75" outlineLevel="2" customFormat="1" customHeight="1">
      <c r="A54" s="450">
        <v>60.0</v>
      </c>
      <c r="B54" s="458">
        <v>6007.0</v>
      </c>
      <c r="C54" s="501" t="s">
        <v>148</v>
      </c>
      <c r="D54" s="540" t="s">
        <v>36</v>
      </c>
      <c r="E54" s="540" t="s">
        <v>149</v>
      </c>
      <c r="F54" s="501" t="s">
        <v>1158</v>
      </c>
      <c r="G54" s="502">
        <v>0.0</v>
      </c>
      <c r="H54" s="75">
        <v>16.79433</v>
      </c>
      <c r="I54" s="75">
        <v>10.78235</v>
      </c>
      <c r="J54" s="75">
        <v>1.47559</v>
      </c>
      <c r="K54" s="75">
        <v>0.0</v>
      </c>
      <c r="L54" s="75">
        <v>0.0</v>
      </c>
      <c r="M54" s="503">
        <v>0.0</v>
      </c>
      <c r="N54" s="503">
        <v>0.0</v>
      </c>
      <c r="O54" s="503">
        <v>2.35135</v>
      </c>
      <c r="P54" s="503">
        <v>0.4754</v>
      </c>
      <c r="Q54" s="455">
        <f t="shared" si="14"/>
        <v>29.052269999999996</v>
      </c>
      <c r="R54" s="455">
        <f t="shared" si="12"/>
        <v>2.82675</v>
      </c>
      <c r="S54" s="78"/>
      <c r="T54" s="79">
        <f t="shared" si="13"/>
        <v>31.879019999999997</v>
      </c>
      <c r="U54" s="504">
        <v>31.873</v>
      </c>
      <c r="V54" s="505">
        <v>1.0</v>
      </c>
      <c r="W54" s="459"/>
      <c r="X54" s="82"/>
      <c r="Y54" s="540" t="s">
        <v>36</v>
      </c>
      <c r="Z54" s="540" t="s">
        <v>149</v>
      </c>
    </row>
    <row r="55" spans="8:8" s="445" ht="15.75" outlineLevel="2" customFormat="1" customHeight="1">
      <c r="A55" s="450">
        <v>60.0</v>
      </c>
      <c r="B55" s="458">
        <v>6007.0</v>
      </c>
      <c r="C55" s="501" t="s">
        <v>148</v>
      </c>
      <c r="D55" s="540" t="s">
        <v>149</v>
      </c>
      <c r="E55" s="540" t="s">
        <v>151</v>
      </c>
      <c r="F55" s="501" t="s">
        <v>152</v>
      </c>
      <c r="G55" s="502">
        <v>0.9735</v>
      </c>
      <c r="H55" s="75">
        <v>7.9083000000000006</v>
      </c>
      <c r="I55" s="75">
        <v>17.74197</v>
      </c>
      <c r="J55" s="75">
        <v>26.6669</v>
      </c>
      <c r="K55" s="75">
        <v>0.0</v>
      </c>
      <c r="L55" s="75">
        <v>0.0</v>
      </c>
      <c r="M55" s="503">
        <v>0.0</v>
      </c>
      <c r="N55" s="503">
        <v>0.0</v>
      </c>
      <c r="O55" s="503">
        <v>3.313</v>
      </c>
      <c r="P55" s="503">
        <v>0.683</v>
      </c>
      <c r="Q55" s="455">
        <f t="shared" si="14"/>
        <v>53.29067</v>
      </c>
      <c r="R55" s="455">
        <f t="shared" si="12"/>
        <v>3.9960000000000004</v>
      </c>
      <c r="S55" s="78"/>
      <c r="T55" s="79">
        <f t="shared" si="13"/>
        <v>57.28667</v>
      </c>
      <c r="U55" s="504">
        <v>57.287</v>
      </c>
      <c r="V55" s="505">
        <v>2.0</v>
      </c>
      <c r="W55" s="459"/>
      <c r="X55" s="82"/>
      <c r="Y55" s="540" t="s">
        <v>149</v>
      </c>
      <c r="Z55" s="540" t="s">
        <v>151</v>
      </c>
    </row>
    <row r="56" spans="8:8" s="445" ht="15.75" outlineLevel="2" customFormat="1" customHeight="1">
      <c r="A56" s="450">
        <v>60.0</v>
      </c>
      <c r="B56" s="458">
        <v>6008.0</v>
      </c>
      <c r="C56" s="501" t="s">
        <v>153</v>
      </c>
      <c r="D56" s="540" t="s">
        <v>36</v>
      </c>
      <c r="E56" s="540" t="s">
        <v>154</v>
      </c>
      <c r="F56" s="501" t="s">
        <v>155</v>
      </c>
      <c r="G56" s="502">
        <v>0.0</v>
      </c>
      <c r="H56" s="75">
        <v>4.93495</v>
      </c>
      <c r="I56" s="75">
        <v>11.192260000000001</v>
      </c>
      <c r="J56" s="75">
        <v>21.393300000000004</v>
      </c>
      <c r="K56" s="75">
        <v>0.0</v>
      </c>
      <c r="L56" s="75">
        <v>0.0</v>
      </c>
      <c r="M56" s="503">
        <v>0.0</v>
      </c>
      <c r="N56" s="503">
        <v>0.0</v>
      </c>
      <c r="O56" s="503">
        <v>0.0</v>
      </c>
      <c r="P56" s="503">
        <v>0.0</v>
      </c>
      <c r="Q56" s="455">
        <f t="shared" si="14"/>
        <v>37.52051</v>
      </c>
      <c r="R56" s="455">
        <f t="shared" si="12"/>
        <v>0.0</v>
      </c>
      <c r="S56" s="78"/>
      <c r="T56" s="79">
        <f t="shared" si="13"/>
        <v>37.52051</v>
      </c>
      <c r="U56" s="504">
        <v>37.519999999999996</v>
      </c>
      <c r="V56" s="505">
        <v>2.0</v>
      </c>
      <c r="W56" s="459"/>
      <c r="X56" s="82"/>
      <c r="Y56" s="540" t="s">
        <v>36</v>
      </c>
      <c r="Z56" s="540" t="s">
        <v>154</v>
      </c>
    </row>
    <row r="57" spans="8:8" s="445" ht="15.75" outlineLevel="2" customFormat="1" customHeight="1">
      <c r="A57" s="450">
        <v>60.0</v>
      </c>
      <c r="B57" s="458">
        <v>6008.0</v>
      </c>
      <c r="C57" s="501" t="s">
        <v>153</v>
      </c>
      <c r="D57" s="540" t="s">
        <v>154</v>
      </c>
      <c r="E57" s="540" t="s">
        <v>156</v>
      </c>
      <c r="F57" s="501" t="s">
        <v>157</v>
      </c>
      <c r="G57" s="502">
        <v>7.95</v>
      </c>
      <c r="H57" s="75">
        <v>12.869999999999997</v>
      </c>
      <c r="I57" s="75">
        <v>8.67</v>
      </c>
      <c r="J57" s="75">
        <v>5.984</v>
      </c>
      <c r="K57" s="75">
        <v>0.0</v>
      </c>
      <c r="L57" s="75">
        <v>0.0</v>
      </c>
      <c r="M57" s="503">
        <v>0.0</v>
      </c>
      <c r="N57" s="503">
        <v>0.0</v>
      </c>
      <c r="O57" s="503">
        <v>0.0</v>
      </c>
      <c r="P57" s="503">
        <v>0.0</v>
      </c>
      <c r="Q57" s="455">
        <f t="shared" si="14"/>
        <v>35.474</v>
      </c>
      <c r="R57" s="455">
        <f t="shared" si="12"/>
        <v>0.0</v>
      </c>
      <c r="S57" s="78"/>
      <c r="T57" s="79">
        <f t="shared" si="13"/>
        <v>35.474</v>
      </c>
      <c r="U57" s="504">
        <v>35.474</v>
      </c>
      <c r="V57" s="505">
        <v>3.0</v>
      </c>
      <c r="W57" s="459"/>
      <c r="X57" s="82"/>
      <c r="Y57" s="540" t="s">
        <v>154</v>
      </c>
      <c r="Z57" s="540" t="s">
        <v>156</v>
      </c>
    </row>
    <row r="58" spans="8:8" s="445" ht="15.75" outlineLevel="2" customFormat="1" customHeight="1">
      <c r="A58" s="450">
        <v>60.0</v>
      </c>
      <c r="B58" s="458">
        <v>6009.0</v>
      </c>
      <c r="C58" s="501" t="s">
        <v>158</v>
      </c>
      <c r="D58" s="540" t="s">
        <v>36</v>
      </c>
      <c r="E58" s="540" t="s">
        <v>159</v>
      </c>
      <c r="F58" s="501" t="s">
        <v>158</v>
      </c>
      <c r="G58" s="502">
        <v>0.0</v>
      </c>
      <c r="H58" s="507">
        <v>22.308999999999997</v>
      </c>
      <c r="I58" s="507">
        <v>33.25700000000001</v>
      </c>
      <c r="J58" s="507">
        <v>20.061999999999998</v>
      </c>
      <c r="K58" s="507">
        <v>0.0</v>
      </c>
      <c r="L58" s="507">
        <v>0.0</v>
      </c>
      <c r="M58" s="502">
        <v>15.45</v>
      </c>
      <c r="N58" s="502">
        <v>26.427999999999997</v>
      </c>
      <c r="O58" s="502">
        <v>0.611</v>
      </c>
      <c r="P58" s="502">
        <v>0.0</v>
      </c>
      <c r="Q58" s="455">
        <f t="shared" si="14"/>
        <v>75.62800000000001</v>
      </c>
      <c r="R58" s="455">
        <f t="shared" si="12"/>
        <v>42.489</v>
      </c>
      <c r="S58" s="78"/>
      <c r="T58" s="79">
        <f t="shared" si="13"/>
        <v>118.11700000000002</v>
      </c>
      <c r="U58" s="504">
        <v>118.98</v>
      </c>
      <c r="V58" s="505">
        <v>3.0</v>
      </c>
      <c r="W58" s="459"/>
      <c r="X58" s="82"/>
      <c r="Y58" s="540" t="s">
        <v>36</v>
      </c>
      <c r="Z58" s="540" t="s">
        <v>159</v>
      </c>
    </row>
    <row r="59" spans="8:8" s="445" ht="15.75" outlineLevel="2" customFormat="1" customHeight="1">
      <c r="A59" s="450">
        <v>62.0</v>
      </c>
      <c r="B59" s="458">
        <v>6209.0</v>
      </c>
      <c r="C59" s="501" t="s">
        <v>160</v>
      </c>
      <c r="D59" s="540" t="s">
        <v>36</v>
      </c>
      <c r="E59" s="540" t="s">
        <v>27</v>
      </c>
      <c r="F59" s="501" t="s">
        <v>160</v>
      </c>
      <c r="G59" s="502">
        <v>8.83081</v>
      </c>
      <c r="H59" s="75">
        <v>18.733549999999997</v>
      </c>
      <c r="I59" s="75">
        <v>22.652899999999995</v>
      </c>
      <c r="J59" s="75">
        <v>12.72054</v>
      </c>
      <c r="K59" s="75">
        <v>0.0</v>
      </c>
      <c r="L59" s="75">
        <v>0.0</v>
      </c>
      <c r="M59" s="503">
        <v>0.0</v>
      </c>
      <c r="N59" s="503">
        <v>0.0</v>
      </c>
      <c r="O59" s="503">
        <v>0.0</v>
      </c>
      <c r="P59" s="503">
        <v>0.0</v>
      </c>
      <c r="Q59" s="455">
        <f t="shared" si="14"/>
        <v>62.937799999999996</v>
      </c>
      <c r="R59" s="455">
        <f t="shared" si="12"/>
        <v>0.0</v>
      </c>
      <c r="S59" s="78"/>
      <c r="T59" s="79">
        <f t="shared" si="13"/>
        <v>62.937799999999996</v>
      </c>
      <c r="U59" s="504">
        <v>62.938</v>
      </c>
      <c r="V59" s="505">
        <v>2.0</v>
      </c>
      <c r="W59" s="459"/>
      <c r="X59" s="82"/>
      <c r="Y59" s="540" t="s">
        <v>36</v>
      </c>
      <c r="Z59" s="540" t="s">
        <v>27</v>
      </c>
    </row>
    <row r="60" spans="8:8" s="445" ht="15.75" outlineLevel="2" customFormat="1" customHeight="1">
      <c r="A60" s="450">
        <v>62.0</v>
      </c>
      <c r="B60" s="458">
        <v>6211.0</v>
      </c>
      <c r="C60" s="501" t="s">
        <v>161</v>
      </c>
      <c r="D60" s="540" t="s">
        <v>36</v>
      </c>
      <c r="E60" s="540" t="s">
        <v>57</v>
      </c>
      <c r="F60" s="501" t="s">
        <v>162</v>
      </c>
      <c r="G60" s="502">
        <v>3.94127</v>
      </c>
      <c r="H60" s="75">
        <v>6.96587</v>
      </c>
      <c r="I60" s="75">
        <v>4.91976</v>
      </c>
      <c r="J60" s="75">
        <v>0.0</v>
      </c>
      <c r="K60" s="75">
        <v>0.0</v>
      </c>
      <c r="L60" s="75">
        <v>0.0</v>
      </c>
      <c r="M60" s="503">
        <v>0.0</v>
      </c>
      <c r="N60" s="503">
        <v>0.0</v>
      </c>
      <c r="O60" s="503">
        <v>0.0</v>
      </c>
      <c r="P60" s="503">
        <v>0.0</v>
      </c>
      <c r="Q60" s="455">
        <f t="shared" si="14"/>
        <v>15.8269</v>
      </c>
      <c r="R60" s="455">
        <f t="shared" si="12"/>
        <v>0.0</v>
      </c>
      <c r="S60" s="78"/>
      <c r="T60" s="79">
        <f t="shared" si="13"/>
        <v>15.8269</v>
      </c>
      <c r="U60" s="504">
        <v>15.826899999999998</v>
      </c>
      <c r="V60" s="505">
        <v>5.0</v>
      </c>
      <c r="W60" s="459"/>
      <c r="X60" s="82"/>
      <c r="Y60" s="540" t="s">
        <v>36</v>
      </c>
      <c r="Z60" s="540" t="s">
        <v>57</v>
      </c>
    </row>
    <row r="61" spans="8:8" s="445" ht="15.75" outlineLevel="2" customFormat="1" customHeight="1">
      <c r="A61" s="450">
        <v>62.0</v>
      </c>
      <c r="B61" s="458" t="s">
        <v>163</v>
      </c>
      <c r="C61" s="501" t="s">
        <v>164</v>
      </c>
      <c r="D61" s="540" t="s">
        <v>165</v>
      </c>
      <c r="E61" s="540" t="s">
        <v>166</v>
      </c>
      <c r="F61" s="553" t="s">
        <v>1159</v>
      </c>
      <c r="G61" s="502">
        <v>0.0</v>
      </c>
      <c r="H61" s="75">
        <v>1.38</v>
      </c>
      <c r="I61" s="520">
        <v>1.0</v>
      </c>
      <c r="J61" s="75">
        <v>0.0</v>
      </c>
      <c r="K61" s="75">
        <v>0.0</v>
      </c>
      <c r="L61" s="75">
        <v>0.0</v>
      </c>
      <c r="M61" s="503">
        <v>0.0</v>
      </c>
      <c r="N61" s="503">
        <v>0.0</v>
      </c>
      <c r="O61" s="503">
        <v>0.0</v>
      </c>
      <c r="P61" s="503">
        <v>0.0</v>
      </c>
      <c r="Q61" s="455">
        <f t="shared" si="14"/>
        <v>2.38</v>
      </c>
      <c r="R61" s="455">
        <f t="shared" si="12"/>
        <v>0.0</v>
      </c>
      <c r="S61" s="78"/>
      <c r="T61" s="79">
        <f t="shared" si="13"/>
        <v>2.38</v>
      </c>
      <c r="U61" s="504">
        <v>2.38</v>
      </c>
      <c r="V61" s="505">
        <v>5.0</v>
      </c>
      <c r="W61" s="459"/>
      <c r="X61" s="82"/>
      <c r="Y61" s="540" t="s">
        <v>165</v>
      </c>
      <c r="Z61" s="540" t="s">
        <v>166</v>
      </c>
    </row>
    <row r="62" spans="8:8" s="445" ht="15.75" outlineLevel="2" customFormat="1" customHeight="1">
      <c r="A62" s="450">
        <v>64.0</v>
      </c>
      <c r="B62" s="458">
        <v>6404.0</v>
      </c>
      <c r="C62" s="501" t="s">
        <v>168</v>
      </c>
      <c r="D62" s="540" t="s">
        <v>36</v>
      </c>
      <c r="E62" s="540" t="s">
        <v>169</v>
      </c>
      <c r="F62" s="501" t="s">
        <v>168</v>
      </c>
      <c r="G62" s="502">
        <v>0.0</v>
      </c>
      <c r="H62" s="75">
        <v>1.327</v>
      </c>
      <c r="I62" s="75">
        <v>31.745000000000005</v>
      </c>
      <c r="J62" s="75">
        <v>9.925</v>
      </c>
      <c r="K62" s="75">
        <v>0.0</v>
      </c>
      <c r="L62" s="75">
        <v>0.0</v>
      </c>
      <c r="M62" s="75">
        <v>0.0</v>
      </c>
      <c r="N62" s="503">
        <v>5.665</v>
      </c>
      <c r="O62" s="503">
        <v>58.107</v>
      </c>
      <c r="P62" s="503">
        <v>18.569999999999993</v>
      </c>
      <c r="Q62" s="455">
        <f t="shared" si="14"/>
        <v>42.997</v>
      </c>
      <c r="R62" s="455">
        <f t="shared" si="12"/>
        <v>82.34199999999998</v>
      </c>
      <c r="S62" s="78"/>
      <c r="T62" s="79">
        <f t="shared" si="13"/>
        <v>125.33899999999998</v>
      </c>
      <c r="U62" s="504">
        <v>125.33899999999998</v>
      </c>
      <c r="V62" s="505">
        <v>4.0</v>
      </c>
      <c r="W62" s="459"/>
      <c r="X62" s="82"/>
      <c r="Y62" s="540" t="s">
        <v>36</v>
      </c>
      <c r="Z62" s="540" t="s">
        <v>169</v>
      </c>
    </row>
    <row r="63" spans="8:8" s="445" ht="15.75" outlineLevel="2" customFormat="1" customHeight="1">
      <c r="A63" s="521" t="s">
        <v>170</v>
      </c>
      <c r="B63" s="522"/>
      <c r="C63" s="522"/>
      <c r="D63" s="522"/>
      <c r="E63" s="522"/>
      <c r="F63" s="523" t="s">
        <v>85</v>
      </c>
      <c r="G63" s="567">
        <f t="shared" si="15" ref="G63:P63">SUM(G49:G62)</f>
        <v>63.321580000000004</v>
      </c>
      <c r="H63" s="567">
        <f t="shared" si="15"/>
        <v>167.66799999999998</v>
      </c>
      <c r="I63" s="567">
        <f t="shared" si="15"/>
        <v>176.19279</v>
      </c>
      <c r="J63" s="567">
        <f t="shared" si="15"/>
        <v>101.40433</v>
      </c>
      <c r="K63" s="567">
        <f t="shared" si="15"/>
        <v>0.0</v>
      </c>
      <c r="L63" s="567">
        <f t="shared" si="15"/>
        <v>0.0</v>
      </c>
      <c r="M63" s="567">
        <f t="shared" si="15"/>
        <v>21.399079999999998</v>
      </c>
      <c r="N63" s="567">
        <f t="shared" si="15"/>
        <v>76.61278</v>
      </c>
      <c r="O63" s="567">
        <f t="shared" si="15"/>
        <v>98.73017999999999</v>
      </c>
      <c r="P63" s="567">
        <f t="shared" si="15"/>
        <v>20.39839999999999</v>
      </c>
      <c r="Q63" s="455">
        <f t="shared" si="14"/>
        <v>508.5867</v>
      </c>
      <c r="R63" s="455">
        <f t="shared" si="12"/>
        <v>217.14043999999996</v>
      </c>
      <c r="S63" s="78">
        <f>SUM(S49:S62)</f>
        <v>0.0</v>
      </c>
      <c r="T63" s="79">
        <f t="shared" si="13"/>
        <v>725.72714</v>
      </c>
      <c r="U63" s="526">
        <f>SUM(U49:U62)</f>
        <v>805.9839</v>
      </c>
      <c r="V63" s="568"/>
      <c r="W63" s="459"/>
      <c r="X63" s="82"/>
    </row>
    <row r="64" spans="8:8" s="445" ht="16.5" outlineLevel="2" customFormat="1" customHeight="1">
      <c r="A64" s="529"/>
      <c r="B64" s="530"/>
      <c r="C64" s="530"/>
      <c r="D64" s="530"/>
      <c r="E64" s="530"/>
      <c r="F64" s="531" t="s">
        <v>86</v>
      </c>
      <c r="G64" s="114">
        <f>+G63/$T$63</f>
        <v>0.08725260019902246</v>
      </c>
      <c r="H64" s="114">
        <f t="shared" si="16" ref="H64:S64">+H63/$T$63</f>
        <v>0.2310344904560135</v>
      </c>
      <c r="I64" s="114">
        <f t="shared" si="16"/>
        <v>0.2427810402681096</v>
      </c>
      <c r="J64" s="114">
        <f t="shared" si="16"/>
        <v>0.13972790104005206</v>
      </c>
      <c r="K64" s="114">
        <f t="shared" si="16"/>
        <v>0.0</v>
      </c>
      <c r="L64" s="114">
        <f t="shared" si="16"/>
        <v>0.0</v>
      </c>
      <c r="M64" s="114">
        <f t="shared" si="16"/>
        <v>0.029486398979098397</v>
      </c>
      <c r="N64" s="114">
        <f t="shared" si="16"/>
        <v>0.10556692147409563</v>
      </c>
      <c r="O64" s="114">
        <f t="shared" si="16"/>
        <v>0.1360431139450014</v>
      </c>
      <c r="P64" s="114">
        <f t="shared" si="16"/>
        <v>0.028107533638606918</v>
      </c>
      <c r="Q64" s="532">
        <f t="shared" si="16"/>
        <v>0.7007960319631977</v>
      </c>
      <c r="R64" s="532">
        <f t="shared" si="16"/>
        <v>0.2992039680368023</v>
      </c>
      <c r="S64" s="114">
        <f t="shared" si="16"/>
        <v>0.0</v>
      </c>
      <c r="T64" s="533">
        <f>T63/U63</f>
        <v>0.9004238670276168</v>
      </c>
      <c r="U64" s="554"/>
      <c r="V64" s="569"/>
      <c r="W64" s="459"/>
      <c r="X64" s="263"/>
    </row>
    <row r="65" spans="8:8" s="445" ht="15.75" outlineLevel="2" collapsed="1" customFormat="1">
      <c r="A65" s="552"/>
      <c r="B65" s="459"/>
      <c r="C65" s="459"/>
      <c r="D65" s="570"/>
      <c r="E65" s="570"/>
      <c r="F65" s="459"/>
      <c r="G65" s="536"/>
      <c r="H65" s="321"/>
      <c r="I65" s="321"/>
      <c r="J65" s="321"/>
      <c r="K65" s="321"/>
      <c r="L65" s="321"/>
      <c r="M65" s="537"/>
      <c r="N65" s="537"/>
      <c r="O65" s="537"/>
      <c r="P65" s="537"/>
      <c r="Q65" s="461"/>
      <c r="R65" s="461"/>
      <c r="S65" s="324"/>
      <c r="T65" s="46"/>
      <c r="U65" s="487"/>
      <c r="V65" s="449"/>
      <c r="W65" s="459"/>
      <c r="X65" s="122"/>
      <c r="Y65" s="570"/>
      <c r="Z65" s="570"/>
    </row>
    <row r="66" spans="8:8" s="445" ht="16.5" outlineLevel="2" customFormat="1">
      <c r="A66" s="489" t="s">
        <v>171</v>
      </c>
      <c r="B66" s="489"/>
      <c r="C66" s="459"/>
      <c r="D66" s="570"/>
      <c r="E66" s="570"/>
      <c r="F66" s="459"/>
      <c r="G66" s="536"/>
      <c r="H66" s="321"/>
      <c r="I66" s="321"/>
      <c r="J66" s="321"/>
      <c r="K66" s="321"/>
      <c r="L66" s="321"/>
      <c r="M66" s="537"/>
      <c r="N66" s="537"/>
      <c r="O66" s="537"/>
      <c r="P66" s="537"/>
      <c r="Q66" s="461"/>
      <c r="R66" s="461"/>
      <c r="S66" s="324"/>
      <c r="T66" s="46"/>
      <c r="U66" s="487"/>
      <c r="V66" s="449"/>
      <c r="W66" s="459"/>
      <c r="X66" s="122"/>
      <c r="Y66" s="570"/>
      <c r="Z66" s="570"/>
    </row>
    <row r="67" spans="8:8" s="445" ht="15.75" outlineLevel="2" customFormat="1">
      <c r="A67" s="490">
        <v>25.0</v>
      </c>
      <c r="B67" s="571">
        <v>2508.0</v>
      </c>
      <c r="C67" s="492" t="s">
        <v>172</v>
      </c>
      <c r="D67" s="493" t="s">
        <v>36</v>
      </c>
      <c r="E67" s="493" t="s">
        <v>173</v>
      </c>
      <c r="F67" s="492" t="s">
        <v>1160</v>
      </c>
      <c r="G67" s="572">
        <v>27.902999999999995</v>
      </c>
      <c r="H67" s="55">
        <v>27.164999999999996</v>
      </c>
      <c r="I67" s="55">
        <v>5.998</v>
      </c>
      <c r="J67" s="55">
        <v>0.0</v>
      </c>
      <c r="K67" s="55">
        <v>0.0</v>
      </c>
      <c r="L67" s="55">
        <v>0.0</v>
      </c>
      <c r="M67" s="496">
        <v>0.0</v>
      </c>
      <c r="N67" s="496">
        <v>0.0</v>
      </c>
      <c r="O67" s="496">
        <v>0.0</v>
      </c>
      <c r="P67" s="496">
        <v>0.0</v>
      </c>
      <c r="Q67" s="497">
        <f>SUM(G67:K67)</f>
        <v>61.06599999999999</v>
      </c>
      <c r="R67" s="497">
        <f>SUM(L67:P67)</f>
        <v>0.0</v>
      </c>
      <c r="S67" s="58"/>
      <c r="T67" s="59">
        <f>SUM(Q67:S67)</f>
        <v>61.06599999999999</v>
      </c>
      <c r="U67" s="498">
        <v>61.065999999999995</v>
      </c>
      <c r="V67" s="573">
        <v>1.0</v>
      </c>
      <c r="W67" s="459"/>
      <c r="X67" s="62" t="s">
        <v>1161</v>
      </c>
      <c r="Y67" s="493" t="s">
        <v>36</v>
      </c>
      <c r="Z67" s="493" t="s">
        <v>173</v>
      </c>
    </row>
    <row r="68" spans="8:8" s="445" ht="15.75" outlineLevel="2" customFormat="1">
      <c r="A68" s="574">
        <v>29.0</v>
      </c>
      <c r="B68" s="559">
        <v>2902.0</v>
      </c>
      <c r="C68" s="553" t="s">
        <v>1162</v>
      </c>
      <c r="D68" s="458" t="s">
        <v>176</v>
      </c>
      <c r="E68" s="458" t="s">
        <v>177</v>
      </c>
      <c r="F68" s="501" t="s">
        <v>178</v>
      </c>
      <c r="G68" s="502">
        <v>14.004999999999999</v>
      </c>
      <c r="H68" s="528">
        <v>0.0</v>
      </c>
      <c r="I68" s="75">
        <v>0.0</v>
      </c>
      <c r="J68" s="75">
        <v>0.0</v>
      </c>
      <c r="K68" s="75">
        <v>0.0</v>
      </c>
      <c r="L68" s="75">
        <v>0.0</v>
      </c>
      <c r="M68" s="503">
        <v>0.0</v>
      </c>
      <c r="N68" s="503">
        <v>0.0</v>
      </c>
      <c r="O68" s="503">
        <v>0.0</v>
      </c>
      <c r="P68" s="503">
        <v>0.0</v>
      </c>
      <c r="Q68" s="455">
        <f t="shared" si="17" ref="Q68:Q77">SUM(G68:K68)</f>
        <v>14.004999999999999</v>
      </c>
      <c r="R68" s="455">
        <f t="shared" si="18" ref="R68:R78">SUM(L68:P68)</f>
        <v>0.0</v>
      </c>
      <c r="S68" s="78">
        <v>2.482</v>
      </c>
      <c r="T68" s="79">
        <f t="shared" si="19" ref="T68:T78">SUM(Q68:S68)</f>
        <v>16.487</v>
      </c>
      <c r="U68" s="504">
        <v>16.487000000000002</v>
      </c>
      <c r="V68" s="505">
        <v>1.0</v>
      </c>
      <c r="W68" s="459"/>
      <c r="X68" s="82"/>
      <c r="Y68" s="458" t="s">
        <v>176</v>
      </c>
      <c r="Z68" s="458" t="s">
        <v>177</v>
      </c>
    </row>
    <row r="69" spans="8:8" s="445" ht="15.75" outlineLevel="2" customFormat="1">
      <c r="A69" s="508">
        <v>50.0</v>
      </c>
      <c r="B69" s="509">
        <v>5005.0</v>
      </c>
      <c r="C69" s="510" t="s">
        <v>1163</v>
      </c>
      <c r="D69" s="509" t="s">
        <v>180</v>
      </c>
      <c r="E69" s="509" t="s">
        <v>181</v>
      </c>
      <c r="F69" s="510" t="s">
        <v>1163</v>
      </c>
      <c r="G69" s="511">
        <v>5.006</v>
      </c>
      <c r="H69" s="513">
        <v>3.605</v>
      </c>
      <c r="I69" s="513">
        <v>0.659</v>
      </c>
      <c r="J69" s="513">
        <v>0.88</v>
      </c>
      <c r="K69" s="513">
        <v>0.0</v>
      </c>
      <c r="L69" s="513">
        <v>0.0</v>
      </c>
      <c r="M69" s="514">
        <v>0.0</v>
      </c>
      <c r="N69" s="514">
        <v>0.0</v>
      </c>
      <c r="O69" s="514">
        <v>0.0</v>
      </c>
      <c r="P69" s="514">
        <v>0.0</v>
      </c>
      <c r="Q69" s="515">
        <f t="shared" si="17"/>
        <v>10.150000000000002</v>
      </c>
      <c r="R69" s="515">
        <f t="shared" si="18"/>
        <v>0.0</v>
      </c>
      <c r="S69" s="515"/>
      <c r="T69" s="516">
        <f t="shared" si="19"/>
        <v>10.150000000000002</v>
      </c>
      <c r="U69" s="504"/>
      <c r="V69" s="575">
        <v>1.0</v>
      </c>
      <c r="W69" s="459"/>
      <c r="X69" s="518" t="s">
        <v>1164</v>
      </c>
      <c r="Y69" s="458"/>
      <c r="Z69" s="458"/>
    </row>
    <row r="70" spans="8:8" s="445" ht="15.75" outlineLevel="2" customFormat="1">
      <c r="A70" s="574">
        <v>50.0</v>
      </c>
      <c r="B70" s="559">
        <v>5005.0</v>
      </c>
      <c r="C70" s="501" t="s">
        <v>179</v>
      </c>
      <c r="D70" s="458" t="s">
        <v>180</v>
      </c>
      <c r="E70" s="458" t="s">
        <v>1165</v>
      </c>
      <c r="F70" s="501" t="s">
        <v>1166</v>
      </c>
      <c r="G70" s="502">
        <v>3.121</v>
      </c>
      <c r="H70" s="75">
        <v>2.028</v>
      </c>
      <c r="I70" s="75">
        <v>0.0</v>
      </c>
      <c r="J70" s="75">
        <v>0.0</v>
      </c>
      <c r="K70" s="75">
        <v>0.0</v>
      </c>
      <c r="L70" s="75">
        <v>0.0</v>
      </c>
      <c r="M70" s="503">
        <v>0.0</v>
      </c>
      <c r="N70" s="503">
        <v>0.0</v>
      </c>
      <c r="O70" s="503">
        <v>0.0</v>
      </c>
      <c r="P70" s="503">
        <v>0.0</v>
      </c>
      <c r="Q70" s="455">
        <f t="shared" si="17"/>
        <v>5.149</v>
      </c>
      <c r="R70" s="455">
        <f t="shared" si="18"/>
        <v>0.0</v>
      </c>
      <c r="S70" s="93">
        <v>0.88</v>
      </c>
      <c r="T70" s="79">
        <f t="shared" si="19"/>
        <v>6.029</v>
      </c>
      <c r="U70" s="504">
        <v>7.249</v>
      </c>
      <c r="V70" s="505">
        <v>1.0</v>
      </c>
      <c r="W70" s="459"/>
      <c r="X70" s="457" t="s">
        <v>1167</v>
      </c>
      <c r="Y70" s="458" t="s">
        <v>180</v>
      </c>
      <c r="Z70" s="458" t="s">
        <v>1165</v>
      </c>
    </row>
    <row r="71" spans="8:8" s="445" ht="15.75" outlineLevel="2" customFormat="1">
      <c r="A71" s="574">
        <v>50.0</v>
      </c>
      <c r="B71" s="559">
        <v>5005.0</v>
      </c>
      <c r="C71" s="501" t="s">
        <v>179</v>
      </c>
      <c r="D71" s="458" t="s">
        <v>1165</v>
      </c>
      <c r="E71" s="458" t="s">
        <v>1168</v>
      </c>
      <c r="F71" s="501" t="s">
        <v>1169</v>
      </c>
      <c r="G71" s="502">
        <v>1.0</v>
      </c>
      <c r="H71" s="75">
        <v>1.577</v>
      </c>
      <c r="I71" s="75">
        <v>0.0</v>
      </c>
      <c r="J71" s="75">
        <v>0.0</v>
      </c>
      <c r="K71" s="75">
        <v>0.0</v>
      </c>
      <c r="L71" s="75">
        <v>0.0</v>
      </c>
      <c r="M71" s="503">
        <v>0.0</v>
      </c>
      <c r="N71" s="503">
        <v>0.0</v>
      </c>
      <c r="O71" s="503">
        <v>0.0</v>
      </c>
      <c r="P71" s="503">
        <v>0.0</v>
      </c>
      <c r="Q71" s="455">
        <f t="shared" si="17"/>
        <v>2.577</v>
      </c>
      <c r="R71" s="455">
        <f t="shared" si="18"/>
        <v>0.0</v>
      </c>
      <c r="S71" s="78"/>
      <c r="T71" s="79">
        <f t="shared" si="19"/>
        <v>2.577</v>
      </c>
      <c r="U71" s="504">
        <v>5.228</v>
      </c>
      <c r="V71" s="575">
        <v>1.0</v>
      </c>
      <c r="W71" s="459"/>
      <c r="X71" s="457" t="s">
        <v>1167</v>
      </c>
      <c r="Y71" s="458" t="s">
        <v>1165</v>
      </c>
      <c r="Z71" s="458" t="s">
        <v>1168</v>
      </c>
    </row>
    <row r="72" spans="8:8" s="445" ht="15.75" outlineLevel="2" customFormat="1">
      <c r="A72" s="574">
        <v>50.0</v>
      </c>
      <c r="B72" s="559">
        <v>5005.0</v>
      </c>
      <c r="C72" s="501" t="s">
        <v>179</v>
      </c>
      <c r="D72" s="458" t="s">
        <v>1168</v>
      </c>
      <c r="E72" s="458" t="s">
        <v>181</v>
      </c>
      <c r="F72" s="501" t="s">
        <v>1170</v>
      </c>
      <c r="G72" s="502">
        <v>0.885</v>
      </c>
      <c r="H72" s="75">
        <v>0.0</v>
      </c>
      <c r="I72" s="75">
        <v>0.659</v>
      </c>
      <c r="J72" s="75">
        <v>0.0</v>
      </c>
      <c r="K72" s="75">
        <v>0.0</v>
      </c>
      <c r="L72" s="75">
        <v>0.0</v>
      </c>
      <c r="M72" s="503">
        <v>0.0</v>
      </c>
      <c r="N72" s="503">
        <v>0.0</v>
      </c>
      <c r="O72" s="503">
        <v>0.0</v>
      </c>
      <c r="P72" s="503">
        <v>0.0</v>
      </c>
      <c r="Q72" s="455">
        <f t="shared" si="17"/>
        <v>1.544</v>
      </c>
      <c r="R72" s="455">
        <f t="shared" si="18"/>
        <v>0.0</v>
      </c>
      <c r="S72" s="78"/>
      <c r="T72" s="79">
        <f t="shared" si="19"/>
        <v>1.544</v>
      </c>
      <c r="U72" s="504">
        <v>3.088</v>
      </c>
      <c r="V72" s="505">
        <v>1.0</v>
      </c>
      <c r="W72" s="459"/>
      <c r="X72" s="457" t="s">
        <v>1167</v>
      </c>
      <c r="Y72" s="458" t="s">
        <v>1168</v>
      </c>
      <c r="Z72" s="458" t="s">
        <v>181</v>
      </c>
    </row>
    <row r="73" spans="8:8" s="445" ht="15.75" outlineLevel="2" customFormat="1">
      <c r="A73" s="508">
        <v>50.0</v>
      </c>
      <c r="B73" s="509">
        <v>5006.0</v>
      </c>
      <c r="C73" s="510" t="s">
        <v>183</v>
      </c>
      <c r="D73" s="509" t="s">
        <v>36</v>
      </c>
      <c r="E73" s="509" t="s">
        <v>1171</v>
      </c>
      <c r="F73" s="510" t="s">
        <v>1172</v>
      </c>
      <c r="G73" s="511">
        <v>36.977000000000004</v>
      </c>
      <c r="H73" s="511">
        <v>21.112000000000002</v>
      </c>
      <c r="I73" s="511">
        <v>20.846</v>
      </c>
      <c r="J73" s="511">
        <v>1.988</v>
      </c>
      <c r="K73" s="513">
        <v>0.0</v>
      </c>
      <c r="L73" s="513">
        <v>0.0</v>
      </c>
      <c r="M73" s="514">
        <v>0.0</v>
      </c>
      <c r="N73" s="514">
        <v>0.0</v>
      </c>
      <c r="O73" s="514">
        <v>0.0</v>
      </c>
      <c r="P73" s="514">
        <v>0.0</v>
      </c>
      <c r="Q73" s="515">
        <f>SUM(G73:K73)</f>
        <v>80.923</v>
      </c>
      <c r="R73" s="515">
        <f>SUM(L73:P73)</f>
        <v>0.0</v>
      </c>
      <c r="S73" s="515"/>
      <c r="T73" s="516">
        <f>SUM(Q73:S73)</f>
        <v>80.923</v>
      </c>
      <c r="U73" s="504"/>
      <c r="V73" s="575">
        <v>1.0</v>
      </c>
      <c r="W73" s="459"/>
      <c r="X73" s="518" t="s">
        <v>1164</v>
      </c>
      <c r="Y73" s="458"/>
      <c r="Z73" s="458"/>
    </row>
    <row r="74" spans="8:8" s="445" ht="15.75" outlineLevel="2" customFormat="1">
      <c r="A74" s="574">
        <v>50.0</v>
      </c>
      <c r="B74" s="559">
        <v>5006.0</v>
      </c>
      <c r="C74" s="501" t="s">
        <v>183</v>
      </c>
      <c r="D74" s="458" t="s">
        <v>36</v>
      </c>
      <c r="E74" s="458" t="s">
        <v>116</v>
      </c>
      <c r="F74" s="501" t="s">
        <v>1172</v>
      </c>
      <c r="G74" s="502">
        <v>22.269</v>
      </c>
      <c r="H74" s="75">
        <v>3.952</v>
      </c>
      <c r="I74" s="75">
        <v>7.964</v>
      </c>
      <c r="J74" s="75">
        <v>1.988</v>
      </c>
      <c r="K74" s="75">
        <v>0.0</v>
      </c>
      <c r="L74" s="75">
        <v>0.0</v>
      </c>
      <c r="M74" s="503">
        <v>0.0</v>
      </c>
      <c r="N74" s="503">
        <v>0.0</v>
      </c>
      <c r="O74" s="503">
        <v>0.0</v>
      </c>
      <c r="P74" s="503">
        <v>0.0</v>
      </c>
      <c r="Q74" s="455">
        <f>SUM(G74:P74)</f>
        <v>36.172999999999995</v>
      </c>
      <c r="R74" s="455">
        <f t="shared" si="18"/>
        <v>0.0</v>
      </c>
      <c r="S74" s="78">
        <v>1.997</v>
      </c>
      <c r="T74" s="79">
        <f t="shared" si="19"/>
        <v>38.169999999999995</v>
      </c>
      <c r="U74" s="504">
        <v>37.958</v>
      </c>
      <c r="V74" s="575">
        <v>1.0</v>
      </c>
      <c r="W74" s="459"/>
      <c r="X74" s="457" t="s">
        <v>1167</v>
      </c>
      <c r="Y74" s="458" t="s">
        <v>36</v>
      </c>
      <c r="Z74" s="458" t="s">
        <v>116</v>
      </c>
    </row>
    <row r="75" spans="8:8" s="445" ht="15.75" outlineLevel="2" customFormat="1">
      <c r="A75" s="574">
        <v>50.0</v>
      </c>
      <c r="B75" s="559">
        <v>5006.0</v>
      </c>
      <c r="C75" s="501" t="s">
        <v>183</v>
      </c>
      <c r="D75" s="458" t="s">
        <v>116</v>
      </c>
      <c r="E75" s="458" t="s">
        <v>1173</v>
      </c>
      <c r="F75" s="501" t="s">
        <v>1172</v>
      </c>
      <c r="G75" s="502">
        <v>10.783</v>
      </c>
      <c r="H75" s="75">
        <v>0.0</v>
      </c>
      <c r="I75" s="75">
        <v>0.0</v>
      </c>
      <c r="J75" s="75">
        <v>0.0</v>
      </c>
      <c r="K75" s="75">
        <v>0.0</v>
      </c>
      <c r="L75" s="75">
        <v>0.0</v>
      </c>
      <c r="M75" s="75">
        <v>0.0</v>
      </c>
      <c r="N75" s="75">
        <v>0.0</v>
      </c>
      <c r="O75" s="75">
        <v>0.0</v>
      </c>
      <c r="P75" s="75">
        <v>0.0</v>
      </c>
      <c r="Q75" s="455">
        <f t="shared" si="17"/>
        <v>10.783</v>
      </c>
      <c r="R75" s="455">
        <f t="shared" si="18"/>
        <v>0.0</v>
      </c>
      <c r="S75" s="78"/>
      <c r="T75" s="79">
        <f t="shared" si="19"/>
        <v>10.783</v>
      </c>
      <c r="U75" s="504">
        <v>10.483</v>
      </c>
      <c r="V75" s="505">
        <v>1.0</v>
      </c>
      <c r="W75" s="459"/>
      <c r="X75" s="457" t="s">
        <v>1167</v>
      </c>
      <c r="Y75" s="458" t="s">
        <v>116</v>
      </c>
      <c r="Z75" s="458" t="s">
        <v>1173</v>
      </c>
    </row>
    <row r="76" spans="8:8" s="445" ht="15.75" outlineLevel="2" customFormat="1">
      <c r="A76" s="574">
        <v>50.0</v>
      </c>
      <c r="B76" s="559">
        <v>5006.0</v>
      </c>
      <c r="C76" s="501" t="s">
        <v>183</v>
      </c>
      <c r="D76" s="458" t="s">
        <v>1173</v>
      </c>
      <c r="E76" s="458" t="s">
        <v>1174</v>
      </c>
      <c r="F76" s="501" t="s">
        <v>183</v>
      </c>
      <c r="G76" s="502">
        <v>1.957</v>
      </c>
      <c r="H76" s="75">
        <v>0.0</v>
      </c>
      <c r="I76" s="75">
        <v>0.0</v>
      </c>
      <c r="J76" s="75">
        <v>0.0</v>
      </c>
      <c r="K76" s="75">
        <v>0.0</v>
      </c>
      <c r="L76" s="75">
        <v>0.0</v>
      </c>
      <c r="M76" s="75">
        <v>0.0</v>
      </c>
      <c r="N76" s="75">
        <v>0.0</v>
      </c>
      <c r="O76" s="75">
        <v>0.0</v>
      </c>
      <c r="P76" s="75">
        <v>0.0</v>
      </c>
      <c r="Q76" s="455">
        <f t="shared" si="17"/>
        <v>1.957</v>
      </c>
      <c r="R76" s="455">
        <f t="shared" si="18"/>
        <v>0.0</v>
      </c>
      <c r="S76" s="78"/>
      <c r="T76" s="79">
        <f t="shared" si="19"/>
        <v>1.957</v>
      </c>
      <c r="U76" s="504">
        <v>2.291</v>
      </c>
      <c r="V76" s="575">
        <v>1.0</v>
      </c>
      <c r="W76" s="459"/>
      <c r="X76" s="457" t="s">
        <v>1167</v>
      </c>
      <c r="Y76" s="458" t="s">
        <v>1173</v>
      </c>
      <c r="Z76" s="458" t="s">
        <v>1174</v>
      </c>
    </row>
    <row r="77" spans="8:8" s="445" ht="15.75" outlineLevel="2" customFormat="1">
      <c r="A77" s="574">
        <v>50.0</v>
      </c>
      <c r="B77" s="559">
        <v>5006.0</v>
      </c>
      <c r="C77" s="501" t="s">
        <v>183</v>
      </c>
      <c r="D77" s="458" t="s">
        <v>1174</v>
      </c>
      <c r="E77" s="546" t="s">
        <v>988</v>
      </c>
      <c r="F77" s="501" t="s">
        <v>183</v>
      </c>
      <c r="G77" s="502">
        <v>1.968</v>
      </c>
      <c r="H77" s="75">
        <v>17.16</v>
      </c>
      <c r="I77" s="75">
        <v>12.882</v>
      </c>
      <c r="J77" s="75">
        <v>0.0</v>
      </c>
      <c r="K77" s="75">
        <v>0.0</v>
      </c>
      <c r="L77" s="75">
        <v>0.0</v>
      </c>
      <c r="M77" s="75">
        <v>0.0</v>
      </c>
      <c r="N77" s="75">
        <v>0.0</v>
      </c>
      <c r="O77" s="75">
        <v>0.0</v>
      </c>
      <c r="P77" s="75">
        <v>0.0</v>
      </c>
      <c r="Q77" s="455">
        <f t="shared" si="17"/>
        <v>32.01</v>
      </c>
      <c r="R77" s="455">
        <f t="shared" si="18"/>
        <v>0.0</v>
      </c>
      <c r="S77" s="78"/>
      <c r="T77" s="79">
        <f t="shared" si="19"/>
        <v>32.01</v>
      </c>
      <c r="U77" s="504">
        <v>31.866</v>
      </c>
      <c r="V77" s="505">
        <v>1.0</v>
      </c>
      <c r="W77" s="459"/>
      <c r="X77" s="457" t="s">
        <v>1167</v>
      </c>
      <c r="Y77" s="458" t="s">
        <v>1174</v>
      </c>
      <c r="Z77" s="458" t="s">
        <v>988</v>
      </c>
    </row>
    <row r="78" spans="8:8" s="445" ht="15.75" outlineLevel="2" customFormat="1">
      <c r="A78" s="521" t="s">
        <v>186</v>
      </c>
      <c r="B78" s="522"/>
      <c r="C78" s="522"/>
      <c r="D78" s="522"/>
      <c r="E78" s="522"/>
      <c r="F78" s="523" t="s">
        <v>85</v>
      </c>
      <c r="G78" s="576">
        <f t="shared" si="20" ref="G78:P78">SUM(G67:G77)</f>
        <v>125.874</v>
      </c>
      <c r="H78" s="576">
        <f t="shared" si="20"/>
        <v>76.59899999999999</v>
      </c>
      <c r="I78" s="576">
        <f t="shared" si="20"/>
        <v>49.007999999999996</v>
      </c>
      <c r="J78" s="576">
        <f t="shared" si="20"/>
        <v>4.856</v>
      </c>
      <c r="K78" s="576">
        <f t="shared" si="20"/>
        <v>0.0</v>
      </c>
      <c r="L78" s="576">
        <f t="shared" si="20"/>
        <v>0.0</v>
      </c>
      <c r="M78" s="576">
        <f t="shared" si="20"/>
        <v>0.0</v>
      </c>
      <c r="N78" s="576">
        <f t="shared" si="20"/>
        <v>0.0</v>
      </c>
      <c r="O78" s="576">
        <f t="shared" si="20"/>
        <v>0.0</v>
      </c>
      <c r="P78" s="576">
        <f t="shared" si="20"/>
        <v>0.0</v>
      </c>
      <c r="Q78" s="455">
        <f>SUM(G78:K78)</f>
        <v>256.337</v>
      </c>
      <c r="R78" s="455">
        <f t="shared" si="18"/>
        <v>0.0</v>
      </c>
      <c r="S78" s="78">
        <f>SUM(S67:S77)</f>
        <v>5.359</v>
      </c>
      <c r="T78" s="79">
        <f t="shared" si="19"/>
        <v>261.69599999999997</v>
      </c>
      <c r="U78" s="526">
        <f>SUM(U67:U77)</f>
        <v>175.71599999999995</v>
      </c>
      <c r="V78" s="568"/>
      <c r="W78" s="459"/>
      <c r="X78" s="82"/>
    </row>
    <row r="79" spans="8:8" s="445" ht="16.5" outlineLevel="2" customFormat="1">
      <c r="A79" s="529"/>
      <c r="B79" s="530"/>
      <c r="C79" s="530"/>
      <c r="D79" s="530"/>
      <c r="E79" s="530"/>
      <c r="F79" s="531" t="s">
        <v>86</v>
      </c>
      <c r="G79" s="114">
        <f>+G78/$T$78</f>
        <v>0.4809932134996332</v>
      </c>
      <c r="H79" s="114">
        <f t="shared" si="21" ref="H79:S79">+H78/$T$78</f>
        <v>0.2927022193690389</v>
      </c>
      <c r="I79" s="114">
        <f t="shared" si="21"/>
        <v>0.1872707263389582</v>
      </c>
      <c r="J79" s="114">
        <f t="shared" si="21"/>
        <v>0.01855588163365126</v>
      </c>
      <c r="K79" s="114">
        <f t="shared" si="21"/>
        <v>0.0</v>
      </c>
      <c r="L79" s="114">
        <f t="shared" si="21"/>
        <v>0.0</v>
      </c>
      <c r="M79" s="114">
        <f t="shared" si="21"/>
        <v>0.0</v>
      </c>
      <c r="N79" s="114">
        <f t="shared" si="21"/>
        <v>0.0</v>
      </c>
      <c r="O79" s="114">
        <f t="shared" si="21"/>
        <v>0.0</v>
      </c>
      <c r="P79" s="114">
        <f t="shared" si="21"/>
        <v>0.0</v>
      </c>
      <c r="Q79" s="532">
        <f t="shared" si="21"/>
        <v>0.9795220408412816</v>
      </c>
      <c r="R79" s="532">
        <f t="shared" si="21"/>
        <v>0.0</v>
      </c>
      <c r="S79" s="114">
        <f t="shared" si="21"/>
        <v>0.020477959158718514</v>
      </c>
      <c r="T79" s="533">
        <f>T78/U78</f>
        <v>1.4893122993922012</v>
      </c>
      <c r="U79" s="554"/>
      <c r="V79" s="569"/>
      <c r="W79" s="459"/>
      <c r="X79" s="263"/>
    </row>
    <row r="80" spans="8:8" s="445" ht="15.75" outlineLevel="2" collapsed="1" customFormat="1">
      <c r="A80" s="552"/>
      <c r="B80" s="459"/>
      <c r="C80" s="459"/>
      <c r="D80" s="459"/>
      <c r="E80" s="459"/>
      <c r="F80" s="459"/>
      <c r="G80" s="536"/>
      <c r="H80" s="321"/>
      <c r="I80" s="321"/>
      <c r="J80" s="321"/>
      <c r="K80" s="321"/>
      <c r="L80" s="321"/>
      <c r="M80" s="537"/>
      <c r="N80" s="537"/>
      <c r="O80" s="537"/>
      <c r="P80" s="537"/>
      <c r="Q80" s="461"/>
      <c r="R80" s="461"/>
      <c r="S80" s="324"/>
      <c r="T80" s="46"/>
      <c r="U80" s="487"/>
      <c r="V80" s="449"/>
      <c r="W80" s="459"/>
      <c r="X80" s="122"/>
      <c r="Y80" s="459"/>
      <c r="Z80" s="459"/>
    </row>
    <row r="81" spans="8:8" s="445" ht="16.5" outlineLevel="2" collapsed="1" customFormat="1">
      <c r="A81" s="489" t="s">
        <v>187</v>
      </c>
      <c r="B81" s="489"/>
      <c r="C81" s="459"/>
      <c r="D81" s="459"/>
      <c r="E81" s="459"/>
      <c r="F81" s="459"/>
      <c r="G81" s="536"/>
      <c r="H81" s="321"/>
      <c r="I81" s="321"/>
      <c r="J81" s="321"/>
      <c r="K81" s="321"/>
      <c r="L81" s="321"/>
      <c r="M81" s="537"/>
      <c r="N81" s="537"/>
      <c r="O81" s="537"/>
      <c r="P81" s="537"/>
      <c r="Q81" s="461"/>
      <c r="R81" s="461"/>
      <c r="S81" s="324"/>
      <c r="T81" s="46"/>
      <c r="U81" s="487"/>
      <c r="V81" s="449"/>
      <c r="W81" s="459"/>
      <c r="X81" s="122"/>
      <c r="Y81" s="459"/>
      <c r="Z81" s="459"/>
    </row>
    <row r="82" spans="8:8" s="445" ht="15.75" outlineLevel="2" customFormat="1">
      <c r="A82" s="490">
        <v>20.0</v>
      </c>
      <c r="B82" s="571" t="s">
        <v>188</v>
      </c>
      <c r="C82" s="492" t="s">
        <v>189</v>
      </c>
      <c r="D82" s="493" t="s">
        <v>116</v>
      </c>
      <c r="E82" s="493" t="s">
        <v>190</v>
      </c>
      <c r="F82" s="577" t="s">
        <v>191</v>
      </c>
      <c r="G82" s="495">
        <v>0.0</v>
      </c>
      <c r="H82" s="578">
        <v>0.0</v>
      </c>
      <c r="I82" s="578">
        <v>0.0</v>
      </c>
      <c r="J82" s="578">
        <v>8.464</v>
      </c>
      <c r="K82" s="578">
        <v>0.0</v>
      </c>
      <c r="L82" s="578">
        <v>0.0</v>
      </c>
      <c r="M82" s="495">
        <v>4.147</v>
      </c>
      <c r="N82" s="495">
        <v>17.607</v>
      </c>
      <c r="O82" s="495">
        <v>5.666000000000002</v>
      </c>
      <c r="P82" s="495">
        <v>0.0</v>
      </c>
      <c r="Q82" s="579">
        <f>SUM(G82:K82)</f>
        <v>8.464</v>
      </c>
      <c r="R82" s="579">
        <f>SUM(L82:P82)</f>
        <v>27.42</v>
      </c>
      <c r="S82" s="129"/>
      <c r="T82" s="59">
        <f>SUM(Q82:S82)</f>
        <v>35.884</v>
      </c>
      <c r="U82" s="498">
        <v>35.876</v>
      </c>
      <c r="V82" s="499">
        <v>2.0</v>
      </c>
      <c r="W82" s="459"/>
      <c r="X82" s="580"/>
      <c r="Y82" s="493" t="s">
        <v>116</v>
      </c>
      <c r="Z82" s="493" t="s">
        <v>190</v>
      </c>
    </row>
    <row r="83" spans="8:8" s="445" ht="19.5" outlineLevel="2" customFormat="1" customHeight="1">
      <c r="A83" s="450">
        <v>20.0</v>
      </c>
      <c r="B83" s="539" t="s">
        <v>192</v>
      </c>
      <c r="C83" s="501" t="s">
        <v>193</v>
      </c>
      <c r="D83" s="458" t="s">
        <v>194</v>
      </c>
      <c r="E83" s="458" t="s">
        <v>195</v>
      </c>
      <c r="F83" s="501" t="s">
        <v>196</v>
      </c>
      <c r="G83" s="502">
        <v>12.258</v>
      </c>
      <c r="H83" s="507">
        <v>12.0</v>
      </c>
      <c r="I83" s="507">
        <v>17.5373</v>
      </c>
      <c r="J83" s="507">
        <v>0.0</v>
      </c>
      <c r="K83" s="507">
        <v>0.0</v>
      </c>
      <c r="L83" s="507">
        <v>0.0</v>
      </c>
      <c r="M83" s="502">
        <v>0.0</v>
      </c>
      <c r="N83" s="502">
        <v>0.0</v>
      </c>
      <c r="O83" s="502">
        <v>0.0</v>
      </c>
      <c r="P83" s="502">
        <v>0.0</v>
      </c>
      <c r="Q83" s="581">
        <f>SUM(G83:K83)</f>
        <v>41.7953</v>
      </c>
      <c r="R83" s="581">
        <f>SUM(L83:P83)</f>
        <v>0.0</v>
      </c>
      <c r="S83" s="135"/>
      <c r="T83" s="79">
        <f>SUM(Q83:S83)</f>
        <v>41.7953</v>
      </c>
      <c r="U83" s="504">
        <v>41.69799999999999</v>
      </c>
      <c r="V83" s="505">
        <v>1.0</v>
      </c>
      <c r="W83" s="459"/>
      <c r="X83" s="582"/>
      <c r="Y83" s="458" t="s">
        <v>194</v>
      </c>
      <c r="Z83" s="458" t="s">
        <v>195</v>
      </c>
    </row>
    <row r="84" spans="8:8" s="445" ht="30.0" outlineLevel="2" customFormat="1">
      <c r="A84" s="450">
        <v>20.0</v>
      </c>
      <c r="B84" s="539" t="s">
        <v>197</v>
      </c>
      <c r="C84" s="501" t="s">
        <v>1175</v>
      </c>
      <c r="D84" s="458" t="s">
        <v>36</v>
      </c>
      <c r="E84" s="458" t="s">
        <v>199</v>
      </c>
      <c r="F84" s="501" t="s">
        <v>1175</v>
      </c>
      <c r="G84" s="502">
        <v>0.0</v>
      </c>
      <c r="H84" s="507">
        <v>0.0</v>
      </c>
      <c r="I84" s="507">
        <v>0.0</v>
      </c>
      <c r="J84" s="507">
        <v>1.047</v>
      </c>
      <c r="K84" s="507">
        <v>0.0</v>
      </c>
      <c r="L84" s="507">
        <v>0.0</v>
      </c>
      <c r="M84" s="502">
        <v>0.0</v>
      </c>
      <c r="N84" s="502">
        <v>0.0</v>
      </c>
      <c r="O84" s="502">
        <v>0.0</v>
      </c>
      <c r="P84" s="502">
        <v>0.0</v>
      </c>
      <c r="Q84" s="581">
        <f t="shared" si="22" ref="Q84:Q91">SUM(G84:K84)</f>
        <v>1.047</v>
      </c>
      <c r="R84" s="581">
        <f t="shared" si="23" ref="R84:R91">SUM(L84:P84)</f>
        <v>0.0</v>
      </c>
      <c r="S84" s="135"/>
      <c r="T84" s="79">
        <f t="shared" si="24" ref="T84:T91">SUM(Q84:S84)</f>
        <v>1.047</v>
      </c>
      <c r="U84" s="504">
        <v>1.047</v>
      </c>
      <c r="V84" s="505">
        <v>2.0</v>
      </c>
      <c r="W84" s="459"/>
      <c r="X84" s="582"/>
      <c r="Y84" s="458" t="s">
        <v>36</v>
      </c>
      <c r="Z84" s="458" t="s">
        <v>199</v>
      </c>
    </row>
    <row r="85" spans="8:8" s="445" ht="15.75" outlineLevel="2" customFormat="1">
      <c r="A85" s="574">
        <v>30.0</v>
      </c>
      <c r="B85" s="543" t="s">
        <v>201</v>
      </c>
      <c r="C85" s="501" t="s">
        <v>202</v>
      </c>
      <c r="D85" s="458" t="s">
        <v>203</v>
      </c>
      <c r="E85" s="458" t="s">
        <v>204</v>
      </c>
      <c r="F85" s="501" t="s">
        <v>205</v>
      </c>
      <c r="G85" s="502">
        <v>0.0</v>
      </c>
      <c r="H85" s="507">
        <v>13.888999999999998</v>
      </c>
      <c r="I85" s="507">
        <v>34.315</v>
      </c>
      <c r="J85" s="507">
        <v>4.887</v>
      </c>
      <c r="K85" s="507">
        <v>0.0</v>
      </c>
      <c r="L85" s="507">
        <v>0.0</v>
      </c>
      <c r="M85" s="502">
        <v>0.0</v>
      </c>
      <c r="N85" s="502">
        <v>0.0</v>
      </c>
      <c r="O85" s="502">
        <v>0.0</v>
      </c>
      <c r="P85" s="502">
        <v>0.0</v>
      </c>
      <c r="Q85" s="581">
        <f t="shared" si="22"/>
        <v>53.090999999999994</v>
      </c>
      <c r="R85" s="581">
        <f t="shared" si="23"/>
        <v>0.0</v>
      </c>
      <c r="S85" s="135"/>
      <c r="T85" s="79">
        <f t="shared" si="24"/>
        <v>53.090999999999994</v>
      </c>
      <c r="U85" s="504">
        <v>53.089999999999996</v>
      </c>
      <c r="V85" s="505">
        <v>3.0</v>
      </c>
      <c r="W85" s="459"/>
      <c r="X85" s="582"/>
      <c r="Y85" s="458" t="s">
        <v>203</v>
      </c>
      <c r="Z85" s="458" t="s">
        <v>204</v>
      </c>
    </row>
    <row r="86" spans="8:8" s="445" ht="15.75" outlineLevel="2" customFormat="1">
      <c r="A86" s="450">
        <v>65.0</v>
      </c>
      <c r="B86" s="539" t="s">
        <v>206</v>
      </c>
      <c r="C86" s="501" t="s">
        <v>207</v>
      </c>
      <c r="D86" s="458" t="s">
        <v>208</v>
      </c>
      <c r="E86" s="458" t="s">
        <v>1176</v>
      </c>
      <c r="F86" s="501" t="s">
        <v>209</v>
      </c>
      <c r="G86" s="502">
        <v>0.0</v>
      </c>
      <c r="H86" s="502">
        <v>0.0</v>
      </c>
      <c r="I86" s="502">
        <v>0.0</v>
      </c>
      <c r="J86" s="507">
        <v>0.52</v>
      </c>
      <c r="K86" s="507">
        <v>0.0</v>
      </c>
      <c r="L86" s="507">
        <v>0.0</v>
      </c>
      <c r="M86" s="507">
        <v>0.0</v>
      </c>
      <c r="N86" s="507">
        <v>0.0</v>
      </c>
      <c r="O86" s="502">
        <v>20.809999999999995</v>
      </c>
      <c r="P86" s="502">
        <v>1.3900000000000001</v>
      </c>
      <c r="Q86" s="581">
        <f t="shared" si="22"/>
        <v>0.52</v>
      </c>
      <c r="R86" s="581">
        <f t="shared" si="23"/>
        <v>22.199999999999996</v>
      </c>
      <c r="S86" s="135">
        <v>33.25</v>
      </c>
      <c r="T86" s="79">
        <f t="shared" si="24"/>
        <v>55.97</v>
      </c>
      <c r="U86" s="504">
        <v>54.955</v>
      </c>
      <c r="V86" s="505">
        <v>2.0</v>
      </c>
      <c r="W86" s="459"/>
      <c r="X86" s="582"/>
      <c r="Y86" s="458" t="s">
        <v>208</v>
      </c>
      <c r="Z86" s="458" t="s">
        <v>1176</v>
      </c>
    </row>
    <row r="87" spans="8:8" s="445" ht="15.75" outlineLevel="2" customFormat="1">
      <c r="A87" s="450">
        <v>65.0</v>
      </c>
      <c r="B87" s="539" t="s">
        <v>210</v>
      </c>
      <c r="C87" s="501" t="s">
        <v>211</v>
      </c>
      <c r="D87" s="458" t="s">
        <v>36</v>
      </c>
      <c r="E87" s="458" t="s">
        <v>212</v>
      </c>
      <c r="F87" s="501" t="s">
        <v>1177</v>
      </c>
      <c r="G87" s="502">
        <v>32.24</v>
      </c>
      <c r="H87" s="507">
        <v>22.69</v>
      </c>
      <c r="I87" s="507">
        <v>0.74</v>
      </c>
      <c r="J87" s="507">
        <v>2.42</v>
      </c>
      <c r="K87" s="507">
        <v>0.0</v>
      </c>
      <c r="L87" s="507">
        <v>0.0</v>
      </c>
      <c r="M87" s="502">
        <v>0.0</v>
      </c>
      <c r="N87" s="502">
        <v>0.0</v>
      </c>
      <c r="O87" s="502">
        <v>0.37</v>
      </c>
      <c r="P87" s="502">
        <v>0.0</v>
      </c>
      <c r="Q87" s="581">
        <f t="shared" si="22"/>
        <v>58.09000000000001</v>
      </c>
      <c r="R87" s="581">
        <f t="shared" si="23"/>
        <v>0.37</v>
      </c>
      <c r="S87" s="135"/>
      <c r="T87" s="79">
        <f t="shared" si="24"/>
        <v>58.46000000000001</v>
      </c>
      <c r="U87" s="504">
        <v>58.861</v>
      </c>
      <c r="V87" s="505">
        <v>2.0</v>
      </c>
      <c r="W87" s="459"/>
      <c r="X87" s="582"/>
      <c r="Y87" s="458" t="s">
        <v>36</v>
      </c>
      <c r="Z87" s="458" t="s">
        <v>212</v>
      </c>
    </row>
    <row r="88" spans="8:8" s="445" ht="15.75" outlineLevel="2" customFormat="1">
      <c r="A88" s="450">
        <v>65.0</v>
      </c>
      <c r="B88" s="539" t="s">
        <v>213</v>
      </c>
      <c r="C88" s="501" t="s">
        <v>214</v>
      </c>
      <c r="D88" s="458" t="s">
        <v>36</v>
      </c>
      <c r="E88" s="458" t="s">
        <v>215</v>
      </c>
      <c r="F88" s="501" t="s">
        <v>214</v>
      </c>
      <c r="G88" s="507">
        <v>58.17672</v>
      </c>
      <c r="H88" s="75">
        <v>14.94939</v>
      </c>
      <c r="I88" s="75">
        <v>6.66899</v>
      </c>
      <c r="J88" s="507">
        <v>14.886059999999999</v>
      </c>
      <c r="K88" s="507">
        <v>1.00172</v>
      </c>
      <c r="L88" s="507">
        <v>0.0</v>
      </c>
      <c r="M88" s="507">
        <v>0.0</v>
      </c>
      <c r="N88" s="502">
        <v>0.0</v>
      </c>
      <c r="O88" s="502">
        <v>0.0</v>
      </c>
      <c r="P88" s="502">
        <v>0.0</v>
      </c>
      <c r="Q88" s="581">
        <f t="shared" si="22"/>
        <v>95.68288</v>
      </c>
      <c r="R88" s="581">
        <f t="shared" si="23"/>
        <v>0.0</v>
      </c>
      <c r="S88" s="135"/>
      <c r="T88" s="79">
        <f t="shared" si="24"/>
        <v>95.68288</v>
      </c>
      <c r="U88" s="504">
        <v>96.05499999999999</v>
      </c>
      <c r="V88" s="505">
        <v>1.0</v>
      </c>
      <c r="W88" s="459"/>
      <c r="X88" s="582"/>
      <c r="Y88" s="458" t="s">
        <v>36</v>
      </c>
      <c r="Z88" s="458" t="s">
        <v>215</v>
      </c>
    </row>
    <row r="89" spans="8:8" s="445" ht="15.75" outlineLevel="2" customFormat="1">
      <c r="A89" s="574">
        <v>65.0</v>
      </c>
      <c r="B89" s="543" t="s">
        <v>217</v>
      </c>
      <c r="C89" s="501" t="s">
        <v>218</v>
      </c>
      <c r="D89" s="458" t="s">
        <v>36</v>
      </c>
      <c r="E89" s="458" t="s">
        <v>219</v>
      </c>
      <c r="F89" s="501" t="s">
        <v>218</v>
      </c>
      <c r="G89" s="502">
        <v>2.034</v>
      </c>
      <c r="H89" s="507">
        <v>25.881999999999998</v>
      </c>
      <c r="I89" s="507">
        <v>37.73100000000001</v>
      </c>
      <c r="J89" s="507">
        <v>13.771999999999998</v>
      </c>
      <c r="K89" s="507">
        <v>1.014</v>
      </c>
      <c r="L89" s="507">
        <v>0.0</v>
      </c>
      <c r="M89" s="502">
        <v>0.0</v>
      </c>
      <c r="N89" s="502">
        <v>0.0</v>
      </c>
      <c r="O89" s="502">
        <v>0.0</v>
      </c>
      <c r="P89" s="502">
        <v>0.0</v>
      </c>
      <c r="Q89" s="581">
        <f>SUM(G89:P89)</f>
        <v>80.433</v>
      </c>
      <c r="R89" s="581">
        <f t="shared" si="23"/>
        <v>0.0</v>
      </c>
      <c r="S89" s="135"/>
      <c r="T89" s="79">
        <f t="shared" si="24"/>
        <v>80.433</v>
      </c>
      <c r="U89" s="504">
        <v>81.424</v>
      </c>
      <c r="V89" s="505">
        <v>3.0</v>
      </c>
      <c r="W89" s="459"/>
      <c r="X89" s="582"/>
      <c r="Y89" s="458" t="s">
        <v>36</v>
      </c>
      <c r="Z89" s="458" t="s">
        <v>219</v>
      </c>
    </row>
    <row r="90" spans="8:8" s="445" ht="15.75" outlineLevel="2" customFormat="1">
      <c r="A90" s="574">
        <v>85.0</v>
      </c>
      <c r="B90" s="543" t="s">
        <v>220</v>
      </c>
      <c r="C90" s="501" t="s">
        <v>221</v>
      </c>
      <c r="D90" s="458" t="s">
        <v>222</v>
      </c>
      <c r="E90" s="458" t="s">
        <v>223</v>
      </c>
      <c r="F90" s="501" t="s">
        <v>221</v>
      </c>
      <c r="G90" s="507">
        <v>0.0</v>
      </c>
      <c r="H90" s="507">
        <v>10.227</v>
      </c>
      <c r="I90" s="507">
        <v>1.251</v>
      </c>
      <c r="J90" s="507">
        <v>3.298</v>
      </c>
      <c r="K90" s="507">
        <v>5.365</v>
      </c>
      <c r="L90" s="507">
        <v>0.0</v>
      </c>
      <c r="M90" s="507">
        <v>0.0</v>
      </c>
      <c r="N90" s="507">
        <v>0.0</v>
      </c>
      <c r="O90" s="507">
        <v>0.0</v>
      </c>
      <c r="P90" s="507">
        <v>0.0</v>
      </c>
      <c r="Q90" s="581">
        <f t="shared" si="22"/>
        <v>20.141</v>
      </c>
      <c r="R90" s="581">
        <f t="shared" si="23"/>
        <v>0.0</v>
      </c>
      <c r="S90" s="135"/>
      <c r="T90" s="79">
        <f t="shared" si="24"/>
        <v>20.141</v>
      </c>
      <c r="U90" s="504">
        <v>20.142</v>
      </c>
      <c r="V90" s="505">
        <v>3.0</v>
      </c>
      <c r="W90" s="459"/>
      <c r="X90" s="582"/>
      <c r="Y90" s="458" t="s">
        <v>222</v>
      </c>
      <c r="Z90" s="458" t="s">
        <v>223</v>
      </c>
    </row>
    <row r="91" spans="8:8" s="445" ht="15.75" outlineLevel="2" customFormat="1">
      <c r="A91" s="521" t="s">
        <v>224</v>
      </c>
      <c r="B91" s="522"/>
      <c r="C91" s="522"/>
      <c r="D91" s="522"/>
      <c r="E91" s="522"/>
      <c r="F91" s="523" t="s">
        <v>85</v>
      </c>
      <c r="G91" s="576">
        <f>SUM(G82:G90)</f>
        <v>104.70872000000001</v>
      </c>
      <c r="H91" s="576">
        <f t="shared" si="25" ref="H91:P91">SUM(H82:H90)</f>
        <v>99.63739</v>
      </c>
      <c r="I91" s="576">
        <f t="shared" si="25"/>
        <v>98.24329000000002</v>
      </c>
      <c r="J91" s="576">
        <f t="shared" si="25"/>
        <v>49.29406</v>
      </c>
      <c r="K91" s="576">
        <f t="shared" si="25"/>
        <v>7.38072</v>
      </c>
      <c r="L91" s="576">
        <f t="shared" si="25"/>
        <v>0.0</v>
      </c>
      <c r="M91" s="576">
        <f t="shared" si="25"/>
        <v>4.147</v>
      </c>
      <c r="N91" s="576">
        <f t="shared" si="25"/>
        <v>17.607</v>
      </c>
      <c r="O91" s="576">
        <f t="shared" si="25"/>
        <v>26.846</v>
      </c>
      <c r="P91" s="576">
        <f t="shared" si="25"/>
        <v>1.3900000000000001</v>
      </c>
      <c r="Q91" s="581">
        <f t="shared" si="22"/>
        <v>359.26418</v>
      </c>
      <c r="R91" s="581">
        <f t="shared" si="23"/>
        <v>49.989999999999995</v>
      </c>
      <c r="S91" s="135">
        <f>SUM(S82:S90)</f>
        <v>33.25</v>
      </c>
      <c r="T91" s="79">
        <f t="shared" si="24"/>
        <v>442.50418</v>
      </c>
      <c r="U91" s="526">
        <f>SUM(U82:U90)</f>
        <v>443.14799999999997</v>
      </c>
      <c r="V91" s="568"/>
      <c r="W91" s="459"/>
      <c r="X91" s="582"/>
    </row>
    <row r="92" spans="8:8" s="445" ht="16.5" outlineLevel="2" customFormat="1">
      <c r="A92" s="529"/>
      <c r="B92" s="530"/>
      <c r="C92" s="530"/>
      <c r="D92" s="530"/>
      <c r="E92" s="530"/>
      <c r="F92" s="531" t="s">
        <v>86</v>
      </c>
      <c r="G92" s="114">
        <f>+G91/$T$91</f>
        <v>0.23662764044398407</v>
      </c>
      <c r="H92" s="114">
        <f t="shared" si="26" ref="H92:S92">+H91/$T$91</f>
        <v>0.22516711593549238</v>
      </c>
      <c r="I92" s="114">
        <f t="shared" si="26"/>
        <v>0.22201663722137047</v>
      </c>
      <c r="J92" s="114">
        <f t="shared" si="26"/>
        <v>0.11139795334814691</v>
      </c>
      <c r="K92" s="114">
        <f t="shared" si="26"/>
        <v>0.01667943566092415</v>
      </c>
      <c r="L92" s="114">
        <f t="shared" si="26"/>
        <v>0.0</v>
      </c>
      <c r="M92" s="114">
        <f t="shared" si="26"/>
        <v>0.00937166288463083</v>
      </c>
      <c r="N92" s="114">
        <f t="shared" si="26"/>
        <v>0.03978945464424765</v>
      </c>
      <c r="O92" s="114">
        <f t="shared" si="26"/>
        <v>0.0606683534605255</v>
      </c>
      <c r="P92" s="114">
        <f t="shared" si="26"/>
        <v>0.003141213264923283</v>
      </c>
      <c r="Q92" s="532">
        <f t="shared" si="26"/>
        <v>0.8118887826099179</v>
      </c>
      <c r="R92" s="532">
        <f t="shared" si="26"/>
        <v>0.11297068425432726</v>
      </c>
      <c r="S92" s="114">
        <f t="shared" si="26"/>
        <v>0.07514053313575478</v>
      </c>
      <c r="T92" s="533">
        <f>T91/U91</f>
        <v>0.9985471670863911</v>
      </c>
      <c r="U92" s="554"/>
      <c r="V92" s="569"/>
      <c r="W92" s="459"/>
      <c r="X92" s="263"/>
    </row>
    <row r="93" spans="8:8" s="445" ht="15.75" outlineLevel="2" collapsed="1" customFormat="1">
      <c r="A93" s="552"/>
      <c r="B93" s="583"/>
      <c r="C93" s="459"/>
      <c r="D93" s="459"/>
      <c r="E93" s="459"/>
      <c r="F93" s="459"/>
      <c r="G93" s="536"/>
      <c r="H93" s="321"/>
      <c r="I93" s="321"/>
      <c r="J93" s="321"/>
      <c r="K93" s="321"/>
      <c r="L93" s="321"/>
      <c r="M93" s="537"/>
      <c r="N93" s="537"/>
      <c r="O93" s="537"/>
      <c r="P93" s="537"/>
      <c r="Q93" s="461"/>
      <c r="R93" s="461"/>
      <c r="S93" s="324"/>
      <c r="T93" s="46"/>
      <c r="U93" s="487"/>
      <c r="V93" s="449"/>
      <c r="W93" s="459"/>
      <c r="X93" s="122"/>
      <c r="Y93" s="459"/>
      <c r="Z93" s="459"/>
    </row>
    <row r="94" spans="8:8" s="445" ht="16.5" outlineLevel="2" collapsed="1" customFormat="1">
      <c r="A94" s="489" t="s">
        <v>225</v>
      </c>
      <c r="B94" s="489"/>
      <c r="C94" s="459"/>
      <c r="D94" s="459"/>
      <c r="E94" s="459"/>
      <c r="F94" s="459"/>
      <c r="G94" s="536"/>
      <c r="H94" s="321"/>
      <c r="I94" s="321"/>
      <c r="J94" s="321"/>
      <c r="K94" s="321"/>
      <c r="L94" s="321"/>
      <c r="M94" s="537"/>
      <c r="N94" s="537"/>
      <c r="O94" s="537"/>
      <c r="P94" s="537"/>
      <c r="Q94" s="461"/>
      <c r="R94" s="461"/>
      <c r="S94" s="324"/>
      <c r="T94" s="46"/>
      <c r="U94" s="487"/>
      <c r="V94" s="449"/>
      <c r="W94" s="459"/>
      <c r="X94" s="122"/>
      <c r="Y94" s="459"/>
      <c r="Z94" s="459"/>
    </row>
    <row r="95" spans="8:8" s="445" ht="17.25" outlineLevel="2" customFormat="1" customHeight="1">
      <c r="A95" s="584">
        <v>40.0</v>
      </c>
      <c r="B95" s="585" t="s">
        <v>614</v>
      </c>
      <c r="C95" s="586" t="s">
        <v>617</v>
      </c>
      <c r="D95" s="587" t="s">
        <v>36</v>
      </c>
      <c r="E95" s="587" t="s">
        <v>1178</v>
      </c>
      <c r="F95" s="586" t="s">
        <v>617</v>
      </c>
      <c r="G95" s="588"/>
      <c r="H95" s="589"/>
      <c r="I95" s="589"/>
      <c r="J95" s="589"/>
      <c r="K95" s="589"/>
      <c r="L95" s="589"/>
      <c r="M95" s="590"/>
      <c r="N95" s="590"/>
      <c r="O95" s="590"/>
      <c r="P95" s="590"/>
      <c r="Q95" s="591">
        <f>SUM(G95:K95)</f>
        <v>0.0</v>
      </c>
      <c r="R95" s="592">
        <f>SUM(L95:P95)</f>
        <v>0.0</v>
      </c>
      <c r="S95" s="593"/>
      <c r="T95" s="594">
        <f>SUM(Q95:S95)</f>
        <v>0.0</v>
      </c>
      <c r="U95" s="498">
        <v>97.03</v>
      </c>
      <c r="V95" s="595">
        <v>6.0</v>
      </c>
      <c r="W95" s="459"/>
      <c r="X95" s="596"/>
      <c r="Y95" s="493" t="s">
        <v>36</v>
      </c>
      <c r="Z95" s="493" t="s">
        <v>1178</v>
      </c>
    </row>
    <row r="96" spans="8:8" s="445" ht="17.25" outlineLevel="2" customFormat="1" customHeight="1">
      <c r="A96" s="450">
        <v>56.0</v>
      </c>
      <c r="B96" s="539" t="s">
        <v>1179</v>
      </c>
      <c r="C96" s="501" t="s">
        <v>1155</v>
      </c>
      <c r="D96" s="458" t="s">
        <v>920</v>
      </c>
      <c r="E96" s="546" t="s">
        <v>1180</v>
      </c>
      <c r="F96" s="501" t="s">
        <v>1181</v>
      </c>
      <c r="G96" s="502">
        <v>0.0</v>
      </c>
      <c r="H96" s="75">
        <v>12.98</v>
      </c>
      <c r="I96" s="75">
        <v>1.0</v>
      </c>
      <c r="J96" s="75">
        <v>0.0</v>
      </c>
      <c r="K96" s="75">
        <v>0.0</v>
      </c>
      <c r="L96" s="75">
        <v>0.0</v>
      </c>
      <c r="M96" s="503">
        <v>0.0</v>
      </c>
      <c r="N96" s="503">
        <v>0.0</v>
      </c>
      <c r="O96" s="503">
        <v>0.0</v>
      </c>
      <c r="P96" s="503">
        <v>0.0</v>
      </c>
      <c r="Q96" s="455">
        <f>SUM(G96:K96)</f>
        <v>13.98</v>
      </c>
      <c r="R96" s="455">
        <f>SUM(L96:P96)</f>
        <v>0.0</v>
      </c>
      <c r="S96" s="78"/>
      <c r="T96" s="597">
        <f>SUM(Q96:S96)</f>
        <v>13.98</v>
      </c>
      <c r="U96" s="504">
        <v>13.992999999999999</v>
      </c>
      <c r="V96" s="505">
        <v>1.0</v>
      </c>
      <c r="W96"/>
      <c r="X96" s="82"/>
      <c r="Y96" s="458" t="s">
        <v>920</v>
      </c>
      <c r="Z96" s="458" t="s">
        <v>1180</v>
      </c>
    </row>
    <row r="97" spans="8:8" s="445" ht="15.75" outlineLevel="2" customFormat="1">
      <c r="A97" s="450">
        <v>62.0</v>
      </c>
      <c r="B97" s="539" t="s">
        <v>226</v>
      </c>
      <c r="C97" s="501" t="s">
        <v>161</v>
      </c>
      <c r="D97" s="458" t="s">
        <v>57</v>
      </c>
      <c r="E97" s="458" t="s">
        <v>227</v>
      </c>
      <c r="F97" s="501" t="s">
        <v>228</v>
      </c>
      <c r="G97" s="502">
        <v>9.49014</v>
      </c>
      <c r="H97" s="75">
        <v>22.59658</v>
      </c>
      <c r="I97" s="75">
        <v>54.687689999999996</v>
      </c>
      <c r="J97" s="75">
        <v>8.16108</v>
      </c>
      <c r="K97" s="75">
        <v>0.0</v>
      </c>
      <c r="L97" s="75">
        <v>0.0</v>
      </c>
      <c r="M97" s="503">
        <v>0.0</v>
      </c>
      <c r="N97" s="503">
        <v>0.1</v>
      </c>
      <c r="O97" s="503">
        <v>6.64225</v>
      </c>
      <c r="P97" s="503">
        <v>0.0</v>
      </c>
      <c r="Q97" s="455">
        <f t="shared" si="27" ref="Q97:Q107">SUM(G97:K97)</f>
        <v>94.93548999999999</v>
      </c>
      <c r="R97" s="455">
        <f t="shared" si="28" ref="R97:R107">SUM(L97:P97)</f>
        <v>6.742249999999999</v>
      </c>
      <c r="S97" s="78"/>
      <c r="T97" s="598">
        <f t="shared" si="29" ref="T97:T106">SUM(Q97:S97)</f>
        <v>101.67773999999999</v>
      </c>
      <c r="U97" s="504">
        <v>101.678</v>
      </c>
      <c r="V97" s="505">
        <v>2.0</v>
      </c>
      <c r="W97" s="459"/>
      <c r="X97" s="82"/>
      <c r="Y97" s="458" t="s">
        <v>57</v>
      </c>
      <c r="Z97" s="458" t="s">
        <v>227</v>
      </c>
    </row>
    <row r="98" spans="8:8" s="445" ht="15.75" outlineLevel="2" customFormat="1">
      <c r="A98" s="450">
        <v>64.0</v>
      </c>
      <c r="B98" s="543" t="s">
        <v>229</v>
      </c>
      <c r="C98" s="501" t="s">
        <v>1182</v>
      </c>
      <c r="D98" s="458" t="s">
        <v>36</v>
      </c>
      <c r="E98" s="458" t="s">
        <v>231</v>
      </c>
      <c r="F98" s="501" t="s">
        <v>1182</v>
      </c>
      <c r="G98" s="502">
        <v>0.0</v>
      </c>
      <c r="H98" s="75">
        <v>1.5</v>
      </c>
      <c r="I98" s="75">
        <v>4.3</v>
      </c>
      <c r="J98" s="75">
        <v>0.0</v>
      </c>
      <c r="K98" s="75">
        <v>0.0</v>
      </c>
      <c r="L98" s="75">
        <v>0.0</v>
      </c>
      <c r="M98" s="503">
        <v>15.1</v>
      </c>
      <c r="N98" s="503">
        <v>0.1</v>
      </c>
      <c r="O98" s="503">
        <v>11.08</v>
      </c>
      <c r="P98" s="503">
        <v>0.0</v>
      </c>
      <c r="Q98" s="455">
        <f t="shared" si="27"/>
        <v>5.8</v>
      </c>
      <c r="R98" s="455">
        <f t="shared" si="28"/>
        <v>26.28</v>
      </c>
      <c r="S98" s="78"/>
      <c r="T98" s="597">
        <f t="shared" si="29"/>
        <v>32.08</v>
      </c>
      <c r="U98" s="504">
        <v>32.08</v>
      </c>
      <c r="V98" s="505">
        <v>4.0</v>
      </c>
      <c r="W98" s="459"/>
      <c r="X98" s="82"/>
      <c r="Y98" s="458" t="s">
        <v>36</v>
      </c>
      <c r="Z98" s="458" t="s">
        <v>231</v>
      </c>
    </row>
    <row r="99" spans="8:8" s="445" ht="15.75" outlineLevel="2" customFormat="1">
      <c r="A99" s="450">
        <v>65.0</v>
      </c>
      <c r="B99" s="539" t="s">
        <v>1183</v>
      </c>
      <c r="C99" s="501" t="s">
        <v>1184</v>
      </c>
      <c r="D99" s="458" t="s">
        <v>36</v>
      </c>
      <c r="E99" s="458" t="s">
        <v>1185</v>
      </c>
      <c r="F99" s="501" t="s">
        <v>1184</v>
      </c>
      <c r="G99" s="502">
        <v>2.993</v>
      </c>
      <c r="H99" s="75">
        <v>40.248000000000005</v>
      </c>
      <c r="I99" s="75">
        <v>6.016</v>
      </c>
      <c r="J99" s="75">
        <v>0.0</v>
      </c>
      <c r="K99" s="75">
        <v>0.0</v>
      </c>
      <c r="L99" s="75">
        <v>0.0</v>
      </c>
      <c r="M99" s="503">
        <v>0.0</v>
      </c>
      <c r="N99" s="503">
        <v>0.0</v>
      </c>
      <c r="O99" s="503">
        <v>0.0</v>
      </c>
      <c r="P99" s="503">
        <v>0.0</v>
      </c>
      <c r="Q99" s="455">
        <f t="shared" si="27"/>
        <v>49.257000000000005</v>
      </c>
      <c r="R99" s="455">
        <f t="shared" si="28"/>
        <v>0.0</v>
      </c>
      <c r="S99" s="78"/>
      <c r="T99" s="597">
        <f t="shared" si="29"/>
        <v>49.257000000000005</v>
      </c>
      <c r="U99" s="504">
        <v>49.257</v>
      </c>
      <c r="V99" s="505">
        <v>1.0</v>
      </c>
      <c r="W99" s="459"/>
      <c r="X99" s="82"/>
      <c r="Y99" s="458" t="s">
        <v>36</v>
      </c>
      <c r="Z99" s="458" t="s">
        <v>1185</v>
      </c>
    </row>
    <row r="100" spans="8:8" s="445" ht="15.75" outlineLevel="2" customFormat="1">
      <c r="A100" s="450">
        <v>65.0</v>
      </c>
      <c r="B100" s="539" t="s">
        <v>234</v>
      </c>
      <c r="C100" s="501" t="s">
        <v>235</v>
      </c>
      <c r="D100" s="458" t="s">
        <v>36</v>
      </c>
      <c r="E100" s="458" t="s">
        <v>1186</v>
      </c>
      <c r="F100" s="553" t="s">
        <v>1187</v>
      </c>
      <c r="G100" s="502">
        <v>0.0</v>
      </c>
      <c r="H100" s="75">
        <v>20.726999999999997</v>
      </c>
      <c r="I100" s="75">
        <v>52.653000000000006</v>
      </c>
      <c r="J100" s="75">
        <v>2.924</v>
      </c>
      <c r="K100" s="75">
        <v>0.0</v>
      </c>
      <c r="L100" s="75">
        <v>0.0</v>
      </c>
      <c r="M100" s="503">
        <v>0.0</v>
      </c>
      <c r="N100" s="503">
        <v>0.0</v>
      </c>
      <c r="O100" s="503">
        <v>0.0</v>
      </c>
      <c r="P100" s="503">
        <v>0.0</v>
      </c>
      <c r="Q100" s="455">
        <f t="shared" si="27"/>
        <v>76.304</v>
      </c>
      <c r="R100" s="455">
        <f t="shared" si="28"/>
        <v>0.0</v>
      </c>
      <c r="S100" s="78"/>
      <c r="T100" s="597">
        <f t="shared" si="29"/>
        <v>76.304</v>
      </c>
      <c r="U100" s="504">
        <v>76.334</v>
      </c>
      <c r="V100" s="505">
        <v>1.0</v>
      </c>
      <c r="W100" s="459"/>
      <c r="X100" s="82"/>
      <c r="Y100" s="458" t="s">
        <v>36</v>
      </c>
      <c r="Z100" s="458" t="s">
        <v>1186</v>
      </c>
    </row>
    <row r="101" spans="8:8" s="445" ht="15.75" outlineLevel="2" customFormat="1">
      <c r="A101" s="450">
        <v>65.0</v>
      </c>
      <c r="B101" s="539" t="s">
        <v>234</v>
      </c>
      <c r="C101" s="501" t="s">
        <v>235</v>
      </c>
      <c r="D101" s="458" t="s">
        <v>1186</v>
      </c>
      <c r="E101" s="546" t="s">
        <v>237</v>
      </c>
      <c r="F101" s="501" t="s">
        <v>1188</v>
      </c>
      <c r="G101" s="502">
        <v>0.0</v>
      </c>
      <c r="H101" s="75">
        <v>27.575879999999998</v>
      </c>
      <c r="I101" s="75">
        <v>0.17423</v>
      </c>
      <c r="J101" s="75">
        <v>0.0</v>
      </c>
      <c r="K101" s="75">
        <v>0.0</v>
      </c>
      <c r="L101" s="75">
        <v>0.0</v>
      </c>
      <c r="M101" s="503">
        <v>0.0</v>
      </c>
      <c r="N101" s="503">
        <v>0.0</v>
      </c>
      <c r="O101" s="503">
        <v>0.0</v>
      </c>
      <c r="P101" s="503">
        <v>0.0</v>
      </c>
      <c r="Q101" s="455">
        <f t="shared" si="27"/>
        <v>27.75011</v>
      </c>
      <c r="R101" s="455">
        <f t="shared" si="28"/>
        <v>0.0</v>
      </c>
      <c r="S101" s="78"/>
      <c r="T101" s="597">
        <f t="shared" si="29"/>
        <v>27.75011</v>
      </c>
      <c r="U101" s="504">
        <v>27.75</v>
      </c>
      <c r="V101" s="505">
        <v>2.0</v>
      </c>
      <c r="W101" s="459"/>
      <c r="X101" s="82"/>
      <c r="Y101" s="458" t="s">
        <v>1186</v>
      </c>
      <c r="Z101" s="458" t="s">
        <v>237</v>
      </c>
    </row>
    <row r="102" spans="8:8" s="445" ht="15.75" outlineLevel="2" customFormat="1">
      <c r="A102" s="450">
        <v>65.0</v>
      </c>
      <c r="B102" s="539" t="s">
        <v>239</v>
      </c>
      <c r="C102" s="501" t="s">
        <v>240</v>
      </c>
      <c r="D102" s="458" t="s">
        <v>36</v>
      </c>
      <c r="E102" s="458" t="s">
        <v>241</v>
      </c>
      <c r="F102" s="501" t="s">
        <v>240</v>
      </c>
      <c r="G102" s="502">
        <v>0.0</v>
      </c>
      <c r="H102" s="75">
        <v>54.22300000000001</v>
      </c>
      <c r="I102" s="75">
        <v>32.951</v>
      </c>
      <c r="J102" s="75">
        <v>3.4799999999999995</v>
      </c>
      <c r="K102" s="75">
        <v>0.0</v>
      </c>
      <c r="L102" s="75">
        <v>0.0</v>
      </c>
      <c r="M102" s="503">
        <v>0.0</v>
      </c>
      <c r="N102" s="503">
        <v>0.0</v>
      </c>
      <c r="O102" s="503">
        <v>0.0</v>
      </c>
      <c r="P102" s="503">
        <v>0.0</v>
      </c>
      <c r="Q102" s="455">
        <f t="shared" si="27"/>
        <v>90.65400000000001</v>
      </c>
      <c r="R102" s="455">
        <f t="shared" si="28"/>
        <v>0.0</v>
      </c>
      <c r="S102" s="78"/>
      <c r="T102" s="597">
        <f t="shared" si="29"/>
        <v>90.65400000000001</v>
      </c>
      <c r="U102" s="504">
        <v>90.654</v>
      </c>
      <c r="V102" s="505">
        <v>3.0</v>
      </c>
      <c r="W102" s="459"/>
      <c r="X102" s="82"/>
      <c r="Y102" s="458" t="s">
        <v>36</v>
      </c>
      <c r="Z102" s="458" t="s">
        <v>241</v>
      </c>
    </row>
    <row r="103" spans="8:8" s="445" ht="15.75" outlineLevel="2" customFormat="1">
      <c r="A103" s="450">
        <v>65.0</v>
      </c>
      <c r="B103" s="539" t="s">
        <v>242</v>
      </c>
      <c r="C103" s="501" t="s">
        <v>243</v>
      </c>
      <c r="D103" s="458" t="s">
        <v>36</v>
      </c>
      <c r="E103" s="458" t="s">
        <v>244</v>
      </c>
      <c r="F103" s="501" t="s">
        <v>243</v>
      </c>
      <c r="G103" s="502">
        <v>0.0</v>
      </c>
      <c r="H103" s="75">
        <v>33.257</v>
      </c>
      <c r="I103" s="75">
        <v>13.182999999999998</v>
      </c>
      <c r="J103" s="75">
        <v>1.0</v>
      </c>
      <c r="K103" s="75">
        <v>0.0</v>
      </c>
      <c r="L103" s="75">
        <v>0.0</v>
      </c>
      <c r="M103" s="503">
        <v>2.028</v>
      </c>
      <c r="N103" s="503">
        <v>23.539</v>
      </c>
      <c r="O103" s="503">
        <v>0.0</v>
      </c>
      <c r="P103" s="503">
        <v>0.0</v>
      </c>
      <c r="Q103" s="455">
        <f t="shared" si="27"/>
        <v>47.44</v>
      </c>
      <c r="R103" s="455">
        <f t="shared" si="28"/>
        <v>25.567</v>
      </c>
      <c r="S103" s="78"/>
      <c r="T103" s="597">
        <f t="shared" si="29"/>
        <v>73.007</v>
      </c>
      <c r="U103" s="504">
        <v>73.007</v>
      </c>
      <c r="V103" s="505">
        <v>3.0</v>
      </c>
      <c r="W103" s="459"/>
      <c r="X103" s="82"/>
      <c r="Y103" s="458" t="s">
        <v>36</v>
      </c>
      <c r="Z103" s="458" t="s">
        <v>244</v>
      </c>
    </row>
    <row r="104" spans="8:8" s="445" ht="15.75" outlineLevel="2" customFormat="1">
      <c r="A104" s="450">
        <v>65.0</v>
      </c>
      <c r="B104" s="539" t="s">
        <v>245</v>
      </c>
      <c r="C104" s="501" t="s">
        <v>246</v>
      </c>
      <c r="D104" s="458" t="s">
        <v>36</v>
      </c>
      <c r="E104" s="458" t="s">
        <v>247</v>
      </c>
      <c r="F104" s="501" t="s">
        <v>246</v>
      </c>
      <c r="G104" s="502">
        <v>0.0</v>
      </c>
      <c r="H104" s="75">
        <v>112.0</v>
      </c>
      <c r="I104" s="528">
        <v>16.18</v>
      </c>
      <c r="J104" s="75">
        <v>1.0</v>
      </c>
      <c r="K104" s="75">
        <v>0.0</v>
      </c>
      <c r="L104" s="75">
        <v>0.0</v>
      </c>
      <c r="M104" s="503">
        <v>0.0</v>
      </c>
      <c r="N104" s="503">
        <v>0.0</v>
      </c>
      <c r="O104" s="503">
        <v>0.0</v>
      </c>
      <c r="P104" s="503">
        <v>0.0</v>
      </c>
      <c r="Q104" s="455">
        <f t="shared" si="27"/>
        <v>129.18</v>
      </c>
      <c r="R104" s="455">
        <f t="shared" si="28"/>
        <v>0.0</v>
      </c>
      <c r="S104" s="78"/>
      <c r="T104" s="597">
        <f t="shared" si="29"/>
        <v>129.18</v>
      </c>
      <c r="U104" s="504">
        <v>129.18</v>
      </c>
      <c r="V104" s="505">
        <v>4.0</v>
      </c>
      <c r="W104" s="459"/>
      <c r="X104" s="82"/>
      <c r="Y104" s="458" t="s">
        <v>36</v>
      </c>
      <c r="Z104" s="458" t="s">
        <v>247</v>
      </c>
    </row>
    <row r="105" spans="8:8" s="445" ht="15.75" outlineLevel="2" customFormat="1">
      <c r="A105" s="450">
        <v>66.0</v>
      </c>
      <c r="B105" s="543" t="s">
        <v>249</v>
      </c>
      <c r="C105" s="501" t="s">
        <v>250</v>
      </c>
      <c r="D105" s="458" t="s">
        <v>36</v>
      </c>
      <c r="E105" s="458" t="s">
        <v>251</v>
      </c>
      <c r="F105" s="501" t="s">
        <v>250</v>
      </c>
      <c r="G105" s="502">
        <v>0.0</v>
      </c>
      <c r="H105" s="75">
        <v>99.80285999999998</v>
      </c>
      <c r="I105" s="75">
        <v>14.962</v>
      </c>
      <c r="J105" s="75">
        <v>15.773909999999999</v>
      </c>
      <c r="K105" s="75">
        <v>0.0</v>
      </c>
      <c r="L105" s="75">
        <v>0.0</v>
      </c>
      <c r="M105" s="75">
        <v>0.0</v>
      </c>
      <c r="N105" s="75">
        <v>0.0</v>
      </c>
      <c r="O105" s="75">
        <v>0.0</v>
      </c>
      <c r="P105" s="75">
        <v>0.0</v>
      </c>
      <c r="Q105" s="455">
        <f t="shared" si="27"/>
        <v>130.53876999999997</v>
      </c>
      <c r="R105" s="455">
        <f t="shared" si="28"/>
        <v>0.0</v>
      </c>
      <c r="S105" s="78"/>
      <c r="T105" s="597">
        <f t="shared" si="29"/>
        <v>130.53876999999997</v>
      </c>
      <c r="U105" s="504">
        <v>130.53900000000002</v>
      </c>
      <c r="V105" s="505">
        <v>5.0</v>
      </c>
      <c r="W105" s="459"/>
      <c r="X105" s="82"/>
      <c r="Y105" s="458" t="s">
        <v>36</v>
      </c>
      <c r="Z105" s="458" t="s">
        <v>251</v>
      </c>
    </row>
    <row r="106" spans="8:8" s="445" ht="15.75" outlineLevel="2" customFormat="1">
      <c r="A106" s="450">
        <v>66.0</v>
      </c>
      <c r="B106" s="458">
        <v>6606.0</v>
      </c>
      <c r="C106" s="200" t="s">
        <v>252</v>
      </c>
      <c r="D106" s="75" t="s">
        <v>36</v>
      </c>
      <c r="E106" s="75" t="s">
        <v>253</v>
      </c>
      <c r="F106" s="200" t="s">
        <v>252</v>
      </c>
      <c r="G106" s="454">
        <v>0.0</v>
      </c>
      <c r="H106" s="75">
        <v>6.940999999999999</v>
      </c>
      <c r="I106" s="75">
        <v>27.677999999999994</v>
      </c>
      <c r="J106" s="75">
        <v>9.092999999999998</v>
      </c>
      <c r="K106" s="75">
        <v>0.0</v>
      </c>
      <c r="L106" s="75">
        <v>0.0</v>
      </c>
      <c r="M106" s="503">
        <v>0.0</v>
      </c>
      <c r="N106" s="503">
        <v>0.0</v>
      </c>
      <c r="O106" s="503">
        <v>0.0</v>
      </c>
      <c r="P106" s="503">
        <v>0.0</v>
      </c>
      <c r="Q106" s="455">
        <f t="shared" si="27"/>
        <v>43.71199999999999</v>
      </c>
      <c r="R106" s="455">
        <f t="shared" si="28"/>
        <v>0.0</v>
      </c>
      <c r="S106" s="78"/>
      <c r="T106" s="597">
        <f t="shared" si="29"/>
        <v>43.71199999999999</v>
      </c>
      <c r="U106" s="504">
        <v>43.712</v>
      </c>
      <c r="V106" s="505">
        <v>5.0</v>
      </c>
      <c r="W106" s="459"/>
      <c r="X106" s="82"/>
      <c r="Y106" s="75" t="s">
        <v>36</v>
      </c>
      <c r="Z106" s="75" t="s">
        <v>253</v>
      </c>
    </row>
    <row r="107" spans="8:8" s="445" ht="15.75" outlineLevel="2" customFormat="1">
      <c r="A107" s="521" t="s">
        <v>254</v>
      </c>
      <c r="B107" s="522"/>
      <c r="C107" s="522"/>
      <c r="D107" s="522"/>
      <c r="E107" s="522"/>
      <c r="F107" s="523" t="s">
        <v>85</v>
      </c>
      <c r="G107" s="526">
        <f t="shared" si="30" ref="G107:P107">SUM(G95:G106)</f>
        <v>12.48314</v>
      </c>
      <c r="H107" s="526">
        <f t="shared" si="30"/>
        <v>431.85131999999993</v>
      </c>
      <c r="I107" s="526">
        <f t="shared" si="30"/>
        <v>223.78491999999997</v>
      </c>
      <c r="J107" s="526">
        <f t="shared" si="30"/>
        <v>41.43198999999999</v>
      </c>
      <c r="K107" s="526">
        <f t="shared" si="30"/>
        <v>0.0</v>
      </c>
      <c r="L107" s="526">
        <f t="shared" si="30"/>
        <v>0.0</v>
      </c>
      <c r="M107" s="526">
        <f t="shared" si="30"/>
        <v>17.128</v>
      </c>
      <c r="N107" s="526">
        <f t="shared" si="30"/>
        <v>23.739</v>
      </c>
      <c r="O107" s="526">
        <f t="shared" si="30"/>
        <v>17.72225</v>
      </c>
      <c r="P107" s="526">
        <f t="shared" si="30"/>
        <v>0.0</v>
      </c>
      <c r="Q107" s="455">
        <f t="shared" si="27"/>
        <v>709.5513699999999</v>
      </c>
      <c r="R107" s="455">
        <f t="shared" si="28"/>
        <v>58.58925000000001</v>
      </c>
      <c r="S107" s="78">
        <f>SUM(S95:S106)</f>
        <v>0.0</v>
      </c>
      <c r="T107" s="79">
        <f>SUM(Q107:S107)</f>
        <v>768.1406199999999</v>
      </c>
      <c r="U107" s="526">
        <f>SUM(U95:U106)</f>
        <v>865.2139999999999</v>
      </c>
      <c r="V107" s="568"/>
      <c r="W107" s="459"/>
      <c r="X107" s="82"/>
    </row>
    <row r="108" spans="8:8" s="445" ht="16.5" outlineLevel="2" customFormat="1">
      <c r="A108" s="529"/>
      <c r="B108" s="530"/>
      <c r="C108" s="530"/>
      <c r="D108" s="530"/>
      <c r="E108" s="530"/>
      <c r="F108" s="531" t="s">
        <v>86</v>
      </c>
      <c r="G108" s="114">
        <f>+G107/$T$107</f>
        <v>0.01625111297980831</v>
      </c>
      <c r="H108" s="114">
        <f t="shared" si="31" ref="H108:S108">+H107/$T$107</f>
        <v>0.5622034673807512</v>
      </c>
      <c r="I108" s="114">
        <f t="shared" si="31"/>
        <v>0.2913332717647454</v>
      </c>
      <c r="J108" s="114">
        <f t="shared" si="31"/>
        <v>0.053938027649156214</v>
      </c>
      <c r="K108" s="114">
        <f t="shared" si="31"/>
        <v>0.0</v>
      </c>
      <c r="L108" s="114">
        <f t="shared" si="31"/>
        <v>0.0</v>
      </c>
      <c r="M108" s="114">
        <f t="shared" si="31"/>
        <v>0.022298000592651905</v>
      </c>
      <c r="N108" s="114">
        <f t="shared" si="31"/>
        <v>0.030904497668669057</v>
      </c>
      <c r="O108" s="114">
        <f t="shared" si="31"/>
        <v>0.02307162196421796</v>
      </c>
      <c r="P108" s="114">
        <f t="shared" si="31"/>
        <v>0.0</v>
      </c>
      <c r="Q108" s="532">
        <f t="shared" si="31"/>
        <v>0.9237258797744611</v>
      </c>
      <c r="R108" s="532">
        <f t="shared" si="31"/>
        <v>0.07627412022553894</v>
      </c>
      <c r="S108" s="114">
        <f t="shared" si="31"/>
        <v>0.0</v>
      </c>
      <c r="T108" s="533">
        <f>T107/U107</f>
        <v>0.8878041964184583</v>
      </c>
      <c r="U108" s="554"/>
      <c r="V108" s="569"/>
      <c r="W108" s="459"/>
      <c r="X108" s="263"/>
    </row>
    <row r="109" spans="8:8" s="445" ht="15.75" outlineLevel="1" customFormat="1">
      <c r="A109" s="552"/>
      <c r="B109" s="459"/>
      <c r="C109" s="122"/>
      <c r="D109" s="122"/>
      <c r="E109" s="122"/>
      <c r="F109" s="122"/>
      <c r="G109" s="536"/>
      <c r="H109" s="321"/>
      <c r="I109" s="321"/>
      <c r="J109" s="321"/>
      <c r="K109" s="321"/>
      <c r="L109" s="321"/>
      <c r="M109" s="537"/>
      <c r="N109" s="537"/>
      <c r="O109" s="537"/>
      <c r="P109" s="537"/>
      <c r="Q109" s="461"/>
      <c r="R109" s="461"/>
      <c r="S109" s="324"/>
      <c r="T109" s="46"/>
      <c r="U109" s="487"/>
      <c r="V109" s="449"/>
      <c r="W109" s="459"/>
      <c r="X109" s="122"/>
      <c r="Y109" s="122"/>
      <c r="Z109" s="122"/>
    </row>
    <row r="110" spans="8:8" s="445" ht="16.5" outlineLevel="1" customFormat="1">
      <c r="A110" s="489" t="s">
        <v>255</v>
      </c>
      <c r="B110" s="489"/>
      <c r="C110" s="122"/>
      <c r="D110" s="122"/>
      <c r="E110" s="122"/>
      <c r="F110" s="122"/>
      <c r="G110" s="536"/>
      <c r="H110" s="321"/>
      <c r="I110" s="321"/>
      <c r="J110" s="321"/>
      <c r="K110" s="321"/>
      <c r="L110" s="321"/>
      <c r="M110" s="537"/>
      <c r="N110" s="537"/>
      <c r="O110" s="537"/>
      <c r="P110" s="537"/>
      <c r="Q110" s="461"/>
      <c r="R110" s="461"/>
      <c r="S110" s="324"/>
      <c r="T110" s="46"/>
      <c r="U110" s="487"/>
      <c r="V110" s="449"/>
      <c r="W110" s="459"/>
      <c r="X110" s="122"/>
      <c r="Y110" s="122"/>
      <c r="Z110" s="122"/>
    </row>
    <row r="111" spans="8:8" s="445" ht="15.75" outlineLevel="1" customFormat="1">
      <c r="A111" s="490">
        <v>12.0</v>
      </c>
      <c r="B111" s="493">
        <v>1203.0</v>
      </c>
      <c r="C111" s="492" t="s">
        <v>258</v>
      </c>
      <c r="D111" s="493" t="s">
        <v>36</v>
      </c>
      <c r="E111" s="599" t="s">
        <v>1189</v>
      </c>
      <c r="F111" s="492" t="s">
        <v>258</v>
      </c>
      <c r="G111" s="495">
        <v>27.7792</v>
      </c>
      <c r="H111" s="600">
        <v>10.1745</v>
      </c>
      <c r="I111" s="55">
        <v>9.971000000000002</v>
      </c>
      <c r="J111" s="55">
        <v>4.0015</v>
      </c>
      <c r="K111" s="55">
        <v>0.0</v>
      </c>
      <c r="L111" s="55">
        <v>0.0</v>
      </c>
      <c r="M111" s="496">
        <v>0.0</v>
      </c>
      <c r="N111" s="496">
        <v>0.0</v>
      </c>
      <c r="O111" s="496">
        <v>54.57200000000001</v>
      </c>
      <c r="P111" s="496">
        <v>4.962</v>
      </c>
      <c r="Q111" s="497">
        <f>SUM(G111:K111)</f>
        <v>51.9262</v>
      </c>
      <c r="R111" s="497">
        <f>SUM(L111:P111)</f>
        <v>59.534000000000006</v>
      </c>
      <c r="S111" s="58"/>
      <c r="T111" s="601">
        <f>SUM(Q111:S111)</f>
        <v>111.46020000000001</v>
      </c>
      <c r="U111" s="498">
        <v>111.46100000000001</v>
      </c>
      <c r="V111" s="602">
        <v>1.0</v>
      </c>
      <c r="W111" s="459"/>
      <c r="X111" s="62"/>
      <c r="Y111" s="493" t="s">
        <v>36</v>
      </c>
      <c r="Z111" s="493" t="s">
        <v>1189</v>
      </c>
    </row>
    <row r="112" spans="8:8" s="445" ht="15.75" outlineLevel="1" customFormat="1">
      <c r="A112" s="450">
        <v>20.0</v>
      </c>
      <c r="B112" s="539" t="s">
        <v>259</v>
      </c>
      <c r="C112" s="501" t="s">
        <v>260</v>
      </c>
      <c r="D112" s="458" t="s">
        <v>36</v>
      </c>
      <c r="E112" s="458" t="s">
        <v>261</v>
      </c>
      <c r="F112" s="501" t="s">
        <v>1190</v>
      </c>
      <c r="G112" s="502">
        <v>0.0</v>
      </c>
      <c r="H112" s="75">
        <v>0.0</v>
      </c>
      <c r="I112" s="75">
        <v>6.77</v>
      </c>
      <c r="J112" s="75">
        <v>24.203</v>
      </c>
      <c r="K112" s="75">
        <v>0.0</v>
      </c>
      <c r="L112" s="75">
        <v>0.0</v>
      </c>
      <c r="M112" s="503">
        <v>0.0</v>
      </c>
      <c r="N112" s="503">
        <v>0.0</v>
      </c>
      <c r="O112" s="75">
        <v>18.197</v>
      </c>
      <c r="P112" s="75">
        <v>7.74</v>
      </c>
      <c r="Q112" s="455">
        <f t="shared" si="32" ref="Q112:Q135">SUM(G112:K112)</f>
        <v>30.973</v>
      </c>
      <c r="R112" s="455">
        <f t="shared" si="33" ref="R112:R136">SUM(L112:P112)</f>
        <v>25.936999999999998</v>
      </c>
      <c r="S112" s="78"/>
      <c r="T112" s="108">
        <f t="shared" si="34" ref="T112:T136">SUM(Q112:S112)</f>
        <v>56.91</v>
      </c>
      <c r="U112" s="504">
        <v>56.91</v>
      </c>
      <c r="V112" s="603">
        <v>2.0</v>
      </c>
      <c r="W112" s="459"/>
      <c r="X112" s="82"/>
      <c r="Y112" s="458" t="s">
        <v>36</v>
      </c>
      <c r="Z112" s="458" t="s">
        <v>261</v>
      </c>
    </row>
    <row r="113" spans="8:8" s="445" ht="15.75" outlineLevel="1" customFormat="1">
      <c r="A113" s="450">
        <v>20.0</v>
      </c>
      <c r="B113" s="539" t="s">
        <v>263</v>
      </c>
      <c r="C113" s="553" t="s">
        <v>264</v>
      </c>
      <c r="D113" s="458" t="s">
        <v>36</v>
      </c>
      <c r="E113" s="458" t="s">
        <v>265</v>
      </c>
      <c r="F113" s="501" t="s">
        <v>266</v>
      </c>
      <c r="G113" s="502">
        <v>0.0</v>
      </c>
      <c r="H113" s="75">
        <v>16.688</v>
      </c>
      <c r="I113" s="520">
        <v>16.908</v>
      </c>
      <c r="J113" s="75">
        <v>10.923</v>
      </c>
      <c r="K113" s="75">
        <v>0.0</v>
      </c>
      <c r="L113" s="75">
        <v>0.0</v>
      </c>
      <c r="M113" s="503">
        <v>0.0</v>
      </c>
      <c r="N113" s="503">
        <v>4.459</v>
      </c>
      <c r="O113" s="503">
        <v>18.679</v>
      </c>
      <c r="P113" s="503">
        <v>0.0</v>
      </c>
      <c r="Q113" s="455">
        <f t="shared" si="32"/>
        <v>44.519000000000005</v>
      </c>
      <c r="R113" s="455">
        <f t="shared" si="33"/>
        <v>23.137999999999998</v>
      </c>
      <c r="S113" s="78"/>
      <c r="T113" s="108">
        <f t="shared" si="34"/>
        <v>67.65700000000001</v>
      </c>
      <c r="U113" s="504">
        <v>67.657</v>
      </c>
      <c r="V113" s="603">
        <v>2.0</v>
      </c>
      <c r="W113" s="459"/>
      <c r="X113" s="82"/>
      <c r="Y113" s="458" t="s">
        <v>36</v>
      </c>
      <c r="Z113" s="458" t="s">
        <v>265</v>
      </c>
    </row>
    <row r="114" spans="8:8" s="445" ht="15.75" outlineLevel="1" customFormat="1">
      <c r="A114" s="450">
        <v>24.0</v>
      </c>
      <c r="B114" s="539" t="s">
        <v>267</v>
      </c>
      <c r="C114" s="553" t="s">
        <v>268</v>
      </c>
      <c r="D114" s="458" t="s">
        <v>36</v>
      </c>
      <c r="E114" s="458" t="s">
        <v>1191</v>
      </c>
      <c r="F114" s="501" t="s">
        <v>268</v>
      </c>
      <c r="G114" s="502">
        <v>2.275</v>
      </c>
      <c r="H114" s="520">
        <v>8.683</v>
      </c>
      <c r="I114" s="75">
        <v>1.023</v>
      </c>
      <c r="J114" s="75">
        <v>0.0</v>
      </c>
      <c r="K114" s="75">
        <v>0.0</v>
      </c>
      <c r="L114" s="75">
        <v>0.0</v>
      </c>
      <c r="M114" s="503">
        <v>0.0</v>
      </c>
      <c r="N114" s="503">
        <v>0.0</v>
      </c>
      <c r="O114" s="503">
        <v>61.729</v>
      </c>
      <c r="P114" s="503">
        <v>0.0</v>
      </c>
      <c r="Q114" s="455">
        <f t="shared" si="32"/>
        <v>11.981</v>
      </c>
      <c r="R114" s="455">
        <f t="shared" si="33"/>
        <v>61.729</v>
      </c>
      <c r="S114" s="78"/>
      <c r="T114" s="108">
        <f t="shared" si="34"/>
        <v>73.71</v>
      </c>
      <c r="U114" s="504">
        <v>73.71</v>
      </c>
      <c r="V114" s="603">
        <v>2.0</v>
      </c>
      <c r="W114" s="459"/>
      <c r="X114" s="82"/>
      <c r="Y114" s="458" t="s">
        <v>36</v>
      </c>
      <c r="Z114" s="458" t="s">
        <v>1191</v>
      </c>
    </row>
    <row r="115" spans="8:8" s="445" ht="15.75" outlineLevel="1" customFormat="1">
      <c r="A115" s="450">
        <v>25.0</v>
      </c>
      <c r="B115" s="539" t="s">
        <v>270</v>
      </c>
      <c r="C115" s="501" t="s">
        <v>271</v>
      </c>
      <c r="D115" s="458" t="s">
        <v>272</v>
      </c>
      <c r="E115" s="458" t="s">
        <v>273</v>
      </c>
      <c r="F115" s="501" t="s">
        <v>274</v>
      </c>
      <c r="G115" s="502">
        <v>0.0</v>
      </c>
      <c r="H115" s="75">
        <v>0.0</v>
      </c>
      <c r="I115" s="75">
        <v>24.336999999999996</v>
      </c>
      <c r="J115" s="75">
        <v>9.650000000000002</v>
      </c>
      <c r="K115" s="75">
        <v>0.0</v>
      </c>
      <c r="L115" s="75">
        <v>0.0</v>
      </c>
      <c r="M115" s="503">
        <v>0.0</v>
      </c>
      <c r="N115" s="503">
        <v>0.0</v>
      </c>
      <c r="O115" s="503">
        <v>0.0</v>
      </c>
      <c r="P115" s="503">
        <v>0.0</v>
      </c>
      <c r="Q115" s="455">
        <f t="shared" si="32"/>
        <v>33.986999999999995</v>
      </c>
      <c r="R115" s="455">
        <f t="shared" si="33"/>
        <v>0.0</v>
      </c>
      <c r="S115" s="78"/>
      <c r="T115" s="108">
        <f t="shared" si="34"/>
        <v>33.986999999999995</v>
      </c>
      <c r="U115" s="504">
        <v>33.986999999999995</v>
      </c>
      <c r="V115" s="603">
        <v>1.0</v>
      </c>
      <c r="W115" s="459"/>
      <c r="X115" s="82"/>
      <c r="Y115" s="458" t="s">
        <v>272</v>
      </c>
      <c r="Z115" s="458" t="s">
        <v>273</v>
      </c>
    </row>
    <row r="116" spans="8:8" s="445" ht="15.0" outlineLevel="1" customFormat="1" customHeight="1">
      <c r="A116" s="450">
        <v>25.0</v>
      </c>
      <c r="B116" s="539" t="s">
        <v>275</v>
      </c>
      <c r="C116" s="501" t="s">
        <v>276</v>
      </c>
      <c r="D116" s="458" t="s">
        <v>36</v>
      </c>
      <c r="E116" s="458" t="s">
        <v>57</v>
      </c>
      <c r="F116" s="501" t="s">
        <v>276</v>
      </c>
      <c r="G116" s="502">
        <v>8.850700000000002</v>
      </c>
      <c r="H116" s="75">
        <v>4.0062</v>
      </c>
      <c r="I116" s="75">
        <v>3.0042</v>
      </c>
      <c r="J116" s="75">
        <v>0.0</v>
      </c>
      <c r="K116" s="75">
        <v>0.0</v>
      </c>
      <c r="L116" s="75">
        <v>0.0</v>
      </c>
      <c r="M116" s="503">
        <v>0.0</v>
      </c>
      <c r="N116" s="503">
        <v>0.0</v>
      </c>
      <c r="O116" s="503">
        <v>0.0</v>
      </c>
      <c r="P116" s="503">
        <v>0.0</v>
      </c>
      <c r="Q116" s="455">
        <f t="shared" si="32"/>
        <v>15.8611</v>
      </c>
      <c r="R116" s="455">
        <f t="shared" si="33"/>
        <v>0.0</v>
      </c>
      <c r="S116" s="78"/>
      <c r="T116" s="108">
        <f t="shared" si="34"/>
        <v>15.8611</v>
      </c>
      <c r="U116" s="504">
        <v>15.861</v>
      </c>
      <c r="V116" s="603">
        <v>7.0</v>
      </c>
      <c r="W116" s="459"/>
      <c r="X116" s="82"/>
      <c r="Y116" s="458" t="s">
        <v>36</v>
      </c>
      <c r="Z116" s="458" t="s">
        <v>57</v>
      </c>
    </row>
    <row r="117" spans="8:8" s="445" ht="15.75" outlineLevel="1" customFormat="1">
      <c r="A117" s="450">
        <v>25.0</v>
      </c>
      <c r="B117" s="458" t="s">
        <v>277</v>
      </c>
      <c r="C117" s="501" t="s">
        <v>278</v>
      </c>
      <c r="D117" s="458" t="s">
        <v>36</v>
      </c>
      <c r="E117" s="458" t="s">
        <v>279</v>
      </c>
      <c r="F117" s="501" t="s">
        <v>280</v>
      </c>
      <c r="G117" s="502">
        <v>12.90215</v>
      </c>
      <c r="H117" s="75">
        <v>44.90895</v>
      </c>
      <c r="I117" s="75">
        <v>49.462600000000016</v>
      </c>
      <c r="J117" s="75">
        <v>14.084299999999999</v>
      </c>
      <c r="K117" s="75">
        <v>0.0</v>
      </c>
      <c r="L117" s="75">
        <v>0.0</v>
      </c>
      <c r="M117" s="503">
        <v>0.0</v>
      </c>
      <c r="N117" s="503">
        <v>0.0</v>
      </c>
      <c r="O117" s="503">
        <v>0.0</v>
      </c>
      <c r="P117" s="503">
        <v>0.0</v>
      </c>
      <c r="Q117" s="455">
        <f t="shared" si="32"/>
        <v>121.35800000000002</v>
      </c>
      <c r="R117" s="455">
        <f t="shared" si="33"/>
        <v>0.0</v>
      </c>
      <c r="S117" s="78"/>
      <c r="T117" s="108">
        <f t="shared" si="34"/>
        <v>121.35800000000002</v>
      </c>
      <c r="U117" s="504">
        <v>121.359</v>
      </c>
      <c r="V117" s="603">
        <v>7.0</v>
      </c>
      <c r="W117" s="459"/>
      <c r="X117" s="82"/>
      <c r="Y117" s="458" t="s">
        <v>36</v>
      </c>
      <c r="Z117" s="458" t="s">
        <v>279</v>
      </c>
    </row>
    <row r="118" spans="8:8" s="445" ht="15.75" outlineLevel="1" customFormat="1">
      <c r="A118" s="450">
        <v>25.0</v>
      </c>
      <c r="B118" s="458" t="s">
        <v>281</v>
      </c>
      <c r="C118" s="501" t="s">
        <v>1192</v>
      </c>
      <c r="D118" s="458" t="s">
        <v>36</v>
      </c>
      <c r="E118" s="458" t="s">
        <v>283</v>
      </c>
      <c r="F118" s="501" t="s">
        <v>284</v>
      </c>
      <c r="G118" s="502">
        <v>0.0</v>
      </c>
      <c r="H118" s="520">
        <v>0.26</v>
      </c>
      <c r="I118" s="75">
        <v>2.0</v>
      </c>
      <c r="J118" s="75">
        <v>2.475</v>
      </c>
      <c r="K118" s="75">
        <v>0.0</v>
      </c>
      <c r="L118" s="75">
        <v>0.0</v>
      </c>
      <c r="M118" s="503">
        <v>2.21</v>
      </c>
      <c r="N118" s="503">
        <v>1.155</v>
      </c>
      <c r="O118" s="503">
        <v>11.049999999999999</v>
      </c>
      <c r="P118" s="503">
        <v>0.0</v>
      </c>
      <c r="Q118" s="455">
        <f t="shared" si="32"/>
        <v>4.734999999999999</v>
      </c>
      <c r="R118" s="455">
        <f t="shared" si="33"/>
        <v>14.415</v>
      </c>
      <c r="S118" s="78"/>
      <c r="T118" s="108">
        <f t="shared" si="34"/>
        <v>19.15</v>
      </c>
      <c r="U118" s="504">
        <v>19.15</v>
      </c>
      <c r="V118" s="603">
        <v>6.0</v>
      </c>
      <c r="W118" s="459"/>
      <c r="X118" s="82"/>
      <c r="Y118" s="458" t="s">
        <v>36</v>
      </c>
      <c r="Z118" s="458" t="s">
        <v>283</v>
      </c>
    </row>
    <row r="119" spans="8:8" s="445" ht="15.75" outlineLevel="1" customFormat="1">
      <c r="A119" s="450">
        <v>25.0</v>
      </c>
      <c r="B119" s="458" t="s">
        <v>285</v>
      </c>
      <c r="C119" s="501" t="s">
        <v>288</v>
      </c>
      <c r="D119" s="458" t="s">
        <v>36</v>
      </c>
      <c r="E119" s="458" t="s">
        <v>287</v>
      </c>
      <c r="F119" s="501" t="s">
        <v>288</v>
      </c>
      <c r="G119" s="502">
        <v>0.0</v>
      </c>
      <c r="H119" s="75">
        <v>1.5</v>
      </c>
      <c r="I119" s="75">
        <v>0.0</v>
      </c>
      <c r="J119" s="75">
        <v>0.13</v>
      </c>
      <c r="K119" s="75">
        <v>0.0</v>
      </c>
      <c r="L119" s="75">
        <v>0.0</v>
      </c>
      <c r="M119" s="503">
        <v>5.0</v>
      </c>
      <c r="N119" s="503">
        <v>13.37</v>
      </c>
      <c r="O119" s="503">
        <v>8.0</v>
      </c>
      <c r="P119" s="503">
        <v>0.0</v>
      </c>
      <c r="Q119" s="455">
        <f t="shared" si="32"/>
        <v>1.63</v>
      </c>
      <c r="R119" s="455">
        <f t="shared" si="33"/>
        <v>26.369999999999997</v>
      </c>
      <c r="S119" s="78"/>
      <c r="T119" s="108">
        <f t="shared" si="34"/>
        <v>27.999999999999996</v>
      </c>
      <c r="U119" s="504">
        <v>28.0</v>
      </c>
      <c r="V119" s="603">
        <v>6.0</v>
      </c>
      <c r="W119" s="459"/>
      <c r="X119" s="82"/>
      <c r="Y119" s="458" t="s">
        <v>36</v>
      </c>
      <c r="Z119" s="458" t="s">
        <v>287</v>
      </c>
    </row>
    <row r="120" spans="8:8" s="445" ht="15.75" outlineLevel="1" customFormat="1">
      <c r="A120" s="450">
        <v>25.0</v>
      </c>
      <c r="B120" s="543" t="s">
        <v>289</v>
      </c>
      <c r="C120" s="553" t="s">
        <v>290</v>
      </c>
      <c r="D120" s="458" t="s">
        <v>36</v>
      </c>
      <c r="E120" s="458" t="s">
        <v>291</v>
      </c>
      <c r="F120" s="553" t="s">
        <v>290</v>
      </c>
      <c r="G120" s="502">
        <v>1.237</v>
      </c>
      <c r="H120" s="75">
        <v>35.54599999999999</v>
      </c>
      <c r="I120" s="75">
        <v>7.513999999999999</v>
      </c>
      <c r="J120" s="75">
        <v>1.444</v>
      </c>
      <c r="K120" s="75">
        <v>0.0</v>
      </c>
      <c r="L120" s="75">
        <v>0.0</v>
      </c>
      <c r="M120" s="503">
        <v>12.301999999999998</v>
      </c>
      <c r="N120" s="503">
        <v>37.733000000000025</v>
      </c>
      <c r="O120" s="503">
        <v>23.974</v>
      </c>
      <c r="P120" s="503">
        <v>0.0</v>
      </c>
      <c r="Q120" s="455">
        <f t="shared" si="32"/>
        <v>45.741</v>
      </c>
      <c r="R120" s="455">
        <f t="shared" si="33"/>
        <v>74.00900000000003</v>
      </c>
      <c r="S120" s="78"/>
      <c r="T120" s="108">
        <f t="shared" si="34"/>
        <v>119.75000000000003</v>
      </c>
      <c r="U120" s="504">
        <v>119.75</v>
      </c>
      <c r="V120" s="603">
        <v>6.0</v>
      </c>
      <c r="W120" s="459"/>
      <c r="X120" s="82"/>
      <c r="Y120" s="458" t="s">
        <v>36</v>
      </c>
      <c r="Z120" s="458" t="s">
        <v>291</v>
      </c>
    </row>
    <row r="121" spans="8:8" s="445" ht="15.75" outlineLevel="1" customFormat="1">
      <c r="A121" s="450">
        <v>25.0</v>
      </c>
      <c r="B121" s="458" t="s">
        <v>292</v>
      </c>
      <c r="C121" s="553" t="s">
        <v>293</v>
      </c>
      <c r="D121" s="458" t="s">
        <v>291</v>
      </c>
      <c r="E121" s="458" t="s">
        <v>294</v>
      </c>
      <c r="F121" s="501" t="s">
        <v>293</v>
      </c>
      <c r="G121" s="502">
        <v>0.0</v>
      </c>
      <c r="H121" s="75">
        <v>0.8604</v>
      </c>
      <c r="I121" s="75">
        <v>0.0</v>
      </c>
      <c r="J121" s="75">
        <v>0.0</v>
      </c>
      <c r="K121" s="75">
        <v>0.0</v>
      </c>
      <c r="L121" s="75">
        <v>0.0</v>
      </c>
      <c r="M121" s="503">
        <v>0.0</v>
      </c>
      <c r="N121" s="503">
        <v>0.0</v>
      </c>
      <c r="O121" s="503">
        <v>46.770599999999995</v>
      </c>
      <c r="P121" s="503">
        <v>1.119</v>
      </c>
      <c r="Q121" s="455">
        <f t="shared" si="32"/>
        <v>0.8604</v>
      </c>
      <c r="R121" s="455">
        <f t="shared" si="33"/>
        <v>47.889599999999994</v>
      </c>
      <c r="S121" s="78"/>
      <c r="T121" s="108">
        <f t="shared" si="34"/>
        <v>48.74999999999999</v>
      </c>
      <c r="U121" s="504">
        <v>48.807</v>
      </c>
      <c r="V121" s="603">
        <v>1.0</v>
      </c>
      <c r="W121" s="459"/>
      <c r="X121" s="82"/>
      <c r="Y121" s="458" t="s">
        <v>291</v>
      </c>
      <c r="Z121" s="458" t="s">
        <v>294</v>
      </c>
    </row>
    <row r="122" spans="8:8" s="445" ht="15.75" outlineLevel="1" customFormat="1">
      <c r="A122" s="450">
        <v>26.0</v>
      </c>
      <c r="B122" s="458">
        <v>2601.0</v>
      </c>
      <c r="C122" s="553" t="s">
        <v>295</v>
      </c>
      <c r="D122" s="458" t="s">
        <v>36</v>
      </c>
      <c r="E122" s="458" t="s">
        <v>296</v>
      </c>
      <c r="F122" s="501" t="s">
        <v>295</v>
      </c>
      <c r="G122" s="502">
        <v>0.0</v>
      </c>
      <c r="H122" s="75">
        <v>5.813</v>
      </c>
      <c r="I122" s="75">
        <v>10.7905</v>
      </c>
      <c r="J122" s="75">
        <v>0.0</v>
      </c>
      <c r="K122" s="75">
        <v>0.0</v>
      </c>
      <c r="L122" s="75">
        <v>0.0</v>
      </c>
      <c r="M122" s="503">
        <v>0.0</v>
      </c>
      <c r="N122" s="503">
        <v>0.0</v>
      </c>
      <c r="O122" s="503">
        <v>0.0</v>
      </c>
      <c r="P122" s="503">
        <v>0.0</v>
      </c>
      <c r="Q122" s="455">
        <f t="shared" si="32"/>
        <v>16.6035</v>
      </c>
      <c r="R122" s="455">
        <f t="shared" si="33"/>
        <v>0.0</v>
      </c>
      <c r="S122" s="78"/>
      <c r="T122" s="108">
        <f t="shared" si="34"/>
        <v>16.6035</v>
      </c>
      <c r="U122" s="504">
        <v>16.604</v>
      </c>
      <c r="V122" s="603">
        <v>4.0</v>
      </c>
      <c r="W122" s="459"/>
      <c r="X122" s="82"/>
      <c r="Y122" s="458" t="s">
        <v>36</v>
      </c>
      <c r="Z122" s="458" t="s">
        <v>296</v>
      </c>
    </row>
    <row r="123" spans="8:8" s="445" ht="15.75" outlineLevel="1" customFormat="1">
      <c r="A123" s="450">
        <v>26.0</v>
      </c>
      <c r="B123" s="543" t="s">
        <v>297</v>
      </c>
      <c r="C123" s="501" t="s">
        <v>298</v>
      </c>
      <c r="D123" s="458" t="s">
        <v>36</v>
      </c>
      <c r="E123" s="546" t="s">
        <v>299</v>
      </c>
      <c r="F123" s="501" t="s">
        <v>298</v>
      </c>
      <c r="G123" s="502">
        <v>25.698</v>
      </c>
      <c r="H123" s="75">
        <v>0.7</v>
      </c>
      <c r="I123" s="75">
        <v>0.88</v>
      </c>
      <c r="J123" s="75">
        <v>27.320999999999998</v>
      </c>
      <c r="K123" s="75">
        <v>7.758</v>
      </c>
      <c r="L123" s="75">
        <v>0.0</v>
      </c>
      <c r="M123" s="75">
        <v>0.0</v>
      </c>
      <c r="N123" s="503">
        <v>10.64</v>
      </c>
      <c r="O123" s="503">
        <v>21.729999999999997</v>
      </c>
      <c r="P123" s="503">
        <v>11.488999999999999</v>
      </c>
      <c r="Q123" s="455">
        <f t="shared" si="32"/>
        <v>62.357</v>
      </c>
      <c r="R123" s="455">
        <f t="shared" si="33"/>
        <v>43.858999999999995</v>
      </c>
      <c r="S123" s="78"/>
      <c r="T123" s="108">
        <f t="shared" si="34"/>
        <v>106.216</v>
      </c>
      <c r="U123" s="504">
        <v>107.73</v>
      </c>
      <c r="V123" s="603">
        <v>3.0</v>
      </c>
      <c r="W123" s="459"/>
      <c r="X123" s="82"/>
      <c r="Y123" s="458" t="s">
        <v>36</v>
      </c>
      <c r="Z123" s="458" t="s">
        <v>299</v>
      </c>
    </row>
    <row r="124" spans="8:8" s="445" ht="15.75" outlineLevel="1" customFormat="1">
      <c r="A124" s="450">
        <v>26.0</v>
      </c>
      <c r="B124" s="458" t="s">
        <v>300</v>
      </c>
      <c r="C124" s="501" t="s">
        <v>301</v>
      </c>
      <c r="D124" s="458" t="s">
        <v>36</v>
      </c>
      <c r="E124" s="458" t="s">
        <v>302</v>
      </c>
      <c r="F124" s="501" t="s">
        <v>303</v>
      </c>
      <c r="G124" s="502">
        <v>20.061999999999998</v>
      </c>
      <c r="H124" s="75">
        <v>1.0</v>
      </c>
      <c r="I124" s="75">
        <v>1.76</v>
      </c>
      <c r="J124" s="75">
        <v>2.335</v>
      </c>
      <c r="K124" s="75">
        <v>0.0</v>
      </c>
      <c r="L124" s="75">
        <v>0.0</v>
      </c>
      <c r="M124" s="503">
        <v>0.0</v>
      </c>
      <c r="N124" s="503">
        <v>0.0</v>
      </c>
      <c r="O124" s="503">
        <v>16.564999999999998</v>
      </c>
      <c r="P124" s="503">
        <v>0.0</v>
      </c>
      <c r="Q124" s="455">
        <f t="shared" si="32"/>
        <v>25.157</v>
      </c>
      <c r="R124" s="455">
        <f t="shared" si="33"/>
        <v>16.564999999999998</v>
      </c>
      <c r="S124" s="78"/>
      <c r="T124" s="108">
        <f t="shared" si="34"/>
        <v>41.721999999999994</v>
      </c>
      <c r="U124" s="504">
        <v>41.721999999999994</v>
      </c>
      <c r="V124" s="603">
        <v>4.0</v>
      </c>
      <c r="W124" s="459"/>
      <c r="X124" s="82"/>
      <c r="Y124" s="458" t="s">
        <v>36</v>
      </c>
      <c r="Z124" s="458" t="s">
        <v>302</v>
      </c>
    </row>
    <row r="125" spans="8:8" s="445" ht="15.75" outlineLevel="1" customFormat="1">
      <c r="A125" s="450">
        <v>26.0</v>
      </c>
      <c r="B125" s="458" t="s">
        <v>304</v>
      </c>
      <c r="C125" s="501" t="s">
        <v>305</v>
      </c>
      <c r="D125" s="458" t="s">
        <v>36</v>
      </c>
      <c r="E125" s="458" t="s">
        <v>306</v>
      </c>
      <c r="F125" s="501" t="s">
        <v>307</v>
      </c>
      <c r="G125" s="502">
        <v>0.0</v>
      </c>
      <c r="H125" s="75">
        <v>0.0</v>
      </c>
      <c r="I125" s="75">
        <v>0.0</v>
      </c>
      <c r="J125" s="75">
        <v>0.0</v>
      </c>
      <c r="K125" s="75">
        <v>0.0</v>
      </c>
      <c r="L125" s="75">
        <v>0.0</v>
      </c>
      <c r="M125" s="503">
        <v>2.0</v>
      </c>
      <c r="N125" s="503">
        <v>12.6</v>
      </c>
      <c r="O125" s="503">
        <v>13.4</v>
      </c>
      <c r="P125" s="503">
        <v>0.0</v>
      </c>
      <c r="Q125" s="455">
        <f t="shared" si="32"/>
        <v>0.0</v>
      </c>
      <c r="R125" s="455">
        <f t="shared" si="33"/>
        <v>28.0</v>
      </c>
      <c r="S125" s="78"/>
      <c r="T125" s="108">
        <f t="shared" si="34"/>
        <v>28.0</v>
      </c>
      <c r="U125" s="504">
        <v>28.0</v>
      </c>
      <c r="V125" s="603">
        <v>5.0</v>
      </c>
      <c r="W125" s="459"/>
      <c r="X125" s="82"/>
      <c r="Y125" s="458" t="s">
        <v>36</v>
      </c>
      <c r="Z125" s="458" t="s">
        <v>306</v>
      </c>
    </row>
    <row r="126" spans="8:8" s="445" ht="15.75" outlineLevel="1" customFormat="1">
      <c r="A126" s="450">
        <v>26.0</v>
      </c>
      <c r="B126" s="458" t="s">
        <v>308</v>
      </c>
      <c r="C126" s="501" t="s">
        <v>309</v>
      </c>
      <c r="D126" s="458" t="s">
        <v>36</v>
      </c>
      <c r="E126" s="458" t="s">
        <v>269</v>
      </c>
      <c r="F126" s="501" t="s">
        <v>310</v>
      </c>
      <c r="G126" s="502">
        <v>0.0</v>
      </c>
      <c r="H126" s="75">
        <v>0.0</v>
      </c>
      <c r="I126" s="75">
        <v>0.0</v>
      </c>
      <c r="J126" s="75">
        <v>0.0</v>
      </c>
      <c r="K126" s="75">
        <v>0.0</v>
      </c>
      <c r="L126" s="75">
        <v>0.0</v>
      </c>
      <c r="M126" s="503">
        <v>0.0</v>
      </c>
      <c r="N126" s="520">
        <v>41.46899999999999</v>
      </c>
      <c r="O126" s="75">
        <v>30.300999999999995</v>
      </c>
      <c r="P126" s="75">
        <v>1.0</v>
      </c>
      <c r="Q126" s="455">
        <f t="shared" si="32"/>
        <v>0.0</v>
      </c>
      <c r="R126" s="455">
        <f t="shared" si="33"/>
        <v>72.76999999999998</v>
      </c>
      <c r="S126" s="78"/>
      <c r="T126" s="108">
        <f t="shared" si="34"/>
        <v>72.76999999999998</v>
      </c>
      <c r="U126" s="504">
        <v>72.77</v>
      </c>
      <c r="V126" s="603">
        <v>4.0</v>
      </c>
      <c r="W126" s="459"/>
      <c r="X126" s="82"/>
      <c r="Y126" s="458" t="s">
        <v>36</v>
      </c>
      <c r="Z126" s="458" t="s">
        <v>269</v>
      </c>
    </row>
    <row r="127" spans="8:8" s="445" ht="30.0" outlineLevel="1" customFormat="1">
      <c r="A127" s="450">
        <v>26.0</v>
      </c>
      <c r="B127" s="559" t="s">
        <v>311</v>
      </c>
      <c r="C127" s="501" t="s">
        <v>312</v>
      </c>
      <c r="D127" s="458" t="s">
        <v>36</v>
      </c>
      <c r="E127" s="458" t="s">
        <v>313</v>
      </c>
      <c r="F127" s="501" t="s">
        <v>314</v>
      </c>
      <c r="G127" s="502">
        <v>0.0</v>
      </c>
      <c r="H127" s="75">
        <v>0.0</v>
      </c>
      <c r="I127" s="75">
        <v>0.0</v>
      </c>
      <c r="J127" s="75">
        <v>0.0</v>
      </c>
      <c r="K127" s="75">
        <v>0.0</v>
      </c>
      <c r="L127" s="75">
        <v>0.0</v>
      </c>
      <c r="M127" s="503">
        <v>0.0</v>
      </c>
      <c r="N127" s="75">
        <v>0.0</v>
      </c>
      <c r="O127" s="75">
        <v>4.0</v>
      </c>
      <c r="P127" s="75">
        <v>0.0</v>
      </c>
      <c r="Q127" s="455">
        <f t="shared" si="32"/>
        <v>0.0</v>
      </c>
      <c r="R127" s="455">
        <f t="shared" si="33"/>
        <v>4.0</v>
      </c>
      <c r="S127" s="78"/>
      <c r="T127" s="108">
        <f t="shared" si="34"/>
        <v>4.0</v>
      </c>
      <c r="U127" s="504">
        <v>4.0</v>
      </c>
      <c r="V127" s="603">
        <v>3.0</v>
      </c>
      <c r="W127" s="459"/>
      <c r="X127" s="82"/>
      <c r="Y127" s="458" t="s">
        <v>36</v>
      </c>
      <c r="Z127" s="458" t="s">
        <v>313</v>
      </c>
    </row>
    <row r="128" spans="8:8" s="445" ht="30.0" outlineLevel="1" customFormat="1">
      <c r="A128" s="450">
        <v>26.0</v>
      </c>
      <c r="B128" s="559" t="s">
        <v>311</v>
      </c>
      <c r="C128" s="501" t="s">
        <v>312</v>
      </c>
      <c r="D128" s="458" t="s">
        <v>315</v>
      </c>
      <c r="E128" s="458" t="s">
        <v>223</v>
      </c>
      <c r="F128" s="501" t="s">
        <v>316</v>
      </c>
      <c r="G128" s="502">
        <v>0.0</v>
      </c>
      <c r="H128" s="75">
        <v>0.0</v>
      </c>
      <c r="I128" s="75">
        <v>0.0</v>
      </c>
      <c r="J128" s="75">
        <v>0.0</v>
      </c>
      <c r="K128" s="75">
        <v>0.0</v>
      </c>
      <c r="L128" s="75">
        <v>0.0</v>
      </c>
      <c r="M128" s="503">
        <v>0.0</v>
      </c>
      <c r="N128" s="503">
        <v>0.0</v>
      </c>
      <c r="O128" s="503">
        <v>7.3</v>
      </c>
      <c r="P128" s="503">
        <v>0.0</v>
      </c>
      <c r="Q128" s="455">
        <f t="shared" si="32"/>
        <v>0.0</v>
      </c>
      <c r="R128" s="455">
        <f t="shared" si="33"/>
        <v>7.3</v>
      </c>
      <c r="S128" s="78"/>
      <c r="T128" s="108">
        <f t="shared" si="34"/>
        <v>7.3</v>
      </c>
      <c r="U128" s="504">
        <v>7.0</v>
      </c>
      <c r="V128" s="603">
        <v>3.0</v>
      </c>
      <c r="W128" s="459"/>
      <c r="X128" s="82"/>
      <c r="Y128" s="458" t="s">
        <v>315</v>
      </c>
      <c r="Z128" s="458" t="s">
        <v>223</v>
      </c>
    </row>
    <row r="129" spans="8:8" s="445" ht="15.75" outlineLevel="1" customFormat="1">
      <c r="A129" s="450">
        <v>26.0</v>
      </c>
      <c r="B129" s="543" t="s">
        <v>317</v>
      </c>
      <c r="C129" s="501" t="s">
        <v>1193</v>
      </c>
      <c r="D129" s="458" t="s">
        <v>36</v>
      </c>
      <c r="E129" s="458" t="s">
        <v>319</v>
      </c>
      <c r="F129" s="501" t="s">
        <v>1193</v>
      </c>
      <c r="G129" s="502">
        <v>0.0</v>
      </c>
      <c r="H129" s="75">
        <v>0.0</v>
      </c>
      <c r="I129" s="75">
        <v>0.0</v>
      </c>
      <c r="J129" s="75">
        <v>0.671</v>
      </c>
      <c r="K129" s="75">
        <v>0.0</v>
      </c>
      <c r="L129" s="75">
        <v>0.0</v>
      </c>
      <c r="M129" s="503">
        <v>0.0</v>
      </c>
      <c r="N129" s="503">
        <v>0.0</v>
      </c>
      <c r="O129" s="503">
        <v>42.415</v>
      </c>
      <c r="P129" s="503">
        <v>0.0</v>
      </c>
      <c r="Q129" s="455">
        <f>SUM(G129:K129)</f>
        <v>0.671</v>
      </c>
      <c r="R129" s="455">
        <f t="shared" si="33"/>
        <v>42.415</v>
      </c>
      <c r="S129" s="78"/>
      <c r="T129" s="108">
        <f t="shared" si="34"/>
        <v>43.086</v>
      </c>
      <c r="U129" s="504">
        <v>43.410000000000004</v>
      </c>
      <c r="V129" s="603">
        <v>3.0</v>
      </c>
      <c r="W129" s="459"/>
      <c r="X129" s="82"/>
      <c r="Y129" s="458" t="s">
        <v>36</v>
      </c>
      <c r="Z129" s="458" t="s">
        <v>319</v>
      </c>
    </row>
    <row r="130" spans="8:8" s="445" ht="15.75" outlineLevel="1" customFormat="1">
      <c r="A130" s="450">
        <v>31.0</v>
      </c>
      <c r="B130" s="458">
        <v>3105.0</v>
      </c>
      <c r="C130" s="501" t="s">
        <v>320</v>
      </c>
      <c r="D130" s="458" t="s">
        <v>36</v>
      </c>
      <c r="E130" s="458" t="s">
        <v>321</v>
      </c>
      <c r="F130" s="501" t="s">
        <v>1194</v>
      </c>
      <c r="G130" s="502">
        <v>0.0</v>
      </c>
      <c r="H130" s="75">
        <v>43.34999999999999</v>
      </c>
      <c r="I130" s="75">
        <v>3.9000000000000004</v>
      </c>
      <c r="J130" s="75">
        <v>0.0</v>
      </c>
      <c r="K130" s="75">
        <v>0.0</v>
      </c>
      <c r="L130" s="75">
        <v>0.0</v>
      </c>
      <c r="M130" s="503">
        <v>0.0</v>
      </c>
      <c r="N130" s="503">
        <v>0.0</v>
      </c>
      <c r="O130" s="503">
        <v>0.0</v>
      </c>
      <c r="P130" s="503">
        <v>0.0</v>
      </c>
      <c r="Q130" s="455">
        <f t="shared" si="32"/>
        <v>47.249999999999986</v>
      </c>
      <c r="R130" s="455">
        <f t="shared" si="33"/>
        <v>0.0</v>
      </c>
      <c r="S130" s="78"/>
      <c r="T130" s="108">
        <f t="shared" si="34"/>
        <v>47.249999999999986</v>
      </c>
      <c r="U130" s="504">
        <v>47.25</v>
      </c>
      <c r="V130" s="603">
        <v>5.0</v>
      </c>
      <c r="W130" s="459"/>
      <c r="X130" s="82"/>
      <c r="Y130" s="458" t="s">
        <v>36</v>
      </c>
      <c r="Z130" s="458" t="s">
        <v>321</v>
      </c>
    </row>
    <row r="131" spans="8:8" s="445" ht="15.75" outlineLevel="1" customFormat="1">
      <c r="A131" s="450">
        <v>37.0</v>
      </c>
      <c r="B131" s="543">
        <v>3701.0</v>
      </c>
      <c r="C131" s="501" t="s">
        <v>323</v>
      </c>
      <c r="D131" s="458" t="s">
        <v>324</v>
      </c>
      <c r="E131" s="458" t="s">
        <v>325</v>
      </c>
      <c r="F131" s="501" t="s">
        <v>326</v>
      </c>
      <c r="G131" s="502">
        <v>0.0</v>
      </c>
      <c r="H131" s="75">
        <v>1.67</v>
      </c>
      <c r="I131" s="75">
        <v>0.0</v>
      </c>
      <c r="J131" s="75">
        <v>0.0</v>
      </c>
      <c r="K131" s="75">
        <v>0.0</v>
      </c>
      <c r="L131" s="75">
        <v>0.0</v>
      </c>
      <c r="M131" s="503">
        <v>0.0</v>
      </c>
      <c r="N131" s="503">
        <v>0.0</v>
      </c>
      <c r="O131" s="503">
        <v>8.635</v>
      </c>
      <c r="P131" s="503">
        <v>0.0</v>
      </c>
      <c r="Q131" s="455">
        <f t="shared" si="32"/>
        <v>1.67</v>
      </c>
      <c r="R131" s="455">
        <f t="shared" si="33"/>
        <v>8.635</v>
      </c>
      <c r="S131" s="78"/>
      <c r="T131" s="108">
        <f t="shared" si="34"/>
        <v>10.305</v>
      </c>
      <c r="U131" s="504">
        <v>10.35</v>
      </c>
      <c r="V131" s="603">
        <v>3.0</v>
      </c>
      <c r="W131" s="459"/>
      <c r="X131" s="82"/>
      <c r="Y131" s="458" t="s">
        <v>324</v>
      </c>
      <c r="Z131" s="458" t="s">
        <v>325</v>
      </c>
    </row>
    <row r="132" spans="8:8" s="445" ht="15.75" outlineLevel="1" customFormat="1">
      <c r="A132" s="450">
        <v>37.0</v>
      </c>
      <c r="B132" s="458">
        <v>3702.0</v>
      </c>
      <c r="C132" s="501" t="s">
        <v>327</v>
      </c>
      <c r="D132" s="458" t="s">
        <v>36</v>
      </c>
      <c r="E132" s="458" t="s">
        <v>302</v>
      </c>
      <c r="F132" s="501" t="s">
        <v>328</v>
      </c>
      <c r="G132" s="502">
        <v>0.0</v>
      </c>
      <c r="H132" s="75">
        <v>0.258</v>
      </c>
      <c r="I132" s="75">
        <v>0.0</v>
      </c>
      <c r="J132" s="75">
        <v>1.1500000000000001</v>
      </c>
      <c r="K132" s="75">
        <v>0.0</v>
      </c>
      <c r="L132" s="75">
        <v>0.0</v>
      </c>
      <c r="M132" s="503">
        <v>0.0</v>
      </c>
      <c r="N132" s="503">
        <v>29.084000000000003</v>
      </c>
      <c r="O132" s="503">
        <v>9.698</v>
      </c>
      <c r="P132" s="503">
        <v>2.0</v>
      </c>
      <c r="Q132" s="455">
        <f t="shared" si="32"/>
        <v>1.4080000000000001</v>
      </c>
      <c r="R132" s="455">
        <f t="shared" si="33"/>
        <v>40.782000000000004</v>
      </c>
      <c r="S132" s="78"/>
      <c r="T132" s="108">
        <f t="shared" si="34"/>
        <v>42.190000000000005</v>
      </c>
      <c r="U132" s="504">
        <v>42.190000000000005</v>
      </c>
      <c r="V132" s="603">
        <v>4.0</v>
      </c>
      <c r="W132" s="459"/>
      <c r="X132" s="82"/>
      <c r="Y132" s="458" t="s">
        <v>36</v>
      </c>
      <c r="Z132" s="458" t="s">
        <v>302</v>
      </c>
    </row>
    <row r="133" spans="8:8" s="445" ht="15.75" outlineLevel="1" customFormat="1">
      <c r="A133" s="450">
        <v>37.0</v>
      </c>
      <c r="B133" s="559">
        <v>3702.0</v>
      </c>
      <c r="C133" s="501" t="s">
        <v>327</v>
      </c>
      <c r="D133" s="458" t="s">
        <v>63</v>
      </c>
      <c r="E133" s="458" t="s">
        <v>329</v>
      </c>
      <c r="F133" s="501" t="s">
        <v>330</v>
      </c>
      <c r="G133" s="502">
        <v>0.0</v>
      </c>
      <c r="H133" s="75">
        <v>2.4000000000000004</v>
      </c>
      <c r="I133" s="75">
        <v>8.0</v>
      </c>
      <c r="J133" s="75">
        <v>13.0</v>
      </c>
      <c r="K133" s="528">
        <v>1.0</v>
      </c>
      <c r="L133" s="75">
        <v>0.0</v>
      </c>
      <c r="M133" s="503">
        <v>0.0</v>
      </c>
      <c r="N133" s="503">
        <v>32.4</v>
      </c>
      <c r="O133" s="75">
        <v>19.8</v>
      </c>
      <c r="P133" s="75">
        <v>5.0</v>
      </c>
      <c r="Q133" s="455">
        <f>SUM(G133:K133)</f>
        <v>24.4</v>
      </c>
      <c r="R133" s="455">
        <f>SUM(L133:P133)</f>
        <v>57.2</v>
      </c>
      <c r="S133" s="78"/>
      <c r="T133" s="108">
        <f t="shared" si="34"/>
        <v>81.6</v>
      </c>
      <c r="U133" s="504">
        <v>81.6</v>
      </c>
      <c r="V133" s="603">
        <v>5.0</v>
      </c>
      <c r="W133" s="459"/>
      <c r="X133" s="82"/>
      <c r="Y133" s="458" t="s">
        <v>63</v>
      </c>
      <c r="Z133" s="458" t="s">
        <v>329</v>
      </c>
    </row>
    <row r="134" spans="8:8" s="445" ht="15.75" outlineLevel="1" customFormat="1">
      <c r="A134" s="450">
        <v>37.0</v>
      </c>
      <c r="B134" s="75" t="s">
        <v>331</v>
      </c>
      <c r="C134" s="200" t="s">
        <v>332</v>
      </c>
      <c r="D134" s="75" t="s">
        <v>36</v>
      </c>
      <c r="E134" s="75" t="s">
        <v>333</v>
      </c>
      <c r="F134" s="501" t="s">
        <v>334</v>
      </c>
      <c r="G134" s="502">
        <v>0.0</v>
      </c>
      <c r="H134" s="75">
        <v>0.25</v>
      </c>
      <c r="I134" s="75">
        <v>0.0</v>
      </c>
      <c r="J134" s="75">
        <v>0.0</v>
      </c>
      <c r="K134" s="75">
        <v>0.0</v>
      </c>
      <c r="L134" s="75">
        <v>0.0</v>
      </c>
      <c r="M134" s="503">
        <v>0.0</v>
      </c>
      <c r="N134" s="503">
        <v>4.15</v>
      </c>
      <c r="O134" s="503">
        <v>3.35</v>
      </c>
      <c r="P134" s="503">
        <v>0.0</v>
      </c>
      <c r="Q134" s="455">
        <f t="shared" si="32"/>
        <v>0.25</v>
      </c>
      <c r="R134" s="455">
        <f t="shared" si="33"/>
        <v>7.5</v>
      </c>
      <c r="S134" s="78"/>
      <c r="T134" s="108">
        <f t="shared" si="34"/>
        <v>7.75</v>
      </c>
      <c r="U134" s="504">
        <v>7.7</v>
      </c>
      <c r="V134" s="603">
        <v>5.0</v>
      </c>
      <c r="W134" s="459"/>
      <c r="X134" s="82"/>
      <c r="Y134" s="75" t="s">
        <v>36</v>
      </c>
      <c r="Z134" s="75" t="s">
        <v>333</v>
      </c>
    </row>
    <row r="135" spans="8:8" s="445" ht="15.75" outlineLevel="1" customFormat="1">
      <c r="A135" s="450">
        <v>37.0</v>
      </c>
      <c r="B135" s="75" t="s">
        <v>335</v>
      </c>
      <c r="C135" s="200" t="s">
        <v>336</v>
      </c>
      <c r="D135" s="75" t="s">
        <v>36</v>
      </c>
      <c r="E135" s="75" t="s">
        <v>67</v>
      </c>
      <c r="F135" s="200" t="s">
        <v>336</v>
      </c>
      <c r="G135" s="75">
        <v>0.0</v>
      </c>
      <c r="H135" s="75">
        <v>1.0</v>
      </c>
      <c r="I135" s="75">
        <v>0.0</v>
      </c>
      <c r="J135" s="75">
        <v>0.0</v>
      </c>
      <c r="K135" s="75">
        <v>0.0</v>
      </c>
      <c r="L135" s="75">
        <v>0.0</v>
      </c>
      <c r="M135" s="75">
        <v>0.0</v>
      </c>
      <c r="N135" s="75">
        <v>0.0</v>
      </c>
      <c r="O135" s="75">
        <v>0.0</v>
      </c>
      <c r="P135" s="75">
        <v>0.0</v>
      </c>
      <c r="Q135" s="455">
        <f t="shared" si="32"/>
        <v>1.0</v>
      </c>
      <c r="R135" s="455">
        <f t="shared" si="33"/>
        <v>0.0</v>
      </c>
      <c r="S135" s="78"/>
      <c r="T135" s="108">
        <f t="shared" si="34"/>
        <v>1.0</v>
      </c>
      <c r="U135" s="504">
        <v>0.9</v>
      </c>
      <c r="V135" s="603">
        <v>5.0</v>
      </c>
      <c r="W135" s="459"/>
      <c r="X135" s="82"/>
      <c r="Y135" s="75" t="s">
        <v>36</v>
      </c>
      <c r="Z135" s="75" t="s">
        <v>67</v>
      </c>
    </row>
    <row r="136" spans="8:8" s="445" ht="15.75" outlineLevel="1" customFormat="1">
      <c r="A136" s="521" t="s">
        <v>337</v>
      </c>
      <c r="B136" s="522"/>
      <c r="C136" s="522"/>
      <c r="D136" s="522"/>
      <c r="E136" s="522"/>
      <c r="F136" s="523" t="s">
        <v>85</v>
      </c>
      <c r="G136" s="576">
        <f>SUM(G111:G135)</f>
        <v>98.80405</v>
      </c>
      <c r="H136" s="576">
        <f t="shared" si="35" ref="H136:P136">SUM(H111:H135)</f>
        <v>179.06804999999997</v>
      </c>
      <c r="I136" s="576">
        <f t="shared" si="35"/>
        <v>146.3203</v>
      </c>
      <c r="J136" s="576">
        <f t="shared" si="35"/>
        <v>111.3878</v>
      </c>
      <c r="K136" s="576">
        <f t="shared" si="35"/>
        <v>8.758</v>
      </c>
      <c r="L136" s="576">
        <f t="shared" si="35"/>
        <v>0.0</v>
      </c>
      <c r="M136" s="576">
        <f t="shared" si="35"/>
        <v>21.511999999999997</v>
      </c>
      <c r="N136" s="576">
        <f t="shared" si="35"/>
        <v>187.06000000000003</v>
      </c>
      <c r="O136" s="576">
        <f t="shared" si="35"/>
        <v>420.16560000000004</v>
      </c>
      <c r="P136" s="576">
        <f t="shared" si="35"/>
        <v>33.31</v>
      </c>
      <c r="Q136" s="455">
        <f>SUM(G136:K136)</f>
        <v>544.3382</v>
      </c>
      <c r="R136" s="455">
        <f t="shared" si="33"/>
        <v>662.0476000000001</v>
      </c>
      <c r="S136" s="78">
        <f>SUM(S111:S135)</f>
        <v>0.0</v>
      </c>
      <c r="T136" s="108">
        <f t="shared" si="34"/>
        <v>1206.3858</v>
      </c>
      <c r="U136" s="526">
        <f>SUM(U111:U135)</f>
        <v>1207.878</v>
      </c>
      <c r="V136" s="604"/>
      <c r="W136" s="459"/>
      <c r="X136" s="82"/>
    </row>
    <row r="137" spans="8:8" s="445" ht="16.5" outlineLevel="1" customFormat="1">
      <c r="A137" s="529"/>
      <c r="B137" s="530"/>
      <c r="C137" s="530"/>
      <c r="D137" s="530"/>
      <c r="E137" s="530"/>
      <c r="F137" s="531" t="s">
        <v>86</v>
      </c>
      <c r="G137" s="114">
        <f>+G136/$T$136</f>
        <v>0.08190087283852314</v>
      </c>
      <c r="H137" s="114">
        <f t="shared" si="36" ref="H137:S137">+H136/$T$136</f>
        <v>0.14843348620316982</v>
      </c>
      <c r="I137" s="114">
        <f t="shared" si="36"/>
        <v>0.12128814845134948</v>
      </c>
      <c r="J137" s="114">
        <f t="shared" si="36"/>
        <v>0.09233182287125727</v>
      </c>
      <c r="K137" s="114">
        <f t="shared" si="36"/>
        <v>0.007259700835338081</v>
      </c>
      <c r="L137" s="114">
        <f t="shared" si="36"/>
        <v>0.0</v>
      </c>
      <c r="M137" s="114">
        <f t="shared" si="36"/>
        <v>0.017831774876660513</v>
      </c>
      <c r="N137" s="114">
        <f t="shared" si="36"/>
        <v>0.1550581911690274</v>
      </c>
      <c r="O137" s="114">
        <f t="shared" si="36"/>
        <v>0.34828460348256757</v>
      </c>
      <c r="P137" s="114">
        <f t="shared" si="36"/>
        <v>0.027611399272106818</v>
      </c>
      <c r="Q137" s="532">
        <f t="shared" si="36"/>
        <v>0.4512140311996378</v>
      </c>
      <c r="R137" s="532">
        <f t="shared" si="36"/>
        <v>0.5487859688003622</v>
      </c>
      <c r="S137" s="114">
        <f t="shared" si="36"/>
        <v>0.0</v>
      </c>
      <c r="T137" s="533">
        <f>T136/U136</f>
        <v>0.9987646103331629</v>
      </c>
      <c r="U137" s="554"/>
      <c r="V137" s="605"/>
      <c r="W137" s="459"/>
      <c r="X137" s="263"/>
    </row>
    <row r="138" spans="8:8" s="445" ht="15.75" outlineLevel="1" collapsed="1" customFormat="1">
      <c r="A138" s="552"/>
      <c r="B138" s="122"/>
      <c r="C138" s="122"/>
      <c r="D138" s="122"/>
      <c r="E138" s="122"/>
      <c r="F138" s="459"/>
      <c r="G138" s="536"/>
      <c r="H138" s="321"/>
      <c r="I138" s="321"/>
      <c r="J138" s="321"/>
      <c r="K138" s="321"/>
      <c r="L138" s="321"/>
      <c r="M138" s="537"/>
      <c r="N138" s="537"/>
      <c r="O138" s="537"/>
      <c r="P138" s="537"/>
      <c r="Q138" s="461"/>
      <c r="R138" s="461"/>
      <c r="S138" s="324"/>
      <c r="T138" s="46"/>
      <c r="U138" s="487"/>
      <c r="V138" s="449"/>
      <c r="W138" s="459"/>
      <c r="X138" s="122"/>
      <c r="Y138" s="122"/>
      <c r="Z138" s="122"/>
    </row>
    <row r="139" spans="8:8" s="445" ht="16.5" outlineLevel="1" customFormat="1">
      <c r="A139" s="489" t="s">
        <v>338</v>
      </c>
      <c r="B139" s="489"/>
      <c r="C139" s="122"/>
      <c r="D139" s="122"/>
      <c r="E139" s="122"/>
      <c r="F139" s="459"/>
      <c r="G139" s="536"/>
      <c r="H139" s="321"/>
      <c r="I139" s="321"/>
      <c r="J139" s="321"/>
      <c r="K139" s="321"/>
      <c r="L139" s="321"/>
      <c r="M139" s="537"/>
      <c r="N139" s="537"/>
      <c r="O139" s="537"/>
      <c r="P139" s="537"/>
      <c r="Q139" s="461"/>
      <c r="R139" s="461"/>
      <c r="S139" s="324"/>
      <c r="T139" s="46"/>
      <c r="U139" s="487"/>
      <c r="V139" s="449"/>
      <c r="W139" s="459"/>
      <c r="X139" s="122"/>
      <c r="Y139" s="122"/>
      <c r="Z139" s="122"/>
    </row>
    <row r="140" spans="8:8" s="445" ht="15.75" outlineLevel="1" customFormat="1">
      <c r="A140" s="490">
        <v>43.0</v>
      </c>
      <c r="B140" s="493">
        <v>4313.0</v>
      </c>
      <c r="C140" s="577" t="s">
        <v>1195</v>
      </c>
      <c r="D140" s="493" t="s">
        <v>340</v>
      </c>
      <c r="E140" s="493" t="s">
        <v>341</v>
      </c>
      <c r="F140" s="492" t="s">
        <v>1196</v>
      </c>
      <c r="G140" s="495">
        <v>35.456549999999986</v>
      </c>
      <c r="H140" s="55">
        <v>8.02529</v>
      </c>
      <c r="I140" s="55">
        <v>4.02759</v>
      </c>
      <c r="J140" s="55">
        <v>0.0</v>
      </c>
      <c r="K140" s="55">
        <v>0.0</v>
      </c>
      <c r="L140" s="55">
        <v>0.0</v>
      </c>
      <c r="M140" s="496">
        <v>0.9987</v>
      </c>
      <c r="N140" s="496">
        <v>5.03085</v>
      </c>
      <c r="O140" s="496">
        <v>0.0</v>
      </c>
      <c r="P140" s="496">
        <v>0.0</v>
      </c>
      <c r="Q140" s="497">
        <f>SUM(G140:K140)</f>
        <v>47.50942999999998</v>
      </c>
      <c r="R140" s="497">
        <f>SUM(L140:P140)</f>
        <v>6.02955</v>
      </c>
      <c r="S140" s="58"/>
      <c r="T140" s="129">
        <f>SUM(Q140:S140)</f>
        <v>53.53897999999998</v>
      </c>
      <c r="U140" s="498">
        <v>53.53912999999999</v>
      </c>
      <c r="V140" s="606">
        <v>3.0</v>
      </c>
      <c r="W140" s="459"/>
      <c r="X140" s="62"/>
      <c r="Y140" s="493" t="s">
        <v>340</v>
      </c>
      <c r="Z140" s="493" t="s">
        <v>341</v>
      </c>
    </row>
    <row r="141" spans="8:8" s="445" ht="15.75" outlineLevel="1" customFormat="1">
      <c r="A141" s="450">
        <v>43.0</v>
      </c>
      <c r="B141" s="559" t="s">
        <v>343</v>
      </c>
      <c r="C141" s="501" t="s">
        <v>1197</v>
      </c>
      <c r="D141" s="458" t="s">
        <v>36</v>
      </c>
      <c r="E141" s="458" t="s">
        <v>345</v>
      </c>
      <c r="F141" s="501" t="s">
        <v>346</v>
      </c>
      <c r="G141" s="502">
        <v>15.047699999999999</v>
      </c>
      <c r="H141" s="75">
        <v>16.678829999999998</v>
      </c>
      <c r="I141" s="75">
        <v>0.0</v>
      </c>
      <c r="J141" s="75">
        <v>0.0</v>
      </c>
      <c r="K141" s="75">
        <v>0.0</v>
      </c>
      <c r="L141" s="75">
        <v>0.0</v>
      </c>
      <c r="M141" s="503">
        <v>0.0</v>
      </c>
      <c r="N141" s="503">
        <v>0.0</v>
      </c>
      <c r="O141" s="503">
        <v>0.0</v>
      </c>
      <c r="P141" s="503">
        <v>0.0</v>
      </c>
      <c r="Q141" s="455">
        <f t="shared" si="37" ref="Q141:Q148">SUM(G141:K141)</f>
        <v>31.726529999999997</v>
      </c>
      <c r="R141" s="455">
        <f>SUM(L141:P141)</f>
        <v>0.0</v>
      </c>
      <c r="S141" s="78"/>
      <c r="T141" s="135">
        <f t="shared" si="38" ref="T141:T148">SUM(Q141:S141)</f>
        <v>31.726529999999997</v>
      </c>
      <c r="U141" s="504">
        <v>31.726530000000004</v>
      </c>
      <c r="V141" s="607">
        <v>3.0</v>
      </c>
      <c r="W141" s="459"/>
      <c r="X141" s="82"/>
      <c r="Y141" s="458" t="s">
        <v>36</v>
      </c>
      <c r="Z141" s="458" t="s">
        <v>345</v>
      </c>
    </row>
    <row r="142" spans="8:8" s="445" ht="15.75" outlineLevel="1" customFormat="1">
      <c r="A142" s="450">
        <v>45.0</v>
      </c>
      <c r="B142" s="559" t="s">
        <v>349</v>
      </c>
      <c r="C142" s="501" t="s">
        <v>350</v>
      </c>
      <c r="D142" s="458" t="s">
        <v>36</v>
      </c>
      <c r="E142" s="458" t="s">
        <v>351</v>
      </c>
      <c r="F142" s="501" t="s">
        <v>350</v>
      </c>
      <c r="G142" s="502">
        <v>0.0</v>
      </c>
      <c r="H142" s="75">
        <v>9.1</v>
      </c>
      <c r="I142" s="75">
        <v>10.011</v>
      </c>
      <c r="J142" s="75">
        <v>12.1</v>
      </c>
      <c r="K142" s="75">
        <v>0.0</v>
      </c>
      <c r="L142" s="75">
        <v>3.0</v>
      </c>
      <c r="M142" s="503">
        <v>0.0</v>
      </c>
      <c r="N142" s="503">
        <v>14.1</v>
      </c>
      <c r="O142" s="503">
        <v>16.1</v>
      </c>
      <c r="P142" s="503">
        <v>0.0</v>
      </c>
      <c r="Q142" s="455">
        <f t="shared" si="37"/>
        <v>31.211</v>
      </c>
      <c r="R142" s="455">
        <f>SUM(L142:P142)</f>
        <v>33.2</v>
      </c>
      <c r="S142" s="78"/>
      <c r="T142" s="135">
        <f t="shared" si="38"/>
        <v>64.411</v>
      </c>
      <c r="U142" s="504">
        <v>64.411</v>
      </c>
      <c r="V142" s="607">
        <v>1.0</v>
      </c>
      <c r="W142" s="459"/>
      <c r="X142" s="82"/>
      <c r="Y142" s="458" t="s">
        <v>36</v>
      </c>
      <c r="Z142" s="458" t="s">
        <v>351</v>
      </c>
    </row>
    <row r="143" spans="8:8" s="445" ht="15.75" outlineLevel="1" customFormat="1">
      <c r="A143" s="450">
        <v>49.0</v>
      </c>
      <c r="B143" s="559">
        <v>4901.0</v>
      </c>
      <c r="C143" s="501" t="s">
        <v>353</v>
      </c>
      <c r="D143" s="458" t="s">
        <v>36</v>
      </c>
      <c r="E143" s="458" t="s">
        <v>354</v>
      </c>
      <c r="F143" s="501" t="s">
        <v>353</v>
      </c>
      <c r="G143" s="502">
        <v>121.919</v>
      </c>
      <c r="H143" s="75">
        <v>11.5</v>
      </c>
      <c r="I143" s="75">
        <v>6.5</v>
      </c>
      <c r="J143" s="75">
        <v>0.0</v>
      </c>
      <c r="K143" s="75">
        <v>0.0</v>
      </c>
      <c r="L143" s="75">
        <v>0.0</v>
      </c>
      <c r="M143" s="503">
        <v>0.0</v>
      </c>
      <c r="N143" s="503">
        <v>0.0</v>
      </c>
      <c r="O143" s="503">
        <v>0.0</v>
      </c>
      <c r="P143" s="503">
        <v>0.0</v>
      </c>
      <c r="Q143" s="455">
        <f t="shared" si="37"/>
        <v>139.91899999999998</v>
      </c>
      <c r="R143" s="455">
        <f>SUM(L143:P143)</f>
        <v>0.0</v>
      </c>
      <c r="S143" s="78"/>
      <c r="T143" s="135">
        <f t="shared" si="38"/>
        <v>139.91899999999998</v>
      </c>
      <c r="U143" s="504">
        <v>139.91899999999998</v>
      </c>
      <c r="V143" s="607">
        <v>2.0</v>
      </c>
      <c r="W143"/>
      <c r="X143" s="82"/>
      <c r="Y143" s="458" t="s">
        <v>36</v>
      </c>
      <c r="Z143" s="458" t="s">
        <v>354</v>
      </c>
    </row>
    <row r="144" spans="8:8" s="445" ht="15.75" outlineLevel="1" customFormat="1">
      <c r="A144" s="450">
        <v>49.0</v>
      </c>
      <c r="B144" s="458">
        <v>4902.0</v>
      </c>
      <c r="C144" s="553" t="s">
        <v>1198</v>
      </c>
      <c r="D144" s="458" t="s">
        <v>36</v>
      </c>
      <c r="E144" s="546" t="s">
        <v>1199</v>
      </c>
      <c r="F144" s="501" t="s">
        <v>1200</v>
      </c>
      <c r="G144" s="502">
        <v>0.0</v>
      </c>
      <c r="H144" s="75">
        <v>0.0</v>
      </c>
      <c r="I144" s="75">
        <v>2.214</v>
      </c>
      <c r="J144" s="75">
        <v>3.987</v>
      </c>
      <c r="K144" s="75">
        <v>0.0</v>
      </c>
      <c r="L144" s="75">
        <v>0.0</v>
      </c>
      <c r="M144" s="503">
        <v>0.0</v>
      </c>
      <c r="N144" s="503">
        <v>0.0</v>
      </c>
      <c r="O144" s="503">
        <v>0.0</v>
      </c>
      <c r="P144" s="503">
        <v>0.0</v>
      </c>
      <c r="Q144" s="455">
        <f t="shared" si="37"/>
        <v>6.2010000000000005</v>
      </c>
      <c r="R144" s="455">
        <v>0.0</v>
      </c>
      <c r="S144" s="78"/>
      <c r="T144" s="135">
        <f t="shared" si="38"/>
        <v>6.2010000000000005</v>
      </c>
      <c r="U144" s="504">
        <v>6.194</v>
      </c>
      <c r="V144" s="607">
        <v>1.0</v>
      </c>
      <c r="W144"/>
      <c r="X144" s="82"/>
      <c r="Y144" s="458" t="s">
        <v>36</v>
      </c>
      <c r="Z144" s="458" t="s">
        <v>1199</v>
      </c>
    </row>
    <row r="145" spans="8:8" s="445" ht="15.75" outlineLevel="1" customFormat="1">
      <c r="A145" s="450">
        <v>78.0</v>
      </c>
      <c r="B145" s="458">
        <v>7806.0</v>
      </c>
      <c r="C145" s="553" t="s">
        <v>359</v>
      </c>
      <c r="D145" s="458" t="s">
        <v>436</v>
      </c>
      <c r="E145" s="458" t="s">
        <v>177</v>
      </c>
      <c r="F145" s="501" t="s">
        <v>361</v>
      </c>
      <c r="G145" s="502">
        <v>11.521510000000001</v>
      </c>
      <c r="H145" s="75">
        <v>0.0</v>
      </c>
      <c r="I145" s="75">
        <v>0.0</v>
      </c>
      <c r="J145" s="75">
        <v>0.0</v>
      </c>
      <c r="K145" s="75">
        <v>0.0</v>
      </c>
      <c r="L145" s="75">
        <v>0.0</v>
      </c>
      <c r="M145" s="503">
        <v>0.0</v>
      </c>
      <c r="N145" s="75">
        <v>3.5570399999999998</v>
      </c>
      <c r="O145" s="503">
        <v>0.0</v>
      </c>
      <c r="P145" s="503">
        <v>0.0</v>
      </c>
      <c r="Q145" s="455">
        <f t="shared" si="37"/>
        <v>11.521510000000001</v>
      </c>
      <c r="R145" s="455">
        <f>SUM(L145:P145)</f>
        <v>3.5570399999999998</v>
      </c>
      <c r="S145" s="78"/>
      <c r="T145" s="135">
        <f t="shared" si="38"/>
        <v>15.07855</v>
      </c>
      <c r="U145" s="504">
        <v>15.07851</v>
      </c>
      <c r="V145" s="607">
        <v>3.0</v>
      </c>
      <c r="W145" s="459"/>
      <c r="X145" s="82"/>
      <c r="Y145" s="458" t="s">
        <v>436</v>
      </c>
      <c r="Z145" s="458" t="s">
        <v>177</v>
      </c>
    </row>
    <row r="146" spans="8:8" s="445" ht="15.75" outlineLevel="1" customFormat="1">
      <c r="A146" s="450">
        <v>80.0</v>
      </c>
      <c r="B146" s="458">
        <v>8004.0</v>
      </c>
      <c r="C146" s="553" t="s">
        <v>1201</v>
      </c>
      <c r="D146" s="458" t="s">
        <v>36</v>
      </c>
      <c r="E146" s="458" t="s">
        <v>1202</v>
      </c>
      <c r="F146" s="501" t="s">
        <v>1203</v>
      </c>
      <c r="G146" s="502">
        <v>0.0</v>
      </c>
      <c r="H146" s="75">
        <v>8.0</v>
      </c>
      <c r="I146" s="75">
        <v>5.486</v>
      </c>
      <c r="J146" s="75">
        <v>0.0</v>
      </c>
      <c r="K146" s="75">
        <v>0.0</v>
      </c>
      <c r="L146" s="75">
        <v>0.0</v>
      </c>
      <c r="M146" s="503">
        <v>0.0</v>
      </c>
      <c r="N146" s="503">
        <v>0.0</v>
      </c>
      <c r="O146" s="503">
        <v>0.0</v>
      </c>
      <c r="P146" s="503">
        <v>0.0</v>
      </c>
      <c r="Q146" s="455">
        <f>SUM(G146:K146)</f>
        <v>13.486</v>
      </c>
      <c r="R146" s="455">
        <f>SUM(L146:P146)</f>
        <v>0.0</v>
      </c>
      <c r="S146" s="78"/>
      <c r="T146" s="135">
        <f t="shared" si="38"/>
        <v>13.486</v>
      </c>
      <c r="U146" s="504">
        <v>13.486</v>
      </c>
      <c r="V146" s="607">
        <v>1.0</v>
      </c>
      <c r="W146"/>
      <c r="X146" s="82"/>
      <c r="Y146" s="458" t="s">
        <v>36</v>
      </c>
      <c r="Z146" s="458" t="s">
        <v>1202</v>
      </c>
    </row>
    <row r="147" spans="8:8" s="445" ht="15.75" outlineLevel="1" customFormat="1">
      <c r="A147" s="450">
        <v>80.0</v>
      </c>
      <c r="B147" s="458" t="s">
        <v>366</v>
      </c>
      <c r="C147" s="501" t="s">
        <v>1204</v>
      </c>
      <c r="D147" s="458" t="s">
        <v>36</v>
      </c>
      <c r="E147" s="608" t="s">
        <v>1205</v>
      </c>
      <c r="F147" s="501" t="s">
        <v>524</v>
      </c>
      <c r="G147" s="502">
        <v>0.0</v>
      </c>
      <c r="H147" s="75">
        <v>20.005</v>
      </c>
      <c r="I147" s="75">
        <v>12.556000000000001</v>
      </c>
      <c r="J147" s="75">
        <v>6.0</v>
      </c>
      <c r="K147" s="75">
        <v>0.0</v>
      </c>
      <c r="L147" s="75">
        <v>0.0</v>
      </c>
      <c r="M147" s="503">
        <v>0.0</v>
      </c>
      <c r="N147" s="503">
        <v>0.0</v>
      </c>
      <c r="O147" s="503">
        <v>0.0</v>
      </c>
      <c r="P147" s="503">
        <v>0.0</v>
      </c>
      <c r="Q147" s="455">
        <f>SUM(G147:K147)</f>
        <v>38.561</v>
      </c>
      <c r="R147" s="455">
        <f>SUM(L147:P147)</f>
        <v>0.0</v>
      </c>
      <c r="S147" s="78"/>
      <c r="T147" s="135">
        <f t="shared" si="38"/>
        <v>38.561</v>
      </c>
      <c r="U147" s="504">
        <v>38.561</v>
      </c>
      <c r="V147" s="607">
        <v>1.0</v>
      </c>
      <c r="W147"/>
      <c r="X147" s="82"/>
      <c r="Y147" s="458" t="s">
        <v>36</v>
      </c>
      <c r="Z147" s="608" t="s">
        <v>1205</v>
      </c>
    </row>
    <row r="148" spans="8:8" s="445" ht="15.75" outlineLevel="1" customFormat="1">
      <c r="A148" s="521" t="s">
        <v>370</v>
      </c>
      <c r="B148" s="522"/>
      <c r="C148" s="522"/>
      <c r="D148" s="522"/>
      <c r="E148" s="522"/>
      <c r="F148" s="523" t="s">
        <v>85</v>
      </c>
      <c r="G148" s="576">
        <f>SUM(G140:G147)</f>
        <v>183.94476</v>
      </c>
      <c r="H148" s="576">
        <f t="shared" si="39" ref="H148:P148">SUM(H140:H147)</f>
        <v>73.30912</v>
      </c>
      <c r="I148" s="576">
        <f t="shared" si="39"/>
        <v>40.79459</v>
      </c>
      <c r="J148" s="576">
        <f t="shared" si="39"/>
        <v>22.087</v>
      </c>
      <c r="K148" s="576">
        <f t="shared" si="39"/>
        <v>0.0</v>
      </c>
      <c r="L148" s="576">
        <f t="shared" si="39"/>
        <v>3.0</v>
      </c>
      <c r="M148" s="576">
        <f t="shared" si="39"/>
        <v>0.9987</v>
      </c>
      <c r="N148" s="576">
        <f t="shared" si="39"/>
        <v>22.68789</v>
      </c>
      <c r="O148" s="576">
        <f t="shared" si="39"/>
        <v>16.1</v>
      </c>
      <c r="P148" s="576">
        <f t="shared" si="39"/>
        <v>0.0</v>
      </c>
      <c r="Q148" s="455">
        <f t="shared" si="37"/>
        <v>320.13546999999994</v>
      </c>
      <c r="R148" s="455">
        <f>SUM(L148:P148)</f>
        <v>42.786590000000004</v>
      </c>
      <c r="S148" s="78">
        <f>SUM(S140:S145)</f>
        <v>0.0</v>
      </c>
      <c r="T148" s="135">
        <f t="shared" si="38"/>
        <v>362.92205999999993</v>
      </c>
      <c r="U148" s="526">
        <f>SUM(U140:U147)</f>
        <v>362.91516999999993</v>
      </c>
      <c r="V148" s="609"/>
      <c r="W148" s="459"/>
      <c r="X148" s="82"/>
    </row>
    <row r="149" spans="8:8" s="445" ht="16.5" outlineLevel="1" customFormat="1">
      <c r="A149" s="529"/>
      <c r="B149" s="530"/>
      <c r="C149" s="530"/>
      <c r="D149" s="530"/>
      <c r="E149" s="530"/>
      <c r="F149" s="531" t="s">
        <v>86</v>
      </c>
      <c r="G149" s="114">
        <f>+G148/$T$148</f>
        <v>0.5068437008210525</v>
      </c>
      <c r="H149" s="114">
        <f t="shared" si="40" ref="H149:S149">+H148/$T$148</f>
        <v>0.20199686952068993</v>
      </c>
      <c r="I149" s="114">
        <f t="shared" si="40"/>
        <v>0.11240592539345778</v>
      </c>
      <c r="J149" s="114">
        <f t="shared" si="40"/>
        <v>0.06085879706513295</v>
      </c>
      <c r="K149" s="114">
        <f t="shared" si="40"/>
        <v>0.0</v>
      </c>
      <c r="L149" s="114">
        <f t="shared" si="40"/>
        <v>0.008266237659953766</v>
      </c>
      <c r="M149" s="114">
        <f t="shared" si="40"/>
        <v>0.002751830516998609</v>
      </c>
      <c r="N149" s="114">
        <f t="shared" si="40"/>
        <v>0.06251449691429616</v>
      </c>
      <c r="O149" s="114">
        <f t="shared" si="40"/>
        <v>0.04436214210841855</v>
      </c>
      <c r="P149" s="114">
        <f t="shared" si="40"/>
        <v>0.0</v>
      </c>
      <c r="Q149" s="532">
        <f t="shared" si="40"/>
        <v>0.8821052928003329</v>
      </c>
      <c r="R149" s="532">
        <f t="shared" si="40"/>
        <v>0.11789470719966709</v>
      </c>
      <c r="S149" s="114">
        <f t="shared" si="40"/>
        <v>0.0</v>
      </c>
      <c r="T149" s="533">
        <f>T148/U148</f>
        <v>1.0000189851529215</v>
      </c>
      <c r="U149" s="554"/>
      <c r="V149" s="610"/>
      <c r="W149" s="459"/>
      <c r="X149" s="263"/>
    </row>
    <row r="150" spans="8:8" s="445" ht="15.75" outlineLevel="1" collapsed="1" customFormat="1">
      <c r="A150" s="552"/>
      <c r="B150" s="459"/>
      <c r="C150" s="459"/>
      <c r="D150" s="459"/>
      <c r="E150" s="459"/>
      <c r="F150" s="459"/>
      <c r="G150" s="536"/>
      <c r="H150" s="321"/>
      <c r="I150" s="321"/>
      <c r="J150" s="321"/>
      <c r="K150" s="321"/>
      <c r="L150" s="321"/>
      <c r="M150" s="537"/>
      <c r="N150" s="537"/>
      <c r="O150" s="537"/>
      <c r="P150" s="537"/>
      <c r="Q150" s="461"/>
      <c r="R150" s="461"/>
      <c r="S150" s="324"/>
      <c r="T150" s="46"/>
      <c r="U150" s="487"/>
      <c r="V150" s="449"/>
      <c r="W150" s="459"/>
      <c r="X150" s="122"/>
      <c r="Y150" s="459"/>
      <c r="Z150" s="459"/>
    </row>
    <row r="151" spans="8:8" s="445" ht="16.5" outlineLevel="1" customFormat="1">
      <c r="A151" s="489" t="s">
        <v>371</v>
      </c>
      <c r="B151" s="489"/>
      <c r="C151" s="459"/>
      <c r="D151" s="459"/>
      <c r="E151" s="459"/>
      <c r="F151" s="459"/>
      <c r="G151" s="536"/>
      <c r="H151" s="321"/>
      <c r="I151" s="321"/>
      <c r="J151" s="321"/>
      <c r="K151" s="321"/>
      <c r="L151" s="321"/>
      <c r="M151" s="537"/>
      <c r="N151" s="537"/>
      <c r="O151" s="537"/>
      <c r="P151" s="537"/>
      <c r="Q151" s="461"/>
      <c r="R151" s="461"/>
      <c r="S151" s="324"/>
      <c r="T151" s="46"/>
      <c r="U151" s="487"/>
      <c r="V151" s="449"/>
      <c r="W151" s="459"/>
      <c r="X151" s="122"/>
      <c r="Y151" s="459"/>
      <c r="Z151" s="459"/>
    </row>
    <row r="152" spans="8:8" s="445" ht="15.75" outlineLevel="1" customFormat="1">
      <c r="A152" s="490">
        <v>13.0</v>
      </c>
      <c r="B152" s="571" t="s">
        <v>372</v>
      </c>
      <c r="C152" s="492" t="s">
        <v>373</v>
      </c>
      <c r="D152" s="493" t="s">
        <v>319</v>
      </c>
      <c r="E152" s="493" t="s">
        <v>374</v>
      </c>
      <c r="F152" s="611" t="s">
        <v>375</v>
      </c>
      <c r="G152" s="495">
        <v>0.857</v>
      </c>
      <c r="H152" s="55">
        <v>9.975</v>
      </c>
      <c r="I152" s="55">
        <v>0.5</v>
      </c>
      <c r="J152" s="55">
        <v>0.0</v>
      </c>
      <c r="K152" s="55">
        <v>0.0</v>
      </c>
      <c r="L152" s="55">
        <v>0.0</v>
      </c>
      <c r="M152" s="496">
        <v>0.0</v>
      </c>
      <c r="N152" s="496">
        <v>0.0</v>
      </c>
      <c r="O152" s="496">
        <v>0.0</v>
      </c>
      <c r="P152" s="496">
        <v>0.0</v>
      </c>
      <c r="Q152" s="497">
        <f t="shared" si="41" ref="Q152:Q157">SUM(G152:K152)</f>
        <v>11.331999999999999</v>
      </c>
      <c r="R152" s="497">
        <f t="shared" si="42" ref="R152:R157">SUM(L152:P152)</f>
        <v>0.0</v>
      </c>
      <c r="S152" s="58"/>
      <c r="T152" s="59">
        <f t="shared" si="43" ref="T152:T157">SUM(Q152:S152)</f>
        <v>11.331999999999999</v>
      </c>
      <c r="U152" s="498">
        <v>11.331999999999999</v>
      </c>
      <c r="V152" s="499">
        <v>2.0</v>
      </c>
      <c r="W152" s="459"/>
      <c r="X152" s="457" t="s">
        <v>1100</v>
      </c>
      <c r="Y152" s="493" t="s">
        <v>319</v>
      </c>
      <c r="Z152" s="493" t="s">
        <v>374</v>
      </c>
    </row>
    <row r="153" spans="8:8" s="445" ht="15.75" outlineLevel="1" customFormat="1">
      <c r="A153" s="450">
        <v>13.0</v>
      </c>
      <c r="B153" s="539" t="s">
        <v>372</v>
      </c>
      <c r="C153" s="501" t="s">
        <v>373</v>
      </c>
      <c r="D153" s="458" t="s">
        <v>374</v>
      </c>
      <c r="E153" s="458" t="s">
        <v>376</v>
      </c>
      <c r="F153" s="541" t="s">
        <v>377</v>
      </c>
      <c r="G153" s="502">
        <v>0.0</v>
      </c>
      <c r="H153" s="75">
        <v>37.638</v>
      </c>
      <c r="I153" s="75">
        <v>4.051</v>
      </c>
      <c r="J153" s="75">
        <v>1.164</v>
      </c>
      <c r="K153" s="75">
        <v>0.0</v>
      </c>
      <c r="L153" s="75">
        <v>0.0</v>
      </c>
      <c r="M153" s="503">
        <v>0.0</v>
      </c>
      <c r="N153" s="503">
        <v>0.328</v>
      </c>
      <c r="O153" s="503">
        <v>0.0</v>
      </c>
      <c r="P153" s="503">
        <v>0.0</v>
      </c>
      <c r="Q153" s="455">
        <f t="shared" si="41"/>
        <v>42.853</v>
      </c>
      <c r="R153" s="455">
        <f t="shared" si="42"/>
        <v>0.328</v>
      </c>
      <c r="S153" s="78"/>
      <c r="T153" s="79">
        <f t="shared" si="43"/>
        <v>43.181000000000004</v>
      </c>
      <c r="U153" s="504">
        <v>43.033</v>
      </c>
      <c r="V153" s="505">
        <v>1.0</v>
      </c>
      <c r="W153" s="459"/>
      <c r="X153" s="457" t="s">
        <v>1100</v>
      </c>
      <c r="Y153" s="458" t="s">
        <v>374</v>
      </c>
      <c r="Z153" s="458" t="s">
        <v>376</v>
      </c>
    </row>
    <row r="154" spans="8:8" s="445" ht="15.75" outlineLevel="1" customFormat="1">
      <c r="A154" s="450">
        <v>50.0</v>
      </c>
      <c r="B154" s="539" t="s">
        <v>378</v>
      </c>
      <c r="C154" s="501" t="s">
        <v>379</v>
      </c>
      <c r="D154" s="458" t="s">
        <v>380</v>
      </c>
      <c r="E154" s="458" t="s">
        <v>381</v>
      </c>
      <c r="F154" s="612" t="s">
        <v>382</v>
      </c>
      <c r="G154" s="502">
        <v>0.0</v>
      </c>
      <c r="H154" s="75">
        <v>0.0</v>
      </c>
      <c r="I154" s="75">
        <v>0.0</v>
      </c>
      <c r="J154" s="75">
        <v>0.0</v>
      </c>
      <c r="K154" s="75">
        <v>0.0</v>
      </c>
      <c r="L154" s="75">
        <v>0.0</v>
      </c>
      <c r="M154" s="75">
        <v>0.0</v>
      </c>
      <c r="N154" s="75">
        <v>30.609999999999996</v>
      </c>
      <c r="O154" s="75">
        <v>8.065</v>
      </c>
      <c r="P154" s="75">
        <v>30.259</v>
      </c>
      <c r="Q154" s="455">
        <f t="shared" si="41"/>
        <v>0.0</v>
      </c>
      <c r="R154" s="455">
        <f t="shared" si="42"/>
        <v>68.934</v>
      </c>
      <c r="S154" s="78"/>
      <c r="T154" s="79">
        <f t="shared" si="43"/>
        <v>68.934</v>
      </c>
      <c r="U154" s="504">
        <v>68.934</v>
      </c>
      <c r="V154" s="505">
        <v>2.0</v>
      </c>
      <c r="W154" s="459"/>
      <c r="X154" s="457" t="s">
        <v>1100</v>
      </c>
      <c r="Y154" s="458" t="s">
        <v>380</v>
      </c>
      <c r="Z154" s="458" t="s">
        <v>381</v>
      </c>
    </row>
    <row r="155" spans="8:8" s="445" ht="15.75" outlineLevel="1" customFormat="1">
      <c r="A155" s="450">
        <v>50.0</v>
      </c>
      <c r="B155" s="539" t="s">
        <v>383</v>
      </c>
      <c r="C155" s="501" t="s">
        <v>384</v>
      </c>
      <c r="D155" s="458" t="s">
        <v>36</v>
      </c>
      <c r="E155" s="458" t="s">
        <v>321</v>
      </c>
      <c r="F155" s="541" t="s">
        <v>385</v>
      </c>
      <c r="G155" s="502">
        <v>20.868</v>
      </c>
      <c r="H155" s="75">
        <v>0.985</v>
      </c>
      <c r="I155" s="75">
        <v>16.025999999999993</v>
      </c>
      <c r="J155" s="75">
        <v>0.0</v>
      </c>
      <c r="K155" s="75">
        <v>0.0</v>
      </c>
      <c r="L155" s="75">
        <v>0.0</v>
      </c>
      <c r="M155" s="503">
        <v>0.0</v>
      </c>
      <c r="N155" s="541">
        <v>8.059</v>
      </c>
      <c r="O155" s="541">
        <v>0.0</v>
      </c>
      <c r="P155" s="503">
        <v>1.7680000000000002</v>
      </c>
      <c r="Q155" s="455">
        <f t="shared" si="41"/>
        <v>37.87899999999999</v>
      </c>
      <c r="R155" s="455">
        <f t="shared" si="42"/>
        <v>9.827</v>
      </c>
      <c r="S155" s="78"/>
      <c r="T155" s="79">
        <f t="shared" si="43"/>
        <v>47.70599999999999</v>
      </c>
      <c r="U155" s="504">
        <v>47.708</v>
      </c>
      <c r="V155" s="505">
        <v>2.0</v>
      </c>
      <c r="W155" s="459"/>
      <c r="X155" s="457" t="s">
        <v>1100</v>
      </c>
      <c r="Y155" s="458" t="s">
        <v>36</v>
      </c>
      <c r="Z155" s="458" t="s">
        <v>321</v>
      </c>
    </row>
    <row r="156" spans="8:8" s="445" ht="15.75" outlineLevel="1" customFormat="1">
      <c r="A156" s="450">
        <v>60.0</v>
      </c>
      <c r="B156" s="543" t="s">
        <v>386</v>
      </c>
      <c r="C156" s="501" t="s">
        <v>387</v>
      </c>
      <c r="D156" s="458" t="s">
        <v>36</v>
      </c>
      <c r="E156" s="458" t="s">
        <v>388</v>
      </c>
      <c r="F156" s="541" t="s">
        <v>387</v>
      </c>
      <c r="G156" s="502">
        <v>24.211000000000006</v>
      </c>
      <c r="H156" s="75">
        <v>7.191000000000001</v>
      </c>
      <c r="I156" s="75">
        <v>9.953000000000001</v>
      </c>
      <c r="J156" s="75">
        <v>0.129</v>
      </c>
      <c r="K156" s="75">
        <v>2.074</v>
      </c>
      <c r="L156" s="75">
        <v>0.0</v>
      </c>
      <c r="M156" s="503">
        <v>6.252</v>
      </c>
      <c r="N156" s="503">
        <v>45.6378</v>
      </c>
      <c r="O156" s="503">
        <v>3.732</v>
      </c>
      <c r="P156" s="503">
        <v>1.758</v>
      </c>
      <c r="Q156" s="455">
        <f t="shared" si="41"/>
        <v>43.55800000000001</v>
      </c>
      <c r="R156" s="455">
        <f t="shared" si="42"/>
        <v>57.3798</v>
      </c>
      <c r="S156" s="78"/>
      <c r="T156" s="79">
        <f t="shared" si="43"/>
        <v>100.93780000000001</v>
      </c>
      <c r="U156" s="504">
        <v>105.34700000000001</v>
      </c>
      <c r="V156" s="505">
        <v>1.0</v>
      </c>
      <c r="W156" s="459"/>
      <c r="X156" s="457" t="s">
        <v>1100</v>
      </c>
      <c r="Y156" s="458" t="s">
        <v>36</v>
      </c>
      <c r="Z156" s="458" t="s">
        <v>388</v>
      </c>
    </row>
    <row r="157" spans="8:8" s="445" ht="15.75" outlineLevel="1" customFormat="1">
      <c r="A157" s="521" t="s">
        <v>389</v>
      </c>
      <c r="B157" s="522"/>
      <c r="C157" s="522"/>
      <c r="D157" s="522"/>
      <c r="E157" s="522"/>
      <c r="F157" s="523" t="s">
        <v>85</v>
      </c>
      <c r="G157" s="576">
        <f t="shared" si="44" ref="G157:P157">SUM(G152:G156)</f>
        <v>45.93600000000001</v>
      </c>
      <c r="H157" s="576">
        <f t="shared" si="44"/>
        <v>55.789</v>
      </c>
      <c r="I157" s="576">
        <f t="shared" si="44"/>
        <v>30.529999999999994</v>
      </c>
      <c r="J157" s="576">
        <f t="shared" si="44"/>
        <v>1.293</v>
      </c>
      <c r="K157" s="576">
        <f t="shared" si="44"/>
        <v>2.074</v>
      </c>
      <c r="L157" s="576">
        <f t="shared" si="44"/>
        <v>0.0</v>
      </c>
      <c r="M157" s="576">
        <f t="shared" si="44"/>
        <v>6.252</v>
      </c>
      <c r="N157" s="576">
        <f t="shared" si="44"/>
        <v>84.63479999999998</v>
      </c>
      <c r="O157" s="576">
        <f t="shared" si="44"/>
        <v>11.797</v>
      </c>
      <c r="P157" s="576">
        <f t="shared" si="44"/>
        <v>33.785000000000004</v>
      </c>
      <c r="Q157" s="455">
        <f t="shared" si="41"/>
        <v>135.622</v>
      </c>
      <c r="R157" s="455">
        <f t="shared" si="42"/>
        <v>136.4688</v>
      </c>
      <c r="S157" s="78">
        <f>SUM(S152:S156)</f>
        <v>0.0</v>
      </c>
      <c r="T157" s="79">
        <f t="shared" si="43"/>
        <v>272.0908</v>
      </c>
      <c r="U157" s="526">
        <f>SUM(U152:U156)</f>
        <v>276.35400000000004</v>
      </c>
      <c r="V157" s="568"/>
      <c r="W157" s="459"/>
      <c r="X157" s="82"/>
    </row>
    <row r="158" spans="8:8" s="445" ht="16.5" outlineLevel="1" customFormat="1">
      <c r="A158" s="529"/>
      <c r="B158" s="530"/>
      <c r="C158" s="530"/>
      <c r="D158" s="530"/>
      <c r="E158" s="530"/>
      <c r="F158" s="531" t="s">
        <v>86</v>
      </c>
      <c r="G158" s="114">
        <f>+G157/$T$157</f>
        <v>0.16882599485171865</v>
      </c>
      <c r="H158" s="114">
        <f t="shared" si="45" ref="H158:S158">+H157/$T$157</f>
        <v>0.2050381710811244</v>
      </c>
      <c r="I158" s="114">
        <f t="shared" si="45"/>
        <v>0.1122051903261705</v>
      </c>
      <c r="J158" s="114">
        <f t="shared" si="45"/>
        <v>0.004752090111095266</v>
      </c>
      <c r="K158" s="114">
        <f t="shared" si="45"/>
        <v>0.007622455445020559</v>
      </c>
      <c r="L158" s="114">
        <f t="shared" si="45"/>
        <v>0.0</v>
      </c>
      <c r="M158" s="114">
        <f t="shared" si="45"/>
        <v>0.02297762364622398</v>
      </c>
      <c r="N158" s="114">
        <f t="shared" si="45"/>
        <v>0.31105351595864317</v>
      </c>
      <c r="O158" s="114">
        <f t="shared" si="45"/>
        <v>0.04335684999272302</v>
      </c>
      <c r="P158" s="114">
        <f t="shared" si="45"/>
        <v>0.12416810858728043</v>
      </c>
      <c r="Q158" s="532">
        <f t="shared" si="45"/>
        <v>0.49844390181512943</v>
      </c>
      <c r="R158" s="532">
        <f t="shared" si="45"/>
        <v>0.5015560981848706</v>
      </c>
      <c r="S158" s="114">
        <f t="shared" si="45"/>
        <v>0.0</v>
      </c>
      <c r="T158" s="533">
        <f>T157/U157</f>
        <v>0.9845734094675668</v>
      </c>
      <c r="U158" s="554"/>
      <c r="V158" s="569"/>
      <c r="W158" s="459"/>
      <c r="X158" s="263"/>
    </row>
    <row r="159" spans="8:8" s="445" ht="15.75" outlineLevel="1" collapsed="1" customFormat="1">
      <c r="A159" s="552"/>
      <c r="B159" s="583"/>
      <c r="C159" s="459"/>
      <c r="D159" s="459"/>
      <c r="E159" s="459"/>
      <c r="F159" s="459"/>
      <c r="G159" s="536"/>
      <c r="H159" s="321"/>
      <c r="I159" s="321"/>
      <c r="J159" s="321"/>
      <c r="K159" s="321"/>
      <c r="L159" s="321"/>
      <c r="M159" s="537"/>
      <c r="N159" s="537"/>
      <c r="O159" s="537"/>
      <c r="P159" s="537"/>
      <c r="Q159" s="461"/>
      <c r="R159" s="461"/>
      <c r="S159" s="324"/>
      <c r="T159" s="46"/>
      <c r="U159" s="487"/>
      <c r="V159" s="449"/>
      <c r="W159" s="459"/>
      <c r="X159" s="122"/>
      <c r="Y159" s="459"/>
      <c r="Z159" s="459"/>
    </row>
    <row r="160" spans="8:8" s="445" ht="16.5" outlineLevel="1" customFormat="1">
      <c r="A160" s="489" t="s">
        <v>390</v>
      </c>
      <c r="B160" s="489"/>
      <c r="C160" s="459"/>
      <c r="D160" s="459"/>
      <c r="E160" s="459"/>
      <c r="F160" s="459"/>
      <c r="G160" s="536"/>
      <c r="H160" s="321"/>
      <c r="I160" s="321"/>
      <c r="J160" s="321"/>
      <c r="K160" s="321"/>
      <c r="L160" s="321"/>
      <c r="M160" s="537"/>
      <c r="N160" s="537"/>
      <c r="O160" s="537"/>
      <c r="P160" s="537"/>
      <c r="Q160" s="461"/>
      <c r="R160" s="461"/>
      <c r="S160" s="324"/>
      <c r="T160" s="46"/>
      <c r="U160" s="487"/>
      <c r="V160" s="449"/>
      <c r="W160" s="459"/>
      <c r="X160" s="122"/>
      <c r="Y160" s="459"/>
      <c r="Z160" s="459"/>
    </row>
    <row r="161" spans="8:8" s="445" ht="15.75" outlineLevel="1" customFormat="1">
      <c r="A161" s="490">
        <v>21.0</v>
      </c>
      <c r="B161" s="571" t="s">
        <v>391</v>
      </c>
      <c r="C161" s="492" t="s">
        <v>392</v>
      </c>
      <c r="D161" s="493" t="s">
        <v>393</v>
      </c>
      <c r="E161" s="493" t="s">
        <v>397</v>
      </c>
      <c r="F161" s="492" t="s">
        <v>1206</v>
      </c>
      <c r="G161" s="495">
        <v>20.73586</v>
      </c>
      <c r="H161" s="55">
        <v>16.701700000000002</v>
      </c>
      <c r="I161" s="55">
        <v>2.14633</v>
      </c>
      <c r="J161" s="55">
        <v>2.9501</v>
      </c>
      <c r="K161" s="55">
        <v>0.0</v>
      </c>
      <c r="L161" s="55">
        <v>0.0</v>
      </c>
      <c r="M161" s="496">
        <v>0.0</v>
      </c>
      <c r="N161" s="496">
        <v>0.0</v>
      </c>
      <c r="O161" s="496">
        <v>0.0</v>
      </c>
      <c r="P161" s="496">
        <v>0.0</v>
      </c>
      <c r="Q161" s="497">
        <f>SUM(G161:K161)</f>
        <v>42.53399</v>
      </c>
      <c r="R161" s="497">
        <f>SUM(L161:P161)</f>
        <v>0.0</v>
      </c>
      <c r="S161" s="58"/>
      <c r="T161" s="59">
        <f t="shared" si="46" ref="T161:T169">SUM(Q161:S161)</f>
        <v>42.53399</v>
      </c>
      <c r="U161" s="498">
        <v>42.534000000000006</v>
      </c>
      <c r="V161" s="499">
        <v>2.0</v>
      </c>
      <c r="W161" s="459"/>
      <c r="X161" s="82"/>
      <c r="Y161" s="458" t="s">
        <v>393</v>
      </c>
      <c r="Z161" s="458" t="s">
        <v>397</v>
      </c>
    </row>
    <row r="162" spans="8:8" s="445" ht="15.75" outlineLevel="1" customFormat="1">
      <c r="A162" s="450">
        <v>25.0</v>
      </c>
      <c r="B162" s="539" t="s">
        <v>399</v>
      </c>
      <c r="C162" s="501" t="s">
        <v>400</v>
      </c>
      <c r="D162" s="458" t="s">
        <v>36</v>
      </c>
      <c r="E162" s="546" t="s">
        <v>1207</v>
      </c>
      <c r="F162" s="501" t="s">
        <v>400</v>
      </c>
      <c r="G162" s="502">
        <v>10.78457</v>
      </c>
      <c r="H162" s="75">
        <v>13.99694</v>
      </c>
      <c r="I162" s="75">
        <v>26.268960000000003</v>
      </c>
      <c r="J162" s="75">
        <v>15.925469999999999</v>
      </c>
      <c r="K162" s="75">
        <v>0.0</v>
      </c>
      <c r="L162" s="75">
        <v>0.0</v>
      </c>
      <c r="M162" s="503">
        <v>0.0</v>
      </c>
      <c r="N162" s="503">
        <v>0.0</v>
      </c>
      <c r="O162" s="503">
        <v>0.0</v>
      </c>
      <c r="P162" s="503">
        <v>0.0</v>
      </c>
      <c r="Q162" s="455">
        <f t="shared" si="47" ref="Q162:Q169">SUM(G162:K162)</f>
        <v>66.97594000000001</v>
      </c>
      <c r="R162" s="455">
        <f t="shared" si="48" ref="R162:R169">SUM(L162:P162)</f>
        <v>0.0</v>
      </c>
      <c r="S162" s="78"/>
      <c r="T162" s="79">
        <f t="shared" si="46"/>
        <v>66.97594000000001</v>
      </c>
      <c r="U162" s="504">
        <v>66.97500000000001</v>
      </c>
      <c r="V162" s="505">
        <v>3.0</v>
      </c>
      <c r="W162" s="459"/>
      <c r="X162" s="82"/>
      <c r="Y162" s="458" t="s">
        <v>36</v>
      </c>
      <c r="Z162" s="458" t="s">
        <v>1207</v>
      </c>
    </row>
    <row r="163" spans="8:8" s="445" ht="15.75" outlineLevel="1" customFormat="1">
      <c r="A163" s="450">
        <v>25.0</v>
      </c>
      <c r="B163" s="539" t="s">
        <v>409</v>
      </c>
      <c r="C163" s="501" t="s">
        <v>410</v>
      </c>
      <c r="D163" s="458" t="s">
        <v>36</v>
      </c>
      <c r="E163" s="458" t="s">
        <v>411</v>
      </c>
      <c r="F163" s="501" t="s">
        <v>412</v>
      </c>
      <c r="G163" s="502">
        <v>3.9342</v>
      </c>
      <c r="H163" s="75">
        <v>9.04111</v>
      </c>
      <c r="I163" s="75">
        <v>14.929630000000001</v>
      </c>
      <c r="J163" s="75">
        <v>23.946629999999995</v>
      </c>
      <c r="K163" s="75">
        <v>0.0</v>
      </c>
      <c r="L163" s="75">
        <v>0.0</v>
      </c>
      <c r="M163" s="503">
        <v>0.0</v>
      </c>
      <c r="N163" s="503">
        <v>0.0</v>
      </c>
      <c r="O163" s="503">
        <v>0.0</v>
      </c>
      <c r="P163" s="503">
        <v>0.0</v>
      </c>
      <c r="Q163" s="455">
        <f t="shared" si="47"/>
        <v>51.851569999999995</v>
      </c>
      <c r="R163" s="455">
        <f t="shared" si="48"/>
        <v>0.0</v>
      </c>
      <c r="S163" s="78"/>
      <c r="T163" s="79">
        <f t="shared" si="46"/>
        <v>51.851569999999995</v>
      </c>
      <c r="U163" s="504">
        <v>51.851</v>
      </c>
      <c r="V163" s="505">
        <v>3.0</v>
      </c>
      <c r="W163" s="459"/>
      <c r="X163" s="82"/>
      <c r="Y163" s="458" t="s">
        <v>36</v>
      </c>
      <c r="Z163" s="458" t="s">
        <v>411</v>
      </c>
    </row>
    <row r="164" spans="8:8" s="445" ht="15.75" outlineLevel="1" customFormat="1">
      <c r="A164" s="450">
        <v>74.0</v>
      </c>
      <c r="B164" s="539" t="s">
        <v>417</v>
      </c>
      <c r="C164" s="501" t="s">
        <v>418</v>
      </c>
      <c r="D164" s="458" t="s">
        <v>36</v>
      </c>
      <c r="E164" s="458" t="s">
        <v>319</v>
      </c>
      <c r="F164" s="501" t="s">
        <v>420</v>
      </c>
      <c r="G164" s="502">
        <v>0.0</v>
      </c>
      <c r="H164" s="75">
        <v>11.95305</v>
      </c>
      <c r="I164" s="75">
        <v>6.93516</v>
      </c>
      <c r="J164" s="75">
        <v>24.30048</v>
      </c>
      <c r="K164" s="75">
        <v>0.0</v>
      </c>
      <c r="L164" s="75">
        <v>0.0</v>
      </c>
      <c r="M164" s="503">
        <v>0.0</v>
      </c>
      <c r="N164" s="503">
        <v>0.0</v>
      </c>
      <c r="O164" s="503">
        <v>0.0</v>
      </c>
      <c r="P164" s="503">
        <v>0.0</v>
      </c>
      <c r="Q164" s="455">
        <f t="shared" si="47"/>
        <v>43.18869</v>
      </c>
      <c r="R164" s="455">
        <f t="shared" si="48"/>
        <v>0.0</v>
      </c>
      <c r="S164" s="78"/>
      <c r="T164" s="79">
        <f t="shared" si="46"/>
        <v>43.18869</v>
      </c>
      <c r="U164" s="504">
        <v>43.188</v>
      </c>
      <c r="V164" s="505">
        <v>1.0</v>
      </c>
      <c r="W164" s="459"/>
      <c r="X164" s="82"/>
      <c r="Y164" s="458" t="s">
        <v>36</v>
      </c>
      <c r="Z164" s="458" t="s">
        <v>319</v>
      </c>
    </row>
    <row r="165" spans="8:8" s="445" ht="15.75" outlineLevel="1" customFormat="1">
      <c r="A165" s="450">
        <v>74.0</v>
      </c>
      <c r="B165" s="539" t="s">
        <v>421</v>
      </c>
      <c r="C165" s="501" t="s">
        <v>422</v>
      </c>
      <c r="D165" s="458" t="s">
        <v>36</v>
      </c>
      <c r="E165" s="458" t="s">
        <v>374</v>
      </c>
      <c r="F165" s="501" t="s">
        <v>423</v>
      </c>
      <c r="G165" s="502">
        <v>2.14358</v>
      </c>
      <c r="H165" s="75">
        <v>1.41568</v>
      </c>
      <c r="I165" s="75">
        <v>0.0</v>
      </c>
      <c r="J165" s="75">
        <v>0.0</v>
      </c>
      <c r="K165" s="75">
        <v>0.0</v>
      </c>
      <c r="L165" s="75">
        <v>0.66512</v>
      </c>
      <c r="M165" s="503">
        <v>2.92065</v>
      </c>
      <c r="N165" s="503">
        <v>15.68215</v>
      </c>
      <c r="O165" s="503">
        <v>31.077440000000003</v>
      </c>
      <c r="P165" s="503">
        <v>1.02459</v>
      </c>
      <c r="Q165" s="455">
        <f t="shared" si="47"/>
        <v>3.55926</v>
      </c>
      <c r="R165" s="455">
        <f t="shared" si="48"/>
        <v>51.36995</v>
      </c>
      <c r="S165" s="78"/>
      <c r="T165" s="79">
        <f t="shared" si="46"/>
        <v>54.929210000000005</v>
      </c>
      <c r="U165" s="504">
        <v>54.928999999999995</v>
      </c>
      <c r="V165" s="505">
        <v>2.0</v>
      </c>
      <c r="W165" s="459"/>
      <c r="X165" s="82"/>
      <c r="Y165" s="458" t="s">
        <v>36</v>
      </c>
      <c r="Z165" s="458" t="s">
        <v>374</v>
      </c>
    </row>
    <row r="166" spans="8:8" s="445" ht="15.75" outlineLevel="1" customFormat="1">
      <c r="A166" s="450">
        <v>78.0</v>
      </c>
      <c r="B166" s="539" t="s">
        <v>424</v>
      </c>
      <c r="C166" s="501" t="s">
        <v>425</v>
      </c>
      <c r="D166" s="458" t="s">
        <v>36</v>
      </c>
      <c r="E166" s="458" t="s">
        <v>411</v>
      </c>
      <c r="F166" s="501" t="s">
        <v>425</v>
      </c>
      <c r="G166" s="502">
        <v>0.98939</v>
      </c>
      <c r="H166" s="75">
        <v>12.80812</v>
      </c>
      <c r="I166" s="75">
        <v>15.388879999999999</v>
      </c>
      <c r="J166" s="75">
        <v>21.950009999999995</v>
      </c>
      <c r="K166" s="75">
        <v>0.0</v>
      </c>
      <c r="L166" s="75">
        <v>0.0</v>
      </c>
      <c r="M166" s="503">
        <v>0.0</v>
      </c>
      <c r="N166" s="503">
        <v>0.0</v>
      </c>
      <c r="O166" s="503">
        <v>0.0</v>
      </c>
      <c r="P166" s="503">
        <v>0.0</v>
      </c>
      <c r="Q166" s="455">
        <f t="shared" si="47"/>
        <v>51.136399999999995</v>
      </c>
      <c r="R166" s="455">
        <f t="shared" si="48"/>
        <v>0.0</v>
      </c>
      <c r="S166" s="78"/>
      <c r="T166" s="79">
        <f t="shared" si="46"/>
        <v>51.136399999999995</v>
      </c>
      <c r="U166" s="504">
        <v>51.137</v>
      </c>
      <c r="V166" s="505">
        <v>1.0</v>
      </c>
      <c r="W166" s="459"/>
      <c r="X166" s="82"/>
      <c r="Y166" s="458" t="s">
        <v>36</v>
      </c>
      <c r="Z166" s="458" t="s">
        <v>411</v>
      </c>
    </row>
    <row r="167" spans="8:8" s="445" ht="15.75" outlineLevel="1" customFormat="1">
      <c r="A167" s="450">
        <v>90.0</v>
      </c>
      <c r="B167" s="539" t="s">
        <v>429</v>
      </c>
      <c r="C167" s="501" t="s">
        <v>430</v>
      </c>
      <c r="D167" s="458" t="s">
        <v>36</v>
      </c>
      <c r="E167" s="458" t="s">
        <v>41</v>
      </c>
      <c r="F167" s="501" t="s">
        <v>431</v>
      </c>
      <c r="G167" s="502">
        <v>0.0</v>
      </c>
      <c r="H167" s="75">
        <v>20.50907</v>
      </c>
      <c r="I167" s="75">
        <v>20.719929999999998</v>
      </c>
      <c r="J167" s="75">
        <v>5.76896</v>
      </c>
      <c r="K167" s="75">
        <v>0.0</v>
      </c>
      <c r="L167" s="75">
        <v>0.0</v>
      </c>
      <c r="M167" s="503">
        <v>0.0</v>
      </c>
      <c r="N167" s="503">
        <v>1.2074099999999999</v>
      </c>
      <c r="O167" s="503">
        <v>0.0</v>
      </c>
      <c r="P167" s="503">
        <v>0.0</v>
      </c>
      <c r="Q167" s="455">
        <f t="shared" si="47"/>
        <v>46.99796</v>
      </c>
      <c r="R167" s="455">
        <f t="shared" si="48"/>
        <v>1.2074099999999999</v>
      </c>
      <c r="S167" s="78"/>
      <c r="T167" s="79">
        <f t="shared" si="46"/>
        <v>48.20537</v>
      </c>
      <c r="U167" s="504">
        <v>48.206</v>
      </c>
      <c r="V167" s="505">
        <v>2.0</v>
      </c>
      <c r="W167" s="459"/>
      <c r="X167" s="82"/>
      <c r="Y167" s="458" t="s">
        <v>36</v>
      </c>
      <c r="Z167" s="458" t="s">
        <v>41</v>
      </c>
    </row>
    <row r="168" spans="8:8" s="445" ht="15.75" outlineLevel="1" customFormat="1">
      <c r="A168" s="450">
        <v>90.0</v>
      </c>
      <c r="B168" s="75" t="s">
        <v>432</v>
      </c>
      <c r="C168" s="200" t="s">
        <v>433</v>
      </c>
      <c r="D168" s="503" t="s">
        <v>36</v>
      </c>
      <c r="E168" s="503" t="s">
        <v>436</v>
      </c>
      <c r="F168" s="613" t="s">
        <v>1208</v>
      </c>
      <c r="G168" s="503">
        <v>6.605970000000001</v>
      </c>
      <c r="H168" s="75">
        <v>12.73389</v>
      </c>
      <c r="I168" s="75">
        <v>5.89505</v>
      </c>
      <c r="J168" s="75">
        <v>3.89155</v>
      </c>
      <c r="K168" s="75">
        <v>0.0</v>
      </c>
      <c r="L168" s="75">
        <v>0.0</v>
      </c>
      <c r="M168" s="614">
        <v>0.0</v>
      </c>
      <c r="N168" s="614">
        <v>0.0</v>
      </c>
      <c r="O168" s="614">
        <v>0.0</v>
      </c>
      <c r="P168" s="614">
        <v>0.0</v>
      </c>
      <c r="Q168" s="455">
        <f t="shared" si="47"/>
        <v>29.12646</v>
      </c>
      <c r="R168" s="455">
        <f t="shared" si="48"/>
        <v>0.0</v>
      </c>
      <c r="S168" s="78"/>
      <c r="T168" s="79">
        <f t="shared" si="46"/>
        <v>29.12646</v>
      </c>
      <c r="U168" s="504">
        <v>29.127000000000002</v>
      </c>
      <c r="V168" s="505">
        <v>1.0</v>
      </c>
      <c r="W168" s="459"/>
      <c r="X168" s="82"/>
      <c r="Y168" s="503" t="s">
        <v>36</v>
      </c>
      <c r="Z168" s="503" t="s">
        <v>436</v>
      </c>
    </row>
    <row r="169" spans="8:8" s="445" ht="15.75" outlineLevel="1" customFormat="1">
      <c r="A169" s="521" t="s">
        <v>438</v>
      </c>
      <c r="B169" s="522"/>
      <c r="C169" s="522"/>
      <c r="D169" s="522"/>
      <c r="E169" s="522"/>
      <c r="F169" s="523" t="s">
        <v>85</v>
      </c>
      <c r="G169" s="576">
        <f t="shared" si="49" ref="G169:P169">SUM(G161:G168)</f>
        <v>45.193569999999994</v>
      </c>
      <c r="H169" s="576">
        <f t="shared" si="49"/>
        <v>99.15956</v>
      </c>
      <c r="I169" s="576">
        <f t="shared" si="49"/>
        <v>92.28394</v>
      </c>
      <c r="J169" s="576">
        <f t="shared" si="49"/>
        <v>98.73319999999998</v>
      </c>
      <c r="K169" s="576">
        <f t="shared" si="49"/>
        <v>0.0</v>
      </c>
      <c r="L169" s="576">
        <f t="shared" si="49"/>
        <v>0.66512</v>
      </c>
      <c r="M169" s="576">
        <f t="shared" si="49"/>
        <v>2.92065</v>
      </c>
      <c r="N169" s="576">
        <f t="shared" si="49"/>
        <v>16.88956</v>
      </c>
      <c r="O169" s="576">
        <f t="shared" si="49"/>
        <v>31.077440000000003</v>
      </c>
      <c r="P169" s="576">
        <f t="shared" si="49"/>
        <v>1.02459</v>
      </c>
      <c r="Q169" s="455">
        <f t="shared" si="47"/>
        <v>335.37027</v>
      </c>
      <c r="R169" s="455">
        <f t="shared" si="48"/>
        <v>52.57736</v>
      </c>
      <c r="S169" s="78">
        <f>SUM(S161:S168)</f>
        <v>0.0</v>
      </c>
      <c r="T169" s="79">
        <f t="shared" si="46"/>
        <v>387.94763</v>
      </c>
      <c r="U169" s="526">
        <f>SUM(U161:U168)</f>
        <v>387.947</v>
      </c>
      <c r="V169" s="568"/>
      <c r="W169" s="459"/>
      <c r="X169" s="82"/>
    </row>
    <row r="170" spans="8:8" s="445" ht="16.5" outlineLevel="1" customFormat="1">
      <c r="A170" s="529"/>
      <c r="B170" s="530"/>
      <c r="C170" s="530"/>
      <c r="D170" s="530"/>
      <c r="E170" s="530"/>
      <c r="F170" s="531" t="s">
        <v>86</v>
      </c>
      <c r="G170" s="114">
        <f>+G169/$T$169</f>
        <v>0.11649399688303289</v>
      </c>
      <c r="H170" s="114">
        <f t="shared" si="50" ref="H170:S170">+H169/$T$169</f>
        <v>0.2556003757517477</v>
      </c>
      <c r="I170" s="114">
        <f t="shared" si="50"/>
        <v>0.23787731349202984</v>
      </c>
      <c r="J170" s="114">
        <f t="shared" si="50"/>
        <v>0.2545013614337584</v>
      </c>
      <c r="K170" s="114">
        <f t="shared" si="50"/>
        <v>0.0</v>
      </c>
      <c r="L170" s="114">
        <f t="shared" si="50"/>
        <v>0.0017144582117952364</v>
      </c>
      <c r="M170" s="114">
        <f t="shared" si="50"/>
        <v>0.007528464602296965</v>
      </c>
      <c r="N170" s="114">
        <f t="shared" si="50"/>
        <v>0.04353567000783069</v>
      </c>
      <c r="O170" s="114">
        <f t="shared" si="50"/>
        <v>0.08010730726722058</v>
      </c>
      <c r="P170" s="114">
        <f t="shared" si="50"/>
        <v>0.002641052350287589</v>
      </c>
      <c r="Q170" s="532">
        <f t="shared" si="50"/>
        <v>0.864473047560569</v>
      </c>
      <c r="R170" s="532">
        <f t="shared" si="50"/>
        <v>0.13552695243943105</v>
      </c>
      <c r="S170" s="114">
        <f t="shared" si="50"/>
        <v>0.0</v>
      </c>
      <c r="T170" s="533">
        <f>T169/U169</f>
        <v>1.0000016239331662</v>
      </c>
      <c r="U170" s="554"/>
      <c r="V170" s="569"/>
      <c r="W170" s="459"/>
      <c r="X170" s="263"/>
    </row>
    <row r="171" spans="8:8" s="445" ht="15.75" outlineLevel="1" collapsed="1" customFormat="1">
      <c r="A171" s="460"/>
      <c r="B171" s="122"/>
      <c r="C171" s="122"/>
      <c r="D171" s="615"/>
      <c r="E171" s="615"/>
      <c r="F171" s="615"/>
      <c r="G171" s="537"/>
      <c r="H171" s="321"/>
      <c r="I171" s="321"/>
      <c r="J171" s="321"/>
      <c r="K171" s="321"/>
      <c r="L171" s="321"/>
      <c r="M171" s="616"/>
      <c r="N171" s="616"/>
      <c r="O171" s="616"/>
      <c r="P171" s="617"/>
      <c r="Q171" s="461"/>
      <c r="R171" s="461"/>
      <c r="S171" s="324"/>
      <c r="T171" s="46"/>
      <c r="U171" s="618"/>
      <c r="V171" s="449"/>
      <c r="W171" s="459"/>
      <c r="X171" s="122"/>
      <c r="Y171" s="615"/>
      <c r="Z171" s="615"/>
    </row>
    <row r="172" spans="8:8" s="445" ht="16.5" outlineLevel="1" customFormat="1">
      <c r="A172" s="489" t="s">
        <v>439</v>
      </c>
      <c r="B172" s="489"/>
      <c r="C172" s="489"/>
      <c r="D172" s="615"/>
      <c r="E172" s="615"/>
      <c r="F172" s="615"/>
      <c r="G172" s="537"/>
      <c r="H172" s="321"/>
      <c r="I172" s="321"/>
      <c r="J172" s="321"/>
      <c r="K172" s="321"/>
      <c r="L172" s="321"/>
      <c r="M172" s="616"/>
      <c r="N172" s="616"/>
      <c r="O172" s="616"/>
      <c r="P172" s="617"/>
      <c r="Q172" s="461"/>
      <c r="R172" s="461"/>
      <c r="S172" s="324"/>
      <c r="T172" s="46"/>
      <c r="U172" s="618"/>
      <c r="V172" s="449"/>
      <c r="W172" s="459"/>
      <c r="X172" s="122"/>
      <c r="Y172" s="615"/>
      <c r="Z172" s="615"/>
    </row>
    <row r="173" spans="8:8" s="445" ht="15.75" outlineLevel="1" customFormat="1">
      <c r="A173" s="490">
        <v>40.0</v>
      </c>
      <c r="B173" s="493" t="s">
        <v>440</v>
      </c>
      <c r="C173" s="492" t="s">
        <v>441</v>
      </c>
      <c r="D173" s="493" t="s">
        <v>36</v>
      </c>
      <c r="E173" s="493" t="s">
        <v>442</v>
      </c>
      <c r="F173" s="611" t="s">
        <v>441</v>
      </c>
      <c r="G173" s="495">
        <v>0.0</v>
      </c>
      <c r="H173" s="55">
        <v>7.845</v>
      </c>
      <c r="I173" s="55">
        <v>2.9589999999999996</v>
      </c>
      <c r="J173" s="55">
        <v>0.148</v>
      </c>
      <c r="K173" s="55">
        <v>0.0</v>
      </c>
      <c r="L173" s="55">
        <v>0.0</v>
      </c>
      <c r="M173" s="496">
        <v>0.0</v>
      </c>
      <c r="N173" s="496">
        <v>0.0</v>
      </c>
      <c r="O173" s="496">
        <v>0.0</v>
      </c>
      <c r="P173" s="496">
        <v>0.0</v>
      </c>
      <c r="Q173" s="497">
        <f t="shared" si="51" ref="Q173:Q191">SUM(G173:K173)</f>
        <v>10.951999999999998</v>
      </c>
      <c r="R173" s="497">
        <f t="shared" si="52" ref="R173:R191">SUM(L173:P173)</f>
        <v>0.0</v>
      </c>
      <c r="S173" s="58"/>
      <c r="T173" s="59">
        <f t="shared" si="53" ref="T173:T191">SUM(Q173:S173)</f>
        <v>10.951999999999998</v>
      </c>
      <c r="U173" s="498">
        <v>10.952</v>
      </c>
      <c r="V173" s="499">
        <v>1.0</v>
      </c>
      <c r="W173" s="459"/>
      <c r="X173" s="457" t="s">
        <v>1100</v>
      </c>
      <c r="Y173" s="493" t="s">
        <v>36</v>
      </c>
      <c r="Z173" s="493" t="s">
        <v>442</v>
      </c>
    </row>
    <row r="174" spans="8:8" s="445" ht="15.75" outlineLevel="1" customFormat="1">
      <c r="A174" s="450">
        <v>40.0</v>
      </c>
      <c r="B174" s="458" t="s">
        <v>443</v>
      </c>
      <c r="C174" s="501" t="s">
        <v>1209</v>
      </c>
      <c r="D174" s="458" t="s">
        <v>36</v>
      </c>
      <c r="E174" s="458" t="s">
        <v>445</v>
      </c>
      <c r="F174" s="501" t="s">
        <v>1209</v>
      </c>
      <c r="G174" s="502">
        <v>0.0</v>
      </c>
      <c r="H174" s="75">
        <v>0.75</v>
      </c>
      <c r="I174" s="75">
        <v>0.0</v>
      </c>
      <c r="J174" s="75">
        <v>0.0</v>
      </c>
      <c r="K174" s="75">
        <v>0.0</v>
      </c>
      <c r="L174" s="75">
        <v>0.0</v>
      </c>
      <c r="M174" s="503">
        <v>0.0</v>
      </c>
      <c r="N174" s="503">
        <v>0.0</v>
      </c>
      <c r="O174" s="503">
        <v>0.0</v>
      </c>
      <c r="P174" s="503">
        <v>0.0</v>
      </c>
      <c r="Q174" s="455">
        <f t="shared" si="51"/>
        <v>0.75</v>
      </c>
      <c r="R174" s="455">
        <f t="shared" si="52"/>
        <v>0.0</v>
      </c>
      <c r="S174" s="78"/>
      <c r="T174" s="79">
        <f t="shared" si="53"/>
        <v>0.75</v>
      </c>
      <c r="U174" s="504">
        <v>0.75</v>
      </c>
      <c r="V174" s="505">
        <v>1.0</v>
      </c>
      <c r="W174" s="459"/>
      <c r="X174" s="457" t="s">
        <v>1100</v>
      </c>
      <c r="Y174" s="458" t="s">
        <v>36</v>
      </c>
      <c r="Z174" s="458" t="s">
        <v>445</v>
      </c>
    </row>
    <row r="175" spans="8:8" s="445" ht="15.75" outlineLevel="1" customFormat="1">
      <c r="A175" s="450">
        <v>40.0</v>
      </c>
      <c r="B175" s="458" t="s">
        <v>446</v>
      </c>
      <c r="C175" s="501" t="s">
        <v>1210</v>
      </c>
      <c r="D175" s="458" t="s">
        <v>448</v>
      </c>
      <c r="E175" s="458" t="s">
        <v>449</v>
      </c>
      <c r="F175" s="501" t="s">
        <v>1211</v>
      </c>
      <c r="G175" s="502">
        <v>0.0</v>
      </c>
      <c r="H175" s="75">
        <v>0.0</v>
      </c>
      <c r="I175" s="75">
        <v>5.183</v>
      </c>
      <c r="J175" s="75">
        <v>6.364000000000001</v>
      </c>
      <c r="K175" s="75">
        <v>0.0</v>
      </c>
      <c r="L175" s="75">
        <v>0.0</v>
      </c>
      <c r="M175" s="503">
        <v>0.0</v>
      </c>
      <c r="N175" s="503">
        <v>0.0</v>
      </c>
      <c r="O175" s="503">
        <v>0.0</v>
      </c>
      <c r="P175" s="503">
        <v>0.0</v>
      </c>
      <c r="Q175" s="455">
        <f t="shared" si="51"/>
        <v>11.547</v>
      </c>
      <c r="R175" s="455">
        <f t="shared" si="52"/>
        <v>0.0</v>
      </c>
      <c r="S175" s="78"/>
      <c r="T175" s="79">
        <f t="shared" si="53"/>
        <v>11.547</v>
      </c>
      <c r="U175" s="504">
        <v>11.547</v>
      </c>
      <c r="V175" s="505">
        <v>1.0</v>
      </c>
      <c r="W175" s="459"/>
      <c r="X175" s="457" t="s">
        <v>1100</v>
      </c>
      <c r="Y175" s="458" t="s">
        <v>448</v>
      </c>
      <c r="Z175" s="458" t="s">
        <v>449</v>
      </c>
    </row>
    <row r="176" spans="8:8" s="445" ht="16.5" outlineLevel="1" customFormat="1" customHeight="1">
      <c r="A176" s="450" t="s">
        <v>125</v>
      </c>
      <c r="B176" s="559" t="s">
        <v>456</v>
      </c>
      <c r="C176" s="553" t="s">
        <v>457</v>
      </c>
      <c r="D176" s="458" t="s">
        <v>458</v>
      </c>
      <c r="E176" s="458" t="s">
        <v>459</v>
      </c>
      <c r="F176" s="501" t="s">
        <v>460</v>
      </c>
      <c r="G176" s="75">
        <v>0.0</v>
      </c>
      <c r="H176" s="75">
        <v>2.4</v>
      </c>
      <c r="I176" s="75">
        <v>2.0</v>
      </c>
      <c r="J176" s="75">
        <v>0.0</v>
      </c>
      <c r="K176" s="75">
        <v>0.0</v>
      </c>
      <c r="L176" s="75">
        <v>0.0</v>
      </c>
      <c r="M176" s="503">
        <v>0.0</v>
      </c>
      <c r="N176" s="503">
        <v>0.0</v>
      </c>
      <c r="O176" s="503">
        <v>0.0</v>
      </c>
      <c r="P176" s="503">
        <v>0.0</v>
      </c>
      <c r="Q176" s="455">
        <f t="shared" si="51"/>
        <v>4.4</v>
      </c>
      <c r="R176" s="455">
        <f t="shared" si="52"/>
        <v>0.0</v>
      </c>
      <c r="S176" s="78"/>
      <c r="T176" s="79">
        <f t="shared" si="53"/>
        <v>4.4</v>
      </c>
      <c r="U176" s="504">
        <v>4.4</v>
      </c>
      <c r="V176" s="505">
        <v>1.0</v>
      </c>
      <c r="W176" s="459"/>
      <c r="X176" s="457" t="s">
        <v>1100</v>
      </c>
      <c r="Y176" s="458" t="s">
        <v>458</v>
      </c>
      <c r="Z176" s="458" t="s">
        <v>459</v>
      </c>
    </row>
    <row r="177" spans="8:8" s="445" ht="15.75" outlineLevel="1" customFormat="1">
      <c r="A177" s="450" t="s">
        <v>125</v>
      </c>
      <c r="B177" s="559" t="s">
        <v>456</v>
      </c>
      <c r="C177" s="553" t="s">
        <v>457</v>
      </c>
      <c r="D177" s="458" t="s">
        <v>461</v>
      </c>
      <c r="E177" s="458" t="s">
        <v>462</v>
      </c>
      <c r="F177" s="501" t="s">
        <v>1212</v>
      </c>
      <c r="G177" s="502">
        <v>0.0</v>
      </c>
      <c r="H177" s="75">
        <v>0.0</v>
      </c>
      <c r="I177" s="75">
        <v>2.7800000000000002</v>
      </c>
      <c r="J177" s="75">
        <v>0.0</v>
      </c>
      <c r="K177" s="75">
        <v>0.0</v>
      </c>
      <c r="L177" s="75">
        <v>0.0</v>
      </c>
      <c r="M177" s="503">
        <v>0.0</v>
      </c>
      <c r="N177" s="503">
        <v>0.0</v>
      </c>
      <c r="O177" s="503">
        <v>0.0</v>
      </c>
      <c r="P177" s="503">
        <v>0.0</v>
      </c>
      <c r="Q177" s="455">
        <f t="shared" si="51"/>
        <v>2.7800000000000002</v>
      </c>
      <c r="R177" s="455">
        <f t="shared" si="52"/>
        <v>0.0</v>
      </c>
      <c r="S177" s="78"/>
      <c r="T177" s="79">
        <f t="shared" si="53"/>
        <v>2.7800000000000002</v>
      </c>
      <c r="U177" s="504">
        <v>3.0</v>
      </c>
      <c r="V177" s="505">
        <v>1.0</v>
      </c>
      <c r="W177" s="459"/>
      <c r="X177" s="457" t="s">
        <v>1100</v>
      </c>
      <c r="Y177" s="458" t="s">
        <v>461</v>
      </c>
      <c r="Z177" s="458" t="s">
        <v>462</v>
      </c>
    </row>
    <row r="178" spans="8:8" s="445" ht="15.75" outlineLevel="1" customFormat="1">
      <c r="A178" s="450">
        <v>50.0</v>
      </c>
      <c r="B178" s="559">
        <v>5008.0</v>
      </c>
      <c r="C178" s="501" t="s">
        <v>473</v>
      </c>
      <c r="D178" s="546" t="s">
        <v>434</v>
      </c>
      <c r="E178" s="458" t="s">
        <v>27</v>
      </c>
      <c r="F178" s="553" t="s">
        <v>1213</v>
      </c>
      <c r="G178" s="502">
        <v>16.19044</v>
      </c>
      <c r="H178" s="75">
        <v>20.15246</v>
      </c>
      <c r="I178" s="75">
        <v>11.80505</v>
      </c>
      <c r="J178" s="75">
        <v>11.0276</v>
      </c>
      <c r="K178" s="75">
        <v>0.0</v>
      </c>
      <c r="L178" s="75">
        <v>0.0</v>
      </c>
      <c r="M178" s="503">
        <v>0.0</v>
      </c>
      <c r="N178" s="503">
        <v>0.0</v>
      </c>
      <c r="O178" s="503">
        <v>0.0</v>
      </c>
      <c r="P178" s="503">
        <v>0.0</v>
      </c>
      <c r="Q178" s="455">
        <f t="shared" si="51"/>
        <v>59.17555</v>
      </c>
      <c r="R178" s="455">
        <f t="shared" si="52"/>
        <v>0.0</v>
      </c>
      <c r="S178" s="78"/>
      <c r="T178" s="79">
        <f t="shared" si="53"/>
        <v>59.17555</v>
      </c>
      <c r="U178" s="504">
        <v>59.12400000000001</v>
      </c>
      <c r="V178" s="505">
        <v>2.0</v>
      </c>
      <c r="W178" s="459"/>
      <c r="X178" s="457" t="s">
        <v>1100</v>
      </c>
      <c r="Y178" s="458" t="s">
        <v>434</v>
      </c>
      <c r="Z178" s="458" t="s">
        <v>27</v>
      </c>
    </row>
    <row r="179" spans="8:8" s="445" ht="15.75" outlineLevel="1" customFormat="1">
      <c r="A179" s="619" t="s">
        <v>475</v>
      </c>
      <c r="B179" s="620">
        <v>5009.0</v>
      </c>
      <c r="C179" s="452" t="s">
        <v>1214</v>
      </c>
      <c r="D179" s="620" t="s">
        <v>477</v>
      </c>
      <c r="E179" s="620" t="s">
        <v>478</v>
      </c>
      <c r="F179" s="452" t="s">
        <v>479</v>
      </c>
      <c r="G179" s="621"/>
      <c r="H179" s="622"/>
      <c r="I179" s="622"/>
      <c r="J179" s="622"/>
      <c r="K179" s="622"/>
      <c r="L179" s="622"/>
      <c r="M179" s="623"/>
      <c r="N179" s="623"/>
      <c r="O179" s="623"/>
      <c r="P179" s="623"/>
      <c r="Q179" s="455">
        <f t="shared" si="51"/>
        <v>0.0</v>
      </c>
      <c r="R179" s="455">
        <f t="shared" si="52"/>
        <v>0.0</v>
      </c>
      <c r="S179" s="624"/>
      <c r="T179" s="625">
        <f t="shared" si="53"/>
        <v>0.0</v>
      </c>
      <c r="U179" s="504">
        <v>0.5</v>
      </c>
      <c r="V179" s="626"/>
      <c r="W179" s="459"/>
      <c r="X179" s="82"/>
      <c r="Y179" s="458" t="s">
        <v>477</v>
      </c>
      <c r="Z179" s="458" t="s">
        <v>478</v>
      </c>
    </row>
    <row r="180" spans="8:8" s="445" ht="15.75" outlineLevel="1" customFormat="1">
      <c r="A180" s="450">
        <v>50.0</v>
      </c>
      <c r="B180" s="458" t="s">
        <v>480</v>
      </c>
      <c r="C180" s="553" t="s">
        <v>1215</v>
      </c>
      <c r="D180" s="458" t="s">
        <v>482</v>
      </c>
      <c r="E180" s="458" t="s">
        <v>483</v>
      </c>
      <c r="F180" s="501" t="s">
        <v>1216</v>
      </c>
      <c r="G180" s="502">
        <v>0.0</v>
      </c>
      <c r="H180" s="75">
        <v>1.0</v>
      </c>
      <c r="I180" s="75">
        <v>4.03</v>
      </c>
      <c r="J180" s="75">
        <v>0.0</v>
      </c>
      <c r="K180" s="75">
        <v>0.0</v>
      </c>
      <c r="L180" s="75">
        <v>0.0</v>
      </c>
      <c r="M180" s="503">
        <v>0.0</v>
      </c>
      <c r="N180" s="503">
        <v>0.0</v>
      </c>
      <c r="O180" s="503">
        <v>0.0</v>
      </c>
      <c r="P180" s="503">
        <v>0.0</v>
      </c>
      <c r="Q180" s="455">
        <f t="shared" si="51"/>
        <v>5.03</v>
      </c>
      <c r="R180" s="455">
        <f t="shared" si="52"/>
        <v>0.0</v>
      </c>
      <c r="S180" s="78"/>
      <c r="T180" s="79">
        <f t="shared" si="53"/>
        <v>5.03</v>
      </c>
      <c r="U180" s="504">
        <v>5.03</v>
      </c>
      <c r="V180" s="505">
        <v>2.0</v>
      </c>
      <c r="W180" s="459"/>
      <c r="X180" s="82"/>
      <c r="Y180" s="458" t="s">
        <v>482</v>
      </c>
      <c r="Z180" s="458" t="s">
        <v>483</v>
      </c>
    </row>
    <row r="181" spans="8:8" s="445" ht="15.75" outlineLevel="1" customFormat="1">
      <c r="A181" s="450">
        <v>50.0</v>
      </c>
      <c r="B181" s="559" t="s">
        <v>1217</v>
      </c>
      <c r="C181" s="501" t="s">
        <v>486</v>
      </c>
      <c r="D181" s="458" t="s">
        <v>36</v>
      </c>
      <c r="E181" s="458" t="s">
        <v>1218</v>
      </c>
      <c r="F181" s="501" t="s">
        <v>1219</v>
      </c>
      <c r="G181" s="502">
        <v>0.0</v>
      </c>
      <c r="H181" s="75">
        <v>0.0</v>
      </c>
      <c r="I181" s="75">
        <v>0.0</v>
      </c>
      <c r="J181" s="75">
        <v>0.0</v>
      </c>
      <c r="K181" s="75">
        <v>0.0</v>
      </c>
      <c r="L181" s="75">
        <v>0.0</v>
      </c>
      <c r="M181" s="503">
        <v>0.0</v>
      </c>
      <c r="N181" s="503">
        <v>0.0</v>
      </c>
      <c r="O181" s="503">
        <v>1.3</v>
      </c>
      <c r="P181" s="503">
        <v>0.9</v>
      </c>
      <c r="Q181" s="455">
        <f t="shared" si="51"/>
        <v>0.0</v>
      </c>
      <c r="R181" s="455">
        <f t="shared" si="52"/>
        <v>2.2</v>
      </c>
      <c r="S181" s="78"/>
      <c r="T181" s="79">
        <f t="shared" si="53"/>
        <v>2.2</v>
      </c>
      <c r="U181" s="504">
        <v>2.2</v>
      </c>
      <c r="V181" s="505">
        <v>2.0</v>
      </c>
      <c r="W181" s="459"/>
      <c r="X181" s="82"/>
      <c r="Y181" s="458" t="s">
        <v>36</v>
      </c>
      <c r="Z181" s="458" t="s">
        <v>1218</v>
      </c>
    </row>
    <row r="182" spans="8:8" s="445" ht="15.75" outlineLevel="1" customFormat="1">
      <c r="A182" s="450">
        <v>50.0</v>
      </c>
      <c r="B182" s="559" t="s">
        <v>1217</v>
      </c>
      <c r="C182" s="501" t="s">
        <v>486</v>
      </c>
      <c r="D182" s="458" t="s">
        <v>36</v>
      </c>
      <c r="E182" s="458" t="s">
        <v>810</v>
      </c>
      <c r="F182" s="501" t="s">
        <v>1220</v>
      </c>
      <c r="G182" s="502">
        <v>0.0</v>
      </c>
      <c r="H182" s="75">
        <v>0.0</v>
      </c>
      <c r="I182" s="75">
        <v>0.0</v>
      </c>
      <c r="J182" s="75">
        <v>0.0</v>
      </c>
      <c r="K182" s="75">
        <v>0.0</v>
      </c>
      <c r="L182" s="75">
        <v>1.3</v>
      </c>
      <c r="M182" s="503">
        <v>1.0</v>
      </c>
      <c r="N182" s="503">
        <v>0.0</v>
      </c>
      <c r="O182" s="503">
        <v>0.0</v>
      </c>
      <c r="P182" s="503">
        <v>0.0</v>
      </c>
      <c r="Q182" s="455">
        <f t="shared" si="51"/>
        <v>0.0</v>
      </c>
      <c r="R182" s="455">
        <f t="shared" si="52"/>
        <v>2.3</v>
      </c>
      <c r="S182" s="78"/>
      <c r="T182" s="79">
        <f t="shared" si="53"/>
        <v>2.3</v>
      </c>
      <c r="U182" s="504">
        <v>2.3</v>
      </c>
      <c r="V182" s="505">
        <v>2.0</v>
      </c>
      <c r="W182" s="459"/>
      <c r="X182" s="82"/>
      <c r="Y182" s="458" t="s">
        <v>36</v>
      </c>
      <c r="Z182" s="458" t="s">
        <v>810</v>
      </c>
    </row>
    <row r="183" spans="8:8" s="445" ht="15.75" outlineLevel="1" customFormat="1">
      <c r="A183" s="450">
        <v>50.0</v>
      </c>
      <c r="B183" s="458" t="s">
        <v>491</v>
      </c>
      <c r="C183" s="501" t="s">
        <v>1221</v>
      </c>
      <c r="D183" s="458" t="s">
        <v>36</v>
      </c>
      <c r="E183" s="458" t="s">
        <v>493</v>
      </c>
      <c r="F183" s="501" t="s">
        <v>494</v>
      </c>
      <c r="G183" s="502">
        <v>3.0</v>
      </c>
      <c r="H183" s="75">
        <v>9.0</v>
      </c>
      <c r="I183" s="75">
        <v>2.0</v>
      </c>
      <c r="J183" s="75">
        <v>0.0</v>
      </c>
      <c r="K183" s="75">
        <v>0.0</v>
      </c>
      <c r="L183" s="75">
        <v>0.0</v>
      </c>
      <c r="M183" s="75">
        <v>0.0</v>
      </c>
      <c r="N183" s="75">
        <v>0.0</v>
      </c>
      <c r="O183" s="75">
        <v>0.0</v>
      </c>
      <c r="P183" s="75">
        <v>0.0</v>
      </c>
      <c r="Q183" s="455">
        <f t="shared" si="51"/>
        <v>14.0</v>
      </c>
      <c r="R183" s="455">
        <f t="shared" si="52"/>
        <v>0.0</v>
      </c>
      <c r="S183" s="78"/>
      <c r="T183" s="79">
        <f t="shared" si="53"/>
        <v>14.0</v>
      </c>
      <c r="U183" s="504">
        <v>14.0</v>
      </c>
      <c r="V183" s="505">
        <v>2.0</v>
      </c>
      <c r="W183" s="459"/>
      <c r="X183" s="82"/>
      <c r="Y183" s="458" t="s">
        <v>36</v>
      </c>
      <c r="Z183" s="458" t="s">
        <v>493</v>
      </c>
    </row>
    <row r="184" spans="8:8" s="445" ht="15.75" outlineLevel="1" customFormat="1">
      <c r="A184" s="450">
        <v>50.0</v>
      </c>
      <c r="B184" s="458" t="s">
        <v>491</v>
      </c>
      <c r="C184" s="501" t="s">
        <v>1221</v>
      </c>
      <c r="D184" s="458" t="s">
        <v>495</v>
      </c>
      <c r="E184" s="458" t="s">
        <v>496</v>
      </c>
      <c r="F184" s="501" t="s">
        <v>497</v>
      </c>
      <c r="G184" s="75">
        <v>0.0</v>
      </c>
      <c r="H184" s="75">
        <v>0.0</v>
      </c>
      <c r="I184" s="75">
        <v>0.0</v>
      </c>
      <c r="J184" s="75">
        <v>0.0</v>
      </c>
      <c r="K184" s="75">
        <v>0.0</v>
      </c>
      <c r="L184" s="75">
        <v>0.0</v>
      </c>
      <c r="M184" s="75">
        <v>1.531</v>
      </c>
      <c r="N184" s="75">
        <v>14.498999999999999</v>
      </c>
      <c r="O184" s="503">
        <v>1.025</v>
      </c>
      <c r="P184" s="503">
        <v>0.0</v>
      </c>
      <c r="Q184" s="455">
        <f t="shared" si="54" ref="Q184:Q190">SUM(G184:K184)</f>
        <v>0.0</v>
      </c>
      <c r="R184" s="455">
        <f t="shared" si="55" ref="R184:R190">SUM(L184:P184)</f>
        <v>17.054999999999996</v>
      </c>
      <c r="S184" s="78"/>
      <c r="T184" s="79">
        <f t="shared" si="53"/>
        <v>17.054999999999996</v>
      </c>
      <c r="U184" s="504">
        <v>17.055</v>
      </c>
      <c r="V184" s="505">
        <v>2.0</v>
      </c>
      <c r="W184" s="459"/>
      <c r="X184" s="82"/>
      <c r="Y184" s="458" t="s">
        <v>495</v>
      </c>
      <c r="Z184" s="458" t="s">
        <v>496</v>
      </c>
    </row>
    <row r="185" spans="8:8" s="445" ht="15.75" outlineLevel="1" customFormat="1">
      <c r="A185" s="450">
        <v>50.0</v>
      </c>
      <c r="B185" s="559" t="s">
        <v>498</v>
      </c>
      <c r="C185" s="501" t="s">
        <v>499</v>
      </c>
      <c r="D185" s="458" t="s">
        <v>500</v>
      </c>
      <c r="E185" s="458" t="s">
        <v>501</v>
      </c>
      <c r="F185" s="553" t="s">
        <v>502</v>
      </c>
      <c r="G185" s="502">
        <v>0.0</v>
      </c>
      <c r="H185" s="75">
        <v>3.5</v>
      </c>
      <c r="I185" s="75">
        <v>0.5</v>
      </c>
      <c r="J185" s="75">
        <v>0.0</v>
      </c>
      <c r="K185" s="75">
        <v>0.0</v>
      </c>
      <c r="L185" s="75">
        <v>0.0</v>
      </c>
      <c r="M185" s="503">
        <v>0.0</v>
      </c>
      <c r="N185" s="503">
        <v>0.0</v>
      </c>
      <c r="O185" s="503">
        <v>0.0</v>
      </c>
      <c r="P185" s="503">
        <v>0.0</v>
      </c>
      <c r="Q185" s="455">
        <f t="shared" si="54"/>
        <v>4.0</v>
      </c>
      <c r="R185" s="455">
        <f t="shared" si="55"/>
        <v>0.0</v>
      </c>
      <c r="S185" s="78"/>
      <c r="T185" s="79">
        <f t="shared" si="53"/>
        <v>4.0</v>
      </c>
      <c r="U185" s="504">
        <v>4.045</v>
      </c>
      <c r="V185" s="505">
        <v>1.0</v>
      </c>
      <c r="W185" s="459"/>
      <c r="X185" s="457" t="s">
        <v>1100</v>
      </c>
      <c r="Y185" s="458" t="s">
        <v>500</v>
      </c>
      <c r="Z185" s="458" t="s">
        <v>501</v>
      </c>
    </row>
    <row r="186" spans="8:8" s="445" ht="15.75" outlineLevel="1" customFormat="1">
      <c r="A186" s="450" t="s">
        <v>503</v>
      </c>
      <c r="B186" s="559" t="s">
        <v>1222</v>
      </c>
      <c r="C186" s="501" t="s">
        <v>1223</v>
      </c>
      <c r="D186" s="458" t="s">
        <v>36</v>
      </c>
      <c r="E186" s="546" t="s">
        <v>1224</v>
      </c>
      <c r="F186" s="501" t="s">
        <v>1225</v>
      </c>
      <c r="G186" s="502">
        <v>0.0</v>
      </c>
      <c r="H186" s="75">
        <v>0.0</v>
      </c>
      <c r="I186" s="75">
        <v>6.2</v>
      </c>
      <c r="J186" s="75">
        <v>0.0</v>
      </c>
      <c r="K186" s="75">
        <v>0.0</v>
      </c>
      <c r="L186" s="75">
        <v>0.0</v>
      </c>
      <c r="M186" s="503">
        <v>0.0</v>
      </c>
      <c r="N186" s="503">
        <v>0.0</v>
      </c>
      <c r="O186" s="503">
        <v>0.0</v>
      </c>
      <c r="P186" s="503">
        <v>0.0</v>
      </c>
      <c r="Q186" s="455">
        <f t="shared" si="54"/>
        <v>6.2</v>
      </c>
      <c r="R186" s="455">
        <f t="shared" si="55"/>
        <v>0.0</v>
      </c>
      <c r="S186" s="78"/>
      <c r="T186" s="79">
        <f t="shared" si="53"/>
        <v>6.2</v>
      </c>
      <c r="U186" s="504">
        <v>6.2</v>
      </c>
      <c r="V186" s="575">
        <v>3.0</v>
      </c>
      <c r="W186"/>
      <c r="X186" s="457" t="s">
        <v>1100</v>
      </c>
      <c r="Y186" s="458" t="s">
        <v>36</v>
      </c>
      <c r="Z186" s="458" t="s">
        <v>1224</v>
      </c>
    </row>
    <row r="187" spans="8:8" s="445" ht="15.75" outlineLevel="1" customFormat="1">
      <c r="A187" s="450">
        <v>56.0</v>
      </c>
      <c r="B187" s="559">
        <v>5604.0</v>
      </c>
      <c r="C187" s="501" t="s">
        <v>508</v>
      </c>
      <c r="D187" s="458" t="s">
        <v>36</v>
      </c>
      <c r="E187" s="458" t="s">
        <v>509</v>
      </c>
      <c r="F187" s="501" t="s">
        <v>510</v>
      </c>
      <c r="G187" s="502">
        <v>0.0</v>
      </c>
      <c r="H187" s="75">
        <v>6.210000000000001</v>
      </c>
      <c r="I187" s="75">
        <v>9.24</v>
      </c>
      <c r="J187" s="75">
        <v>1.08</v>
      </c>
      <c r="K187" s="75">
        <v>0.08</v>
      </c>
      <c r="L187" s="75">
        <v>0.0</v>
      </c>
      <c r="M187" s="503">
        <v>0.0</v>
      </c>
      <c r="N187" s="503">
        <v>2.07</v>
      </c>
      <c r="O187" s="503">
        <v>0.8200000000000001</v>
      </c>
      <c r="P187" s="503">
        <v>0.0</v>
      </c>
      <c r="Q187" s="455">
        <f t="shared" si="54"/>
        <v>16.61</v>
      </c>
      <c r="R187" s="455">
        <f t="shared" si="55"/>
        <v>2.8899999999999997</v>
      </c>
      <c r="S187" s="78"/>
      <c r="T187" s="79">
        <f t="shared" si="53"/>
        <v>19.5</v>
      </c>
      <c r="U187" s="504">
        <v>19.5</v>
      </c>
      <c r="V187" s="505">
        <v>2.0</v>
      </c>
      <c r="W187" s="459"/>
      <c r="X187" s="82"/>
      <c r="Y187" s="458" t="s">
        <v>36</v>
      </c>
      <c r="Z187" s="458" t="s">
        <v>509</v>
      </c>
    </row>
    <row r="188" spans="8:8" s="445" ht="15.75" outlineLevel="1" customFormat="1">
      <c r="A188" s="450">
        <v>56.0</v>
      </c>
      <c r="B188" s="559">
        <v>5604.0</v>
      </c>
      <c r="C188" s="501" t="s">
        <v>508</v>
      </c>
      <c r="D188" s="458" t="s">
        <v>511</v>
      </c>
      <c r="E188" s="458" t="s">
        <v>512</v>
      </c>
      <c r="F188" s="501" t="s">
        <v>1226</v>
      </c>
      <c r="G188" s="502">
        <v>0.0</v>
      </c>
      <c r="H188" s="75">
        <v>3.01</v>
      </c>
      <c r="I188" s="502">
        <v>0.0</v>
      </c>
      <c r="J188" s="502">
        <v>0.0</v>
      </c>
      <c r="K188" s="502">
        <v>0.0</v>
      </c>
      <c r="L188" s="502">
        <v>0.0</v>
      </c>
      <c r="M188" s="502">
        <v>0.0</v>
      </c>
      <c r="N188" s="502">
        <v>0.0</v>
      </c>
      <c r="O188" s="502">
        <v>0.0</v>
      </c>
      <c r="P188" s="502">
        <v>0.0</v>
      </c>
      <c r="Q188" s="455">
        <f t="shared" si="54"/>
        <v>3.01</v>
      </c>
      <c r="R188" s="455">
        <f t="shared" si="55"/>
        <v>0.0</v>
      </c>
      <c r="S188" s="78"/>
      <c r="T188" s="79">
        <f t="shared" si="53"/>
        <v>3.01</v>
      </c>
      <c r="U188" s="504">
        <v>3.01</v>
      </c>
      <c r="V188" s="505">
        <v>2.0</v>
      </c>
      <c r="W188" s="459"/>
      <c r="X188" s="82"/>
      <c r="Y188" s="458" t="s">
        <v>511</v>
      </c>
      <c r="Z188" s="458" t="s">
        <v>512</v>
      </c>
    </row>
    <row r="189" spans="8:8" s="445" ht="15.75" outlineLevel="1" customFormat="1">
      <c r="A189" s="450">
        <v>56.0</v>
      </c>
      <c r="B189" s="559">
        <v>5607.0</v>
      </c>
      <c r="C189" s="501" t="s">
        <v>513</v>
      </c>
      <c r="D189" s="458" t="s">
        <v>36</v>
      </c>
      <c r="E189" s="458" t="s">
        <v>514</v>
      </c>
      <c r="F189" s="541" t="s">
        <v>515</v>
      </c>
      <c r="G189" s="75">
        <v>0.0</v>
      </c>
      <c r="H189" s="75">
        <v>1.4489999999999998</v>
      </c>
      <c r="I189" s="75">
        <v>0.5</v>
      </c>
      <c r="J189" s="75">
        <v>0.0</v>
      </c>
      <c r="K189" s="75">
        <v>0.0</v>
      </c>
      <c r="L189" s="75">
        <v>0.0</v>
      </c>
      <c r="M189" s="503">
        <v>0.0</v>
      </c>
      <c r="N189" s="503">
        <v>0.0</v>
      </c>
      <c r="O189" s="503">
        <v>4.751</v>
      </c>
      <c r="P189" s="503">
        <v>0.0</v>
      </c>
      <c r="Q189" s="455">
        <f t="shared" si="54"/>
        <v>1.9489999999999998</v>
      </c>
      <c r="R189" s="455">
        <f t="shared" si="55"/>
        <v>4.751</v>
      </c>
      <c r="S189" s="78"/>
      <c r="T189" s="79">
        <f t="shared" si="53"/>
        <v>6.7</v>
      </c>
      <c r="U189" s="504">
        <v>7.2</v>
      </c>
      <c r="V189" s="505">
        <v>1.0</v>
      </c>
      <c r="W189" s="459"/>
      <c r="X189" s="457" t="s">
        <v>1100</v>
      </c>
      <c r="Y189" s="458" t="s">
        <v>36</v>
      </c>
      <c r="Z189" s="458" t="s">
        <v>514</v>
      </c>
    </row>
    <row r="190" spans="8:8" s="445" ht="15.75" outlineLevel="1" customFormat="1">
      <c r="A190" s="450">
        <v>56.0</v>
      </c>
      <c r="B190" s="559">
        <v>5607.0</v>
      </c>
      <c r="C190" s="501" t="s">
        <v>513</v>
      </c>
      <c r="D190" s="546" t="s">
        <v>514</v>
      </c>
      <c r="E190" s="546" t="s">
        <v>1227</v>
      </c>
      <c r="F190" s="541" t="s">
        <v>1228</v>
      </c>
      <c r="G190" s="502">
        <v>0.0</v>
      </c>
      <c r="H190" s="75">
        <v>0.0</v>
      </c>
      <c r="I190" s="75">
        <v>13.924999999999999</v>
      </c>
      <c r="J190" s="75">
        <v>24.725</v>
      </c>
      <c r="K190" s="75">
        <v>0.0</v>
      </c>
      <c r="L190" s="75">
        <v>0.0</v>
      </c>
      <c r="M190" s="503">
        <v>0.0</v>
      </c>
      <c r="N190" s="503">
        <v>0.0</v>
      </c>
      <c r="O190" s="503">
        <v>0.0</v>
      </c>
      <c r="P190" s="503">
        <v>0.0</v>
      </c>
      <c r="Q190" s="455">
        <f t="shared" si="54"/>
        <v>38.65</v>
      </c>
      <c r="R190" s="455">
        <f t="shared" si="55"/>
        <v>0.0</v>
      </c>
      <c r="S190" s="78"/>
      <c r="T190" s="79">
        <f t="shared" si="53"/>
        <v>38.65</v>
      </c>
      <c r="U190" s="504">
        <v>38.64</v>
      </c>
      <c r="V190" s="575">
        <v>3.0</v>
      </c>
      <c r="W190"/>
      <c r="X190" s="457" t="s">
        <v>1100</v>
      </c>
      <c r="Y190" s="458" t="s">
        <v>514</v>
      </c>
      <c r="Z190" s="458" t="s">
        <v>1227</v>
      </c>
    </row>
    <row r="191" spans="8:8" s="445" ht="15.75" outlineLevel="1" customFormat="1">
      <c r="A191" s="521" t="s">
        <v>516</v>
      </c>
      <c r="B191" s="522"/>
      <c r="C191" s="522"/>
      <c r="D191" s="522"/>
      <c r="E191" s="522"/>
      <c r="F191" s="523" t="s">
        <v>85</v>
      </c>
      <c r="G191" s="576">
        <f t="shared" si="56" ref="G191:P191">SUM(G173:G190)</f>
        <v>19.19044</v>
      </c>
      <c r="H191" s="576">
        <f t="shared" si="56"/>
        <v>55.31646</v>
      </c>
      <c r="I191" s="576">
        <f t="shared" si="56"/>
        <v>61.12205</v>
      </c>
      <c r="J191" s="576">
        <f t="shared" si="56"/>
        <v>43.3446</v>
      </c>
      <c r="K191" s="576">
        <f t="shared" si="56"/>
        <v>0.08</v>
      </c>
      <c r="L191" s="576">
        <f t="shared" si="56"/>
        <v>1.3</v>
      </c>
      <c r="M191" s="576">
        <f t="shared" si="56"/>
        <v>2.5309999999999997</v>
      </c>
      <c r="N191" s="576">
        <f t="shared" si="56"/>
        <v>16.569</v>
      </c>
      <c r="O191" s="576">
        <f t="shared" si="56"/>
        <v>7.896000000000001</v>
      </c>
      <c r="P191" s="576">
        <f t="shared" si="56"/>
        <v>0.9</v>
      </c>
      <c r="Q191" s="455">
        <f t="shared" si="51"/>
        <v>179.05355</v>
      </c>
      <c r="R191" s="455">
        <f t="shared" si="52"/>
        <v>29.195999999999998</v>
      </c>
      <c r="S191" s="78">
        <f>SUM(S173:S189)</f>
        <v>0.0</v>
      </c>
      <c r="T191" s="79">
        <f t="shared" si="53"/>
        <v>208.24955</v>
      </c>
      <c r="U191" s="526">
        <f>SUM(U173:U190)</f>
        <v>209.45299999999997</v>
      </c>
      <c r="V191" s="568"/>
      <c r="W191" s="459"/>
      <c r="X191" s="82"/>
    </row>
    <row r="192" spans="8:8" s="445" ht="16.5" outlineLevel="1" customFormat="1">
      <c r="A192" s="529"/>
      <c r="B192" s="530"/>
      <c r="C192" s="530"/>
      <c r="D192" s="530"/>
      <c r="E192" s="530"/>
      <c r="F192" s="531" t="s">
        <v>86</v>
      </c>
      <c r="G192" s="114">
        <f>+G191/$T$191</f>
        <v>0.09215117151513652</v>
      </c>
      <c r="H192" s="114">
        <f t="shared" si="57" ref="H192:S192">+H191/$T$191</f>
        <v>0.26562583208463114</v>
      </c>
      <c r="I192" s="114">
        <f t="shared" si="57"/>
        <v>0.29350387551857854</v>
      </c>
      <c r="J192" s="114">
        <f t="shared" si="57"/>
        <v>0.20813778469149152</v>
      </c>
      <c r="K192" s="114">
        <f t="shared" si="57"/>
        <v>3.8415449157032995E-4</v>
      </c>
      <c r="L192" s="114">
        <f t="shared" si="57"/>
        <v>0.006242510488017861</v>
      </c>
      <c r="M192" s="114">
        <f t="shared" si="57"/>
        <v>0.01215368772705631</v>
      </c>
      <c r="N192" s="114">
        <f t="shared" si="57"/>
        <v>0.07956319713535995</v>
      </c>
      <c r="O192" s="114">
        <f t="shared" si="57"/>
        <v>0.037916048317991564</v>
      </c>
      <c r="P192" s="114">
        <f t="shared" si="57"/>
        <v>0.004321738030166212</v>
      </c>
      <c r="Q192" s="532">
        <f t="shared" si="57"/>
        <v>0.8598028183014081</v>
      </c>
      <c r="R192" s="532">
        <f t="shared" si="57"/>
        <v>0.14019718169859188</v>
      </c>
      <c r="S192" s="114">
        <f t="shared" si="57"/>
        <v>0.0</v>
      </c>
      <c r="T192" s="533">
        <f>T191/U191</f>
        <v>0.9942543195848235</v>
      </c>
      <c r="U192" s="554"/>
      <c r="V192" s="569"/>
      <c r="W192" s="459"/>
      <c r="X192" s="263"/>
    </row>
    <row r="193" spans="8:8" s="445" ht="15.75" outlineLevel="1" collapsed="1" customFormat="1">
      <c r="A193" s="552"/>
      <c r="B193" s="459"/>
      <c r="C193" s="459"/>
      <c r="D193" s="459"/>
      <c r="E193" s="459"/>
      <c r="F193" s="459"/>
      <c r="G193" s="536"/>
      <c r="H193" s="321"/>
      <c r="I193" s="321"/>
      <c r="J193" s="321"/>
      <c r="K193" s="321"/>
      <c r="L193" s="321"/>
      <c r="M193" s="537"/>
      <c r="N193" s="537"/>
      <c r="O193" s="537"/>
      <c r="P193" s="537"/>
      <c r="Q193" s="461"/>
      <c r="R193" s="461"/>
      <c r="S193" s="324"/>
      <c r="T193" s="46"/>
      <c r="U193" s="487"/>
      <c r="V193" s="449"/>
      <c r="W193" s="459"/>
      <c r="X193" s="122"/>
      <c r="Y193" s="459"/>
      <c r="Z193" s="459"/>
    </row>
    <row r="194" spans="8:8" s="445" ht="16.5" outlineLevel="1" customFormat="1">
      <c r="A194" s="489" t="s">
        <v>517</v>
      </c>
      <c r="B194" s="489"/>
      <c r="C194" s="459"/>
      <c r="D194" s="459"/>
      <c r="E194" s="459"/>
      <c r="F194" s="459"/>
      <c r="G194" s="536"/>
      <c r="H194" s="321"/>
      <c r="I194" s="321"/>
      <c r="J194" s="321"/>
      <c r="K194" s="321"/>
      <c r="L194" s="321"/>
      <c r="M194" s="537"/>
      <c r="N194" s="537"/>
      <c r="O194" s="537"/>
      <c r="P194" s="537"/>
      <c r="Q194" s="461"/>
      <c r="R194" s="461"/>
      <c r="S194" s="324"/>
      <c r="T194" s="46"/>
      <c r="U194" s="487"/>
      <c r="V194" s="449"/>
      <c r="W194" s="459"/>
      <c r="X194" s="122"/>
      <c r="Y194" s="459"/>
      <c r="Z194" s="459"/>
    </row>
    <row r="195" spans="8:8" s="445" ht="15.75" outlineLevel="1" customFormat="1">
      <c r="A195" s="490">
        <v>49.0</v>
      </c>
      <c r="B195" s="493">
        <v>4902.0</v>
      </c>
      <c r="C195" s="577" t="s">
        <v>1198</v>
      </c>
      <c r="D195" s="599" t="s">
        <v>1199</v>
      </c>
      <c r="E195" s="599" t="s">
        <v>1229</v>
      </c>
      <c r="F195" s="492" t="s">
        <v>1230</v>
      </c>
      <c r="G195" s="495">
        <v>0.0</v>
      </c>
      <c r="H195" s="55">
        <v>46.50400000000001</v>
      </c>
      <c r="I195" s="55">
        <v>23.714</v>
      </c>
      <c r="J195" s="55">
        <v>1.007</v>
      </c>
      <c r="K195" s="55">
        <v>0.0</v>
      </c>
      <c r="L195" s="55">
        <v>0.0</v>
      </c>
      <c r="M195" s="496">
        <v>0.0</v>
      </c>
      <c r="N195" s="496">
        <v>0.0</v>
      </c>
      <c r="O195" s="496">
        <v>0.0</v>
      </c>
      <c r="P195" s="496">
        <v>0.0</v>
      </c>
      <c r="Q195" s="497">
        <f>SUM(G195:K195)</f>
        <v>71.22500000000002</v>
      </c>
      <c r="R195" s="497">
        <f>SUM(L195:P195)</f>
        <v>0.0</v>
      </c>
      <c r="S195" s="58"/>
      <c r="T195" s="63">
        <f>SUM(Q195:S195)</f>
        <v>71.22500000000002</v>
      </c>
      <c r="U195" s="498">
        <v>71.283</v>
      </c>
      <c r="V195" s="499">
        <v>1.0</v>
      </c>
      <c r="W195"/>
      <c r="X195" s="457" t="s">
        <v>1100</v>
      </c>
      <c r="Y195" s="493" t="s">
        <v>1199</v>
      </c>
      <c r="Z195" s="493" t="s">
        <v>1229</v>
      </c>
    </row>
    <row r="196" spans="8:8" s="445" ht="15.75" outlineLevel="1" customFormat="1">
      <c r="A196" s="450">
        <v>49.0</v>
      </c>
      <c r="B196" s="458" t="s">
        <v>518</v>
      </c>
      <c r="C196" s="501" t="s">
        <v>519</v>
      </c>
      <c r="D196" s="458" t="s">
        <v>36</v>
      </c>
      <c r="E196" s="458" t="s">
        <v>52</v>
      </c>
      <c r="F196" s="501" t="s">
        <v>519</v>
      </c>
      <c r="G196" s="502">
        <v>0.0</v>
      </c>
      <c r="H196" s="75">
        <v>0.0</v>
      </c>
      <c r="I196" s="75">
        <v>1.529</v>
      </c>
      <c r="J196" s="75">
        <v>1.0</v>
      </c>
      <c r="K196" s="75">
        <v>0.0</v>
      </c>
      <c r="L196" s="75">
        <v>0.0</v>
      </c>
      <c r="M196" s="503">
        <v>0.0</v>
      </c>
      <c r="N196" s="503">
        <v>0.0</v>
      </c>
      <c r="O196" s="503">
        <v>0.0</v>
      </c>
      <c r="P196" s="503">
        <v>0.0</v>
      </c>
      <c r="Q196" s="455">
        <f>SUM(G196:K196)</f>
        <v>2.529</v>
      </c>
      <c r="R196" s="455">
        <f>SUM(L196:P196)</f>
        <v>0.0</v>
      </c>
      <c r="S196" s="78"/>
      <c r="T196" s="79">
        <f>SUM(Q196:S196)</f>
        <v>2.529</v>
      </c>
      <c r="U196" s="504">
        <v>2.5537799999999997</v>
      </c>
      <c r="V196" s="505">
        <v>1.0</v>
      </c>
      <c r="W196" s="459"/>
      <c r="X196" s="457" t="s">
        <v>1100</v>
      </c>
      <c r="Y196" s="458" t="s">
        <v>36</v>
      </c>
      <c r="Z196" s="458" t="s">
        <v>52</v>
      </c>
    </row>
    <row r="197" spans="8:8" s="445" ht="15.75" outlineLevel="1" customFormat="1">
      <c r="A197" s="450">
        <v>88.0</v>
      </c>
      <c r="B197" s="458">
        <v>8801.0</v>
      </c>
      <c r="C197" s="501" t="s">
        <v>527</v>
      </c>
      <c r="D197" s="458" t="s">
        <v>36</v>
      </c>
      <c r="E197" s="458" t="s">
        <v>530</v>
      </c>
      <c r="F197" s="501" t="s">
        <v>1231</v>
      </c>
      <c r="G197" s="502">
        <v>0.0</v>
      </c>
      <c r="H197" s="75">
        <v>24.467</v>
      </c>
      <c r="I197" s="75">
        <v>26.648999999999994</v>
      </c>
      <c r="J197" s="75">
        <v>5.0649999999999995</v>
      </c>
      <c r="K197" s="75">
        <v>0.0</v>
      </c>
      <c r="L197" s="75">
        <v>0.0</v>
      </c>
      <c r="M197" s="75">
        <v>0.0</v>
      </c>
      <c r="N197" s="75">
        <v>0.0</v>
      </c>
      <c r="O197" s="75">
        <v>4.335999999999999</v>
      </c>
      <c r="P197" s="75">
        <v>7.043999999999999</v>
      </c>
      <c r="Q197" s="455">
        <f>SUM(G197:K197)</f>
        <v>56.18099999999999</v>
      </c>
      <c r="R197" s="455">
        <f>SUM(L197:P197)</f>
        <v>11.379999999999999</v>
      </c>
      <c r="S197" s="78"/>
      <c r="T197" s="79">
        <f>SUM(Q197:S197)</f>
        <v>67.56099999999999</v>
      </c>
      <c r="U197" s="504">
        <v>66.218</v>
      </c>
      <c r="V197" s="505">
        <v>1.0</v>
      </c>
      <c r="W197"/>
      <c r="X197" s="457" t="s">
        <v>1100</v>
      </c>
      <c r="Y197" s="458" t="s">
        <v>36</v>
      </c>
      <c r="Z197" s="458" t="s">
        <v>530</v>
      </c>
    </row>
    <row r="198" spans="8:8" s="445" ht="15.75" outlineLevel="1" customFormat="1">
      <c r="A198" s="450">
        <v>88.0</v>
      </c>
      <c r="B198" s="458" t="s">
        <v>532</v>
      </c>
      <c r="C198" s="501" t="s">
        <v>533</v>
      </c>
      <c r="D198" s="458" t="s">
        <v>36</v>
      </c>
      <c r="E198" s="458" t="s">
        <v>52</v>
      </c>
      <c r="F198" s="501" t="s">
        <v>533</v>
      </c>
      <c r="G198" s="502">
        <v>0.0</v>
      </c>
      <c r="H198" s="75">
        <v>2.065</v>
      </c>
      <c r="I198" s="75">
        <v>1.097</v>
      </c>
      <c r="J198" s="75">
        <v>0.0</v>
      </c>
      <c r="K198" s="75">
        <v>0.0</v>
      </c>
      <c r="L198" s="75">
        <v>0.0</v>
      </c>
      <c r="M198" s="503">
        <v>0.0</v>
      </c>
      <c r="N198" s="503">
        <v>0.0</v>
      </c>
      <c r="O198" s="503">
        <v>0.0</v>
      </c>
      <c r="P198" s="503">
        <v>0.0</v>
      </c>
      <c r="Q198" s="455">
        <f>SUM(G198:K198)</f>
        <v>3.162</v>
      </c>
      <c r="R198" s="455">
        <f>SUM(L198:P198)</f>
        <v>0.0</v>
      </c>
      <c r="S198" s="78"/>
      <c r="T198" s="79">
        <f>SUM(Q198:S198)</f>
        <v>3.162</v>
      </c>
      <c r="U198" s="504">
        <v>2.76239</v>
      </c>
      <c r="V198" s="505">
        <v>1.0</v>
      </c>
      <c r="W198" s="459"/>
      <c r="X198" s="457" t="s">
        <v>1100</v>
      </c>
      <c r="Y198" s="458" t="s">
        <v>36</v>
      </c>
      <c r="Z198" s="458" t="s">
        <v>52</v>
      </c>
    </row>
    <row r="199" spans="8:8" s="445" ht="15.75" outlineLevel="1" customFormat="1">
      <c r="A199" s="521" t="s">
        <v>534</v>
      </c>
      <c r="B199" s="522"/>
      <c r="C199" s="522"/>
      <c r="D199" s="522"/>
      <c r="E199" s="522"/>
      <c r="F199" s="523" t="s">
        <v>85</v>
      </c>
      <c r="G199" s="576">
        <f>SUM(G195:G198)</f>
        <v>0.0</v>
      </c>
      <c r="H199" s="576">
        <f t="shared" si="58" ref="H199:P199">SUM(H195:H198)</f>
        <v>73.036</v>
      </c>
      <c r="I199" s="576">
        <f t="shared" si="58"/>
        <v>52.989</v>
      </c>
      <c r="J199" s="576">
        <f t="shared" si="58"/>
        <v>7.071999999999999</v>
      </c>
      <c r="K199" s="576">
        <f t="shared" si="58"/>
        <v>0.0</v>
      </c>
      <c r="L199" s="576">
        <f t="shared" si="58"/>
        <v>0.0</v>
      </c>
      <c r="M199" s="576">
        <f t="shared" si="58"/>
        <v>0.0</v>
      </c>
      <c r="N199" s="576">
        <f t="shared" si="58"/>
        <v>0.0</v>
      </c>
      <c r="O199" s="576">
        <f t="shared" si="58"/>
        <v>4.335999999999999</v>
      </c>
      <c r="P199" s="576">
        <f t="shared" si="58"/>
        <v>7.043999999999999</v>
      </c>
      <c r="Q199" s="455">
        <f>SUM(G199:K199)</f>
        <v>133.097</v>
      </c>
      <c r="R199" s="455">
        <f>SUM(L199:P199)</f>
        <v>11.379999999999999</v>
      </c>
      <c r="S199" s="78">
        <f>SUM(S196:S198)</f>
        <v>0.0</v>
      </c>
      <c r="T199" s="79">
        <f>SUM(Q199:S199)</f>
        <v>144.477</v>
      </c>
      <c r="U199" s="526">
        <f>SUM(U195:U198)</f>
        <v>142.81717</v>
      </c>
      <c r="V199" s="568"/>
      <c r="W199" s="459"/>
      <c r="X199" s="82"/>
    </row>
    <row r="200" spans="8:8" s="445" ht="16.5" outlineLevel="1" customFormat="1">
      <c r="A200" s="529"/>
      <c r="B200" s="530"/>
      <c r="C200" s="530"/>
      <c r="D200" s="530"/>
      <c r="E200" s="530"/>
      <c r="F200" s="531" t="s">
        <v>86</v>
      </c>
      <c r="G200" s="114">
        <f>+G199/$T$199</f>
        <v>0.0</v>
      </c>
      <c r="H200" s="114">
        <f t="shared" si="59" ref="H200:S200">+H199/$T$199</f>
        <v>0.5055199097434193</v>
      </c>
      <c r="I200" s="114">
        <f t="shared" si="59"/>
        <v>0.36676426005523366</v>
      </c>
      <c r="J200" s="114">
        <f t="shared" si="59"/>
        <v>0.04894896765575143</v>
      </c>
      <c r="K200" s="114">
        <f t="shared" si="59"/>
        <v>0.0</v>
      </c>
      <c r="L200" s="114">
        <f t="shared" si="59"/>
        <v>0.0</v>
      </c>
      <c r="M200" s="114">
        <f t="shared" si="59"/>
        <v>0.0</v>
      </c>
      <c r="N200" s="114">
        <f t="shared" si="59"/>
        <v>0.0</v>
      </c>
      <c r="O200" s="114">
        <f t="shared" si="59"/>
        <v>0.0300116973635942</v>
      </c>
      <c r="P200" s="114">
        <f t="shared" si="59"/>
        <v>0.04875516518200128</v>
      </c>
      <c r="Q200" s="532">
        <f t="shared" si="59"/>
        <v>0.9212331374544045</v>
      </c>
      <c r="R200" s="532">
        <f t="shared" si="59"/>
        <v>0.07876686254559548</v>
      </c>
      <c r="S200" s="114">
        <f t="shared" si="59"/>
        <v>0.0</v>
      </c>
      <c r="T200" s="533">
        <f>T199/U199</f>
        <v>1.0116220619691596</v>
      </c>
      <c r="U200" s="554"/>
      <c r="V200" s="569"/>
      <c r="W200" s="459"/>
      <c r="X200" s="263"/>
    </row>
    <row r="201" spans="8:8" s="445" ht="15.75" outlineLevel="1" collapsed="1" customFormat="1">
      <c r="A201" s="552"/>
      <c r="B201" s="459"/>
      <c r="C201" s="459"/>
      <c r="D201" s="459"/>
      <c r="E201" s="459"/>
      <c r="F201" s="459"/>
      <c r="G201" s="536"/>
      <c r="H201" s="321"/>
      <c r="I201" s="321"/>
      <c r="J201" s="321"/>
      <c r="K201" s="321"/>
      <c r="L201" s="321"/>
      <c r="M201" s="537"/>
      <c r="N201" s="537"/>
      <c r="O201" s="537"/>
      <c r="P201" s="537"/>
      <c r="Q201" s="461"/>
      <c r="R201" s="461"/>
      <c r="S201" s="324"/>
      <c r="T201" s="46"/>
      <c r="U201" s="487"/>
      <c r="V201" s="449"/>
      <c r="W201" s="459"/>
      <c r="X201" s="122"/>
      <c r="Y201" s="459"/>
      <c r="Z201" s="459"/>
    </row>
    <row r="202" spans="8:8" s="445" ht="16.5" outlineLevel="1" customFormat="1">
      <c r="A202" s="489" t="s">
        <v>535</v>
      </c>
      <c r="B202" s="489"/>
      <c r="C202" s="459"/>
      <c r="D202" s="459"/>
      <c r="E202" s="459"/>
      <c r="F202" s="459"/>
      <c r="G202" s="536"/>
      <c r="H202" s="321"/>
      <c r="I202" s="321"/>
      <c r="J202" s="321"/>
      <c r="K202" s="321"/>
      <c r="L202" s="321"/>
      <c r="M202" s="537"/>
      <c r="N202" s="537"/>
      <c r="O202" s="537"/>
      <c r="P202" s="537"/>
      <c r="Q202" s="461"/>
      <c r="R202" s="461"/>
      <c r="S202" s="324"/>
      <c r="T202" s="46"/>
      <c r="U202" s="487"/>
      <c r="V202" s="449"/>
      <c r="W202" s="459"/>
      <c r="X202" s="122"/>
      <c r="Y202" s="459"/>
      <c r="Z202" s="459"/>
    </row>
    <row r="203" spans="8:8" s="445" ht="15.75" outlineLevel="1" customFormat="1">
      <c r="A203" s="490">
        <v>20.0</v>
      </c>
      <c r="B203" s="571" t="s">
        <v>263</v>
      </c>
      <c r="C203" s="492" t="s">
        <v>264</v>
      </c>
      <c r="D203" s="493" t="s">
        <v>265</v>
      </c>
      <c r="E203" s="493" t="s">
        <v>1232</v>
      </c>
      <c r="F203" s="492" t="s">
        <v>1233</v>
      </c>
      <c r="G203" s="495">
        <v>17.136</v>
      </c>
      <c r="H203" s="55">
        <v>8.6674</v>
      </c>
      <c r="I203" s="55">
        <v>9.1532</v>
      </c>
      <c r="J203" s="55">
        <v>22.5764</v>
      </c>
      <c r="K203" s="55">
        <v>0.0</v>
      </c>
      <c r="L203" s="55">
        <v>0.0</v>
      </c>
      <c r="M203" s="496">
        <v>0.0</v>
      </c>
      <c r="N203" s="496">
        <v>0.0</v>
      </c>
      <c r="O203" s="496">
        <v>20.493999999999996</v>
      </c>
      <c r="P203" s="496">
        <v>0.0</v>
      </c>
      <c r="Q203" s="497">
        <f>SUM(G203:K203)</f>
        <v>57.533</v>
      </c>
      <c r="R203" s="497">
        <f>SUM(L203:P203)</f>
        <v>20.493999999999996</v>
      </c>
      <c r="S203" s="58"/>
      <c r="T203" s="63">
        <f>SUM(Q203:S203)</f>
        <v>78.027</v>
      </c>
      <c r="U203" s="498">
        <v>79.11699999999999</v>
      </c>
      <c r="V203" s="499">
        <v>1.0</v>
      </c>
      <c r="W203"/>
      <c r="X203" s="62"/>
      <c r="Y203" s="493" t="s">
        <v>265</v>
      </c>
      <c r="Z203" s="493" t="s">
        <v>1232</v>
      </c>
    </row>
    <row r="204" spans="8:8" s="445" ht="15.75" outlineLevel="1" customFormat="1">
      <c r="A204" s="450">
        <v>20.0</v>
      </c>
      <c r="B204" s="543" t="s">
        <v>188</v>
      </c>
      <c r="C204" s="501" t="s">
        <v>189</v>
      </c>
      <c r="D204" s="458" t="s">
        <v>36</v>
      </c>
      <c r="E204" s="458" t="s">
        <v>116</v>
      </c>
      <c r="F204" s="501" t="s">
        <v>538</v>
      </c>
      <c r="G204" s="502">
        <v>1.059</v>
      </c>
      <c r="H204" s="75">
        <v>0.0</v>
      </c>
      <c r="I204" s="75">
        <v>4.01</v>
      </c>
      <c r="J204" s="75">
        <v>5.021</v>
      </c>
      <c r="K204" s="75">
        <v>0.0</v>
      </c>
      <c r="L204" s="75">
        <v>0.0</v>
      </c>
      <c r="M204" s="503">
        <v>0.898</v>
      </c>
      <c r="N204" s="503">
        <v>6.020000000000001</v>
      </c>
      <c r="O204" s="503">
        <v>20.53</v>
      </c>
      <c r="P204" s="503">
        <v>0.0</v>
      </c>
      <c r="Q204" s="455">
        <f t="shared" si="60" ref="Q204:Q223">SUM(G204:K204)</f>
        <v>10.09</v>
      </c>
      <c r="R204" s="455">
        <f>SUM(L204:P204)</f>
        <v>27.448</v>
      </c>
      <c r="S204" s="78"/>
      <c r="T204" s="79">
        <f>SUM(Q204:S204)</f>
        <v>37.538</v>
      </c>
      <c r="U204" s="504">
        <v>37.538</v>
      </c>
      <c r="V204" s="505">
        <v>2.0</v>
      </c>
      <c r="W204" s="459"/>
      <c r="X204" s="82"/>
      <c r="Y204" s="458" t="s">
        <v>36</v>
      </c>
      <c r="Z204" s="458" t="s">
        <v>116</v>
      </c>
    </row>
    <row r="205" spans="8:8" s="445" ht="15.75" outlineLevel="1" customFormat="1">
      <c r="A205" s="450">
        <v>20.0</v>
      </c>
      <c r="B205" s="543" t="s">
        <v>192</v>
      </c>
      <c r="C205" s="501" t="s">
        <v>193</v>
      </c>
      <c r="D205" s="458" t="s">
        <v>36</v>
      </c>
      <c r="E205" s="458" t="s">
        <v>194</v>
      </c>
      <c r="F205" s="501" t="s">
        <v>539</v>
      </c>
      <c r="G205" s="502">
        <v>19.912100000000002</v>
      </c>
      <c r="H205" s="75">
        <v>1.0238</v>
      </c>
      <c r="I205" s="75">
        <v>8.7939</v>
      </c>
      <c r="J205" s="75">
        <v>12.05339999999999</v>
      </c>
      <c r="K205" s="75">
        <v>0.0</v>
      </c>
      <c r="L205" s="75">
        <v>0.0</v>
      </c>
      <c r="M205" s="503">
        <v>0.0</v>
      </c>
      <c r="N205" s="503">
        <v>0.0</v>
      </c>
      <c r="O205" s="503">
        <v>0.0</v>
      </c>
      <c r="P205" s="503">
        <v>0.0</v>
      </c>
      <c r="Q205" s="455">
        <f t="shared" si="60"/>
        <v>41.783199999999994</v>
      </c>
      <c r="R205" s="455">
        <f t="shared" si="61" ref="R205:R223">SUM(L205:P205)</f>
        <v>0.0</v>
      </c>
      <c r="S205" s="78"/>
      <c r="T205" s="79">
        <f t="shared" si="62" ref="T205:T223">SUM(Q205:S205)</f>
        <v>41.783199999999994</v>
      </c>
      <c r="U205" s="504">
        <v>41.784000000000006</v>
      </c>
      <c r="V205" s="575">
        <v>3.0</v>
      </c>
      <c r="W205" s="627"/>
      <c r="X205" s="82"/>
      <c r="Y205" s="458" t="s">
        <v>36</v>
      </c>
      <c r="Z205" s="458" t="s">
        <v>194</v>
      </c>
    </row>
    <row r="206" spans="8:8" s="445" ht="15.75" outlineLevel="1" customFormat="1">
      <c r="A206" s="450">
        <v>24.0</v>
      </c>
      <c r="B206" s="543" t="s">
        <v>540</v>
      </c>
      <c r="C206" s="501" t="s">
        <v>541</v>
      </c>
      <c r="D206" s="458" t="s">
        <v>36</v>
      </c>
      <c r="E206" s="458" t="s">
        <v>542</v>
      </c>
      <c r="F206" s="501" t="s">
        <v>541</v>
      </c>
      <c r="G206" s="502">
        <v>5.357</v>
      </c>
      <c r="H206" s="75">
        <v>23.21</v>
      </c>
      <c r="I206" s="75">
        <v>24.323</v>
      </c>
      <c r="J206" s="75">
        <v>3.4639999999999995</v>
      </c>
      <c r="K206" s="75">
        <v>0.0</v>
      </c>
      <c r="L206" s="75">
        <v>0.0</v>
      </c>
      <c r="M206" s="503">
        <v>6.922999999999999</v>
      </c>
      <c r="N206" s="503">
        <v>34.47299999999999</v>
      </c>
      <c r="O206" s="503">
        <v>2.96</v>
      </c>
      <c r="P206" s="503">
        <v>0.0</v>
      </c>
      <c r="Q206" s="455">
        <f t="shared" si="60"/>
        <v>56.354</v>
      </c>
      <c r="R206" s="455">
        <f t="shared" si="61"/>
        <v>44.355999999999995</v>
      </c>
      <c r="S206" s="78"/>
      <c r="T206" s="79">
        <f t="shared" si="62"/>
        <v>100.71</v>
      </c>
      <c r="U206" s="504">
        <v>100.71000000000001</v>
      </c>
      <c r="V206" s="505">
        <v>3.0</v>
      </c>
      <c r="W206" s="627"/>
      <c r="X206" s="82"/>
      <c r="Y206" s="458" t="s">
        <v>36</v>
      </c>
      <c r="Z206" s="458" t="s">
        <v>542</v>
      </c>
    </row>
    <row r="207" spans="8:8" s="445" ht="15.75" outlineLevel="1" customFormat="1">
      <c r="A207" s="450">
        <v>20.0</v>
      </c>
      <c r="B207" s="539" t="s">
        <v>1234</v>
      </c>
      <c r="C207" s="501" t="s">
        <v>1235</v>
      </c>
      <c r="D207" s="458" t="s">
        <v>36</v>
      </c>
      <c r="E207" s="458" t="s">
        <v>1236</v>
      </c>
      <c r="F207" s="501" t="s">
        <v>1235</v>
      </c>
      <c r="G207" s="502">
        <v>0.0</v>
      </c>
      <c r="H207" s="75">
        <v>3.1029999999999998</v>
      </c>
      <c r="I207" s="75">
        <v>1.1520000000000001</v>
      </c>
      <c r="J207" s="75">
        <v>5.109999999999999</v>
      </c>
      <c r="K207" s="75">
        <v>0.0</v>
      </c>
      <c r="L207" s="75">
        <v>0.0</v>
      </c>
      <c r="M207" s="503">
        <v>0.0</v>
      </c>
      <c r="N207" s="503">
        <v>0.0</v>
      </c>
      <c r="O207" s="503">
        <v>0.0</v>
      </c>
      <c r="P207" s="503">
        <v>0.0</v>
      </c>
      <c r="Q207" s="455">
        <f t="shared" si="60"/>
        <v>9.364999999999998</v>
      </c>
      <c r="R207" s="455">
        <f t="shared" si="61"/>
        <v>0.0</v>
      </c>
      <c r="S207" s="78"/>
      <c r="T207" s="79">
        <f t="shared" si="62"/>
        <v>9.364999999999998</v>
      </c>
      <c r="U207" s="504">
        <v>9.365</v>
      </c>
      <c r="V207" s="505">
        <v>1.0</v>
      </c>
      <c r="W207"/>
      <c r="X207" s="82"/>
      <c r="Y207" s="458" t="s">
        <v>36</v>
      </c>
      <c r="Z207" s="458" t="s">
        <v>1236</v>
      </c>
    </row>
    <row r="208" spans="8:8" s="445" ht="15.75" outlineLevel="1" customFormat="1">
      <c r="A208" s="450">
        <v>24.0</v>
      </c>
      <c r="B208" s="458" t="s">
        <v>544</v>
      </c>
      <c r="C208" s="501" t="s">
        <v>545</v>
      </c>
      <c r="D208" s="458" t="s">
        <v>36</v>
      </c>
      <c r="E208" s="458" t="s">
        <v>546</v>
      </c>
      <c r="F208" s="501" t="s">
        <v>545</v>
      </c>
      <c r="G208" s="502">
        <v>0.0</v>
      </c>
      <c r="H208" s="75">
        <v>7.069999999999999</v>
      </c>
      <c r="I208" s="75">
        <v>3.7</v>
      </c>
      <c r="J208" s="75">
        <v>0.95</v>
      </c>
      <c r="K208" s="75">
        <v>0.0</v>
      </c>
      <c r="L208" s="75">
        <v>0.0</v>
      </c>
      <c r="M208" s="503">
        <v>0.0</v>
      </c>
      <c r="N208" s="503">
        <v>0.0</v>
      </c>
      <c r="O208" s="503">
        <v>0.0</v>
      </c>
      <c r="P208" s="503">
        <v>0.0</v>
      </c>
      <c r="Q208" s="455">
        <f t="shared" si="60"/>
        <v>11.719999999999999</v>
      </c>
      <c r="R208" s="455">
        <f t="shared" si="61"/>
        <v>0.0</v>
      </c>
      <c r="S208" s="78"/>
      <c r="T208" s="79">
        <f t="shared" si="62"/>
        <v>11.719999999999999</v>
      </c>
      <c r="U208" s="504">
        <v>11.719999999999999</v>
      </c>
      <c r="V208" s="505">
        <v>3.0</v>
      </c>
      <c r="W208" s="627"/>
      <c r="X208" s="82"/>
      <c r="Y208" s="458" t="s">
        <v>36</v>
      </c>
      <c r="Z208" s="458" t="s">
        <v>546</v>
      </c>
    </row>
    <row r="209" spans="8:8" s="445" ht="15.75" outlineLevel="1" customFormat="1">
      <c r="A209" s="450">
        <v>24.0</v>
      </c>
      <c r="B209" s="503" t="s">
        <v>547</v>
      </c>
      <c r="C209" s="501" t="s">
        <v>548</v>
      </c>
      <c r="D209" s="458" t="s">
        <v>36</v>
      </c>
      <c r="E209" s="458" t="s">
        <v>549</v>
      </c>
      <c r="F209" s="541" t="s">
        <v>550</v>
      </c>
      <c r="G209" s="502">
        <v>0.0</v>
      </c>
      <c r="H209" s="75">
        <v>0.0</v>
      </c>
      <c r="I209" s="75">
        <v>0.0</v>
      </c>
      <c r="J209" s="75">
        <v>0.0</v>
      </c>
      <c r="K209" s="75">
        <v>0.0</v>
      </c>
      <c r="L209" s="75">
        <v>0.0</v>
      </c>
      <c r="M209" s="503">
        <v>3.23</v>
      </c>
      <c r="N209" s="503">
        <v>1.96</v>
      </c>
      <c r="O209" s="503">
        <v>0.0</v>
      </c>
      <c r="P209" s="503">
        <v>0.0</v>
      </c>
      <c r="Q209" s="455">
        <f t="shared" si="60"/>
        <v>0.0</v>
      </c>
      <c r="R209" s="455">
        <f t="shared" si="61"/>
        <v>5.1899999999999995</v>
      </c>
      <c r="S209" s="78"/>
      <c r="T209" s="79">
        <f t="shared" si="62"/>
        <v>5.1899999999999995</v>
      </c>
      <c r="U209" s="504">
        <v>5.19</v>
      </c>
      <c r="V209" s="505">
        <v>3.0</v>
      </c>
      <c r="W209" s="627"/>
      <c r="X209" s="82"/>
      <c r="Y209" s="458" t="s">
        <v>36</v>
      </c>
      <c r="Z209" s="458" t="s">
        <v>549</v>
      </c>
    </row>
    <row r="210" spans="8:8" s="445" ht="15.75" outlineLevel="1" customFormat="1">
      <c r="A210" s="450">
        <v>24.0</v>
      </c>
      <c r="B210" s="503" t="s">
        <v>551</v>
      </c>
      <c r="C210" s="501" t="s">
        <v>552</v>
      </c>
      <c r="D210" s="458" t="s">
        <v>36</v>
      </c>
      <c r="E210" s="458" t="s">
        <v>131</v>
      </c>
      <c r="F210" s="541" t="s">
        <v>552</v>
      </c>
      <c r="G210" s="502">
        <v>0.0</v>
      </c>
      <c r="H210" s="75">
        <v>2.07</v>
      </c>
      <c r="I210" s="75">
        <v>1.0</v>
      </c>
      <c r="J210" s="75">
        <v>0.0</v>
      </c>
      <c r="K210" s="75">
        <v>0.0</v>
      </c>
      <c r="L210" s="75">
        <v>0.0</v>
      </c>
      <c r="M210" s="503">
        <v>0.0</v>
      </c>
      <c r="N210" s="503">
        <v>0.0</v>
      </c>
      <c r="O210" s="503">
        <v>0.0</v>
      </c>
      <c r="P210" s="503">
        <v>0.0</v>
      </c>
      <c r="Q210" s="455">
        <f t="shared" si="60"/>
        <v>3.07</v>
      </c>
      <c r="R210" s="455">
        <f t="shared" si="61"/>
        <v>0.0</v>
      </c>
      <c r="S210" s="78"/>
      <c r="T210" s="79">
        <f t="shared" si="62"/>
        <v>3.07</v>
      </c>
      <c r="U210" s="504">
        <v>3.07</v>
      </c>
      <c r="V210" s="505">
        <v>3.0</v>
      </c>
      <c r="W210" s="459"/>
      <c r="X210" s="82"/>
      <c r="Y210" s="458" t="s">
        <v>36</v>
      </c>
      <c r="Z210" s="458" t="s">
        <v>131</v>
      </c>
    </row>
    <row r="211" spans="8:8" s="445" ht="15.75" outlineLevel="1" customFormat="1">
      <c r="A211" s="450">
        <v>30.0</v>
      </c>
      <c r="B211" s="539" t="s">
        <v>553</v>
      </c>
      <c r="C211" s="501" t="s">
        <v>554</v>
      </c>
      <c r="D211" s="458" t="s">
        <v>36</v>
      </c>
      <c r="E211" s="458" t="s">
        <v>555</v>
      </c>
      <c r="F211" s="541" t="s">
        <v>554</v>
      </c>
      <c r="G211" s="502">
        <v>0.0</v>
      </c>
      <c r="H211" s="75">
        <v>6.7</v>
      </c>
      <c r="I211" s="75">
        <v>3.0</v>
      </c>
      <c r="J211" s="75">
        <v>0.0</v>
      </c>
      <c r="K211" s="75">
        <v>0.0</v>
      </c>
      <c r="L211" s="75">
        <v>0.3</v>
      </c>
      <c r="M211" s="503">
        <v>2.9619999999999997</v>
      </c>
      <c r="N211" s="503">
        <v>9.08</v>
      </c>
      <c r="O211" s="503">
        <v>31.953</v>
      </c>
      <c r="P211" s="503">
        <v>0.0</v>
      </c>
      <c r="Q211" s="455">
        <f t="shared" si="60"/>
        <v>9.7</v>
      </c>
      <c r="R211" s="455">
        <f t="shared" si="61"/>
        <v>44.295</v>
      </c>
      <c r="S211" s="78"/>
      <c r="T211" s="79">
        <f t="shared" si="62"/>
        <v>53.995000000000005</v>
      </c>
      <c r="U211" s="504">
        <v>53.995000000000005</v>
      </c>
      <c r="V211" s="505">
        <v>4.0</v>
      </c>
      <c r="W211" s="459"/>
      <c r="X211" s="82"/>
      <c r="Y211" s="458" t="s">
        <v>36</v>
      </c>
      <c r="Z211" s="458" t="s">
        <v>555</v>
      </c>
    </row>
    <row r="212" spans="8:8" s="445" ht="15.75" outlineLevel="1" customFormat="1">
      <c r="A212" s="450" t="s">
        <v>556</v>
      </c>
      <c r="B212" s="539" t="s">
        <v>201</v>
      </c>
      <c r="C212" s="501" t="s">
        <v>202</v>
      </c>
      <c r="D212" s="458" t="s">
        <v>36</v>
      </c>
      <c r="E212" s="458" t="s">
        <v>203</v>
      </c>
      <c r="F212" s="541" t="s">
        <v>557</v>
      </c>
      <c r="G212" s="502">
        <v>0.0</v>
      </c>
      <c r="H212" s="75">
        <v>0.0</v>
      </c>
      <c r="I212" s="503">
        <v>0.75</v>
      </c>
      <c r="J212" s="503">
        <v>1.02</v>
      </c>
      <c r="K212" s="75">
        <v>0.0</v>
      </c>
      <c r="L212" s="75">
        <v>0.0</v>
      </c>
      <c r="M212" s="503">
        <v>0.0</v>
      </c>
      <c r="N212" s="503">
        <v>17.11</v>
      </c>
      <c r="O212" s="503">
        <v>39.348000000000006</v>
      </c>
      <c r="P212" s="503">
        <v>0.0</v>
      </c>
      <c r="Q212" s="455">
        <f t="shared" si="60"/>
        <v>1.77</v>
      </c>
      <c r="R212" s="455">
        <f t="shared" si="61"/>
        <v>56.458000000000006</v>
      </c>
      <c r="S212" s="78"/>
      <c r="T212" s="79">
        <f t="shared" si="62"/>
        <v>58.22800000000001</v>
      </c>
      <c r="U212" s="504">
        <v>58.228</v>
      </c>
      <c r="V212" s="505">
        <v>4.0</v>
      </c>
      <c r="W212" s="627"/>
      <c r="X212" s="82"/>
      <c r="Y212" s="458" t="s">
        <v>36</v>
      </c>
      <c r="Z212" s="458" t="s">
        <v>203</v>
      </c>
    </row>
    <row r="213" spans="8:8" s="445" ht="15.75" outlineLevel="1" customFormat="1">
      <c r="A213" s="450">
        <v>37.0</v>
      </c>
      <c r="B213" s="539" t="s">
        <v>558</v>
      </c>
      <c r="C213" s="501" t="s">
        <v>323</v>
      </c>
      <c r="D213" s="458" t="s">
        <v>559</v>
      </c>
      <c r="E213" s="458" t="s">
        <v>324</v>
      </c>
      <c r="F213" s="541" t="s">
        <v>560</v>
      </c>
      <c r="G213" s="502">
        <v>13.062999999999999</v>
      </c>
      <c r="H213" s="75">
        <v>4.659</v>
      </c>
      <c r="I213" s="75">
        <v>1.988</v>
      </c>
      <c r="J213" s="75">
        <v>1.011</v>
      </c>
      <c r="K213" s="75">
        <v>0.0</v>
      </c>
      <c r="L213" s="75">
        <v>0.0</v>
      </c>
      <c r="M213" s="503">
        <v>0.0</v>
      </c>
      <c r="N213" s="503">
        <v>0.0</v>
      </c>
      <c r="O213" s="503">
        <v>0.735</v>
      </c>
      <c r="P213" s="503">
        <v>0.0</v>
      </c>
      <c r="Q213" s="455">
        <f t="shared" si="60"/>
        <v>20.720999999999997</v>
      </c>
      <c r="R213" s="455">
        <f t="shared" si="61"/>
        <v>0.735</v>
      </c>
      <c r="S213" s="78"/>
      <c r="T213" s="79">
        <f t="shared" si="62"/>
        <v>21.455999999999996</v>
      </c>
      <c r="U213" s="504">
        <v>21.455999999999996</v>
      </c>
      <c r="V213" s="505">
        <v>3.0</v>
      </c>
      <c r="W213" s="459"/>
      <c r="X213" s="82"/>
      <c r="Y213" s="458" t="s">
        <v>559</v>
      </c>
      <c r="Z213" s="458" t="s">
        <v>324</v>
      </c>
    </row>
    <row r="214" spans="8:8" s="445" ht="15.75" outlineLevel="1" customFormat="1">
      <c r="A214" s="450">
        <v>43.0</v>
      </c>
      <c r="B214" s="458">
        <v>4301.0</v>
      </c>
      <c r="C214" s="553" t="s">
        <v>1237</v>
      </c>
      <c r="D214" s="458" t="s">
        <v>1238</v>
      </c>
      <c r="E214" s="458" t="s">
        <v>562</v>
      </c>
      <c r="F214" s="541" t="s">
        <v>1239</v>
      </c>
      <c r="G214" s="502">
        <v>0.0</v>
      </c>
      <c r="H214" s="75">
        <v>12.240000000000002</v>
      </c>
      <c r="I214" s="75">
        <v>12.054</v>
      </c>
      <c r="J214" s="75">
        <v>2.265</v>
      </c>
      <c r="K214" s="75">
        <v>0.0</v>
      </c>
      <c r="L214" s="75">
        <v>1.03</v>
      </c>
      <c r="M214" s="503">
        <v>8.31</v>
      </c>
      <c r="N214" s="503">
        <v>14.225</v>
      </c>
      <c r="O214" s="503">
        <v>1.07</v>
      </c>
      <c r="P214" s="503">
        <v>0.0</v>
      </c>
      <c r="Q214" s="455">
        <f t="shared" si="60"/>
        <v>26.559000000000005</v>
      </c>
      <c r="R214" s="455">
        <f t="shared" si="61"/>
        <v>24.634999999999998</v>
      </c>
      <c r="S214" s="78"/>
      <c r="T214" s="79">
        <f t="shared" si="62"/>
        <v>51.194</v>
      </c>
      <c r="U214" s="504">
        <v>50.494</v>
      </c>
      <c r="V214" s="505">
        <v>3.0</v>
      </c>
      <c r="W214" s="459"/>
      <c r="X214" s="82"/>
      <c r="Y214" s="458" t="s">
        <v>1238</v>
      </c>
      <c r="Z214" s="458" t="s">
        <v>562</v>
      </c>
    </row>
    <row r="215" spans="8:8" s="445" ht="15.75" outlineLevel="1" customFormat="1">
      <c r="A215" s="450">
        <v>45.0</v>
      </c>
      <c r="B215" s="543" t="s">
        <v>564</v>
      </c>
      <c r="C215" s="501" t="s">
        <v>565</v>
      </c>
      <c r="D215" s="458" t="s">
        <v>755</v>
      </c>
      <c r="E215" s="546" t="s">
        <v>1240</v>
      </c>
      <c r="F215" s="541" t="s">
        <v>1241</v>
      </c>
      <c r="G215" s="502">
        <v>1.0</v>
      </c>
      <c r="H215" s="507">
        <v>2.9290000000000003</v>
      </c>
      <c r="I215" s="507">
        <v>23.734</v>
      </c>
      <c r="J215" s="507">
        <v>40.059000000000005</v>
      </c>
      <c r="K215" s="507">
        <v>0.0</v>
      </c>
      <c r="L215" s="507">
        <v>0.0</v>
      </c>
      <c r="M215" s="502">
        <v>0.0</v>
      </c>
      <c r="N215" s="502">
        <v>0.0</v>
      </c>
      <c r="O215" s="502">
        <v>0.0</v>
      </c>
      <c r="P215" s="502">
        <v>0.0</v>
      </c>
      <c r="Q215" s="455">
        <f t="shared" si="60"/>
        <v>67.72200000000001</v>
      </c>
      <c r="R215" s="455">
        <f t="shared" si="61"/>
        <v>0.0</v>
      </c>
      <c r="S215" s="78"/>
      <c r="T215" s="79">
        <f t="shared" si="62"/>
        <v>67.72200000000001</v>
      </c>
      <c r="U215" s="504">
        <v>67.722</v>
      </c>
      <c r="V215" s="505">
        <v>1.0</v>
      </c>
      <c r="W215"/>
      <c r="X215" s="82"/>
      <c r="Y215" s="458" t="s">
        <v>755</v>
      </c>
      <c r="Z215" s="458" t="s">
        <v>1240</v>
      </c>
    </row>
    <row r="216" spans="8:8" s="445" ht="15.75" outlineLevel="1" customFormat="1">
      <c r="A216" s="450">
        <v>45.0</v>
      </c>
      <c r="B216" s="539" t="s">
        <v>569</v>
      </c>
      <c r="C216" s="501" t="s">
        <v>570</v>
      </c>
      <c r="D216" s="458" t="s">
        <v>36</v>
      </c>
      <c r="E216" s="458" t="s">
        <v>678</v>
      </c>
      <c r="F216" s="501" t="s">
        <v>1242</v>
      </c>
      <c r="G216" s="75">
        <v>0.0</v>
      </c>
      <c r="H216" s="75">
        <v>10.013</v>
      </c>
      <c r="I216" s="75">
        <v>12.063</v>
      </c>
      <c r="J216" s="75">
        <v>2.0</v>
      </c>
      <c r="K216" s="75">
        <v>0.0</v>
      </c>
      <c r="L216" s="75">
        <v>0.0</v>
      </c>
      <c r="M216" s="503">
        <v>0.0</v>
      </c>
      <c r="N216" s="503">
        <v>0.0</v>
      </c>
      <c r="O216" s="503">
        <v>0.0</v>
      </c>
      <c r="P216" s="503">
        <v>0.0</v>
      </c>
      <c r="Q216" s="455">
        <f t="shared" si="60"/>
        <v>24.076</v>
      </c>
      <c r="R216" s="455">
        <f t="shared" si="61"/>
        <v>0.0</v>
      </c>
      <c r="S216" s="78"/>
      <c r="T216" s="79">
        <f t="shared" si="62"/>
        <v>24.076</v>
      </c>
      <c r="U216" s="504">
        <v>24.076</v>
      </c>
      <c r="V216" s="505">
        <v>1.0</v>
      </c>
      <c r="W216"/>
      <c r="X216" s="82"/>
      <c r="Y216" s="458" t="s">
        <v>36</v>
      </c>
      <c r="Z216" s="458" t="s">
        <v>678</v>
      </c>
    </row>
    <row r="217" spans="8:8" s="445" ht="15.75" outlineLevel="1" customFormat="1">
      <c r="A217" s="450">
        <v>45.0</v>
      </c>
      <c r="B217" s="543" t="s">
        <v>569</v>
      </c>
      <c r="C217" s="501" t="s">
        <v>570</v>
      </c>
      <c r="D217" s="458" t="s">
        <v>678</v>
      </c>
      <c r="E217" s="458" t="s">
        <v>574</v>
      </c>
      <c r="F217" s="501" t="s">
        <v>1243</v>
      </c>
      <c r="G217" s="75">
        <v>12.052370000000002</v>
      </c>
      <c r="H217" s="75">
        <v>15.1258</v>
      </c>
      <c r="I217" s="75">
        <v>9.743099999999998</v>
      </c>
      <c r="J217" s="75">
        <v>10.874100000000006</v>
      </c>
      <c r="K217" s="75">
        <v>0.0</v>
      </c>
      <c r="L217" s="75">
        <v>0.0</v>
      </c>
      <c r="M217" s="503">
        <v>0.0</v>
      </c>
      <c r="N217" s="503">
        <v>0.0</v>
      </c>
      <c r="O217" s="503">
        <v>0.0</v>
      </c>
      <c r="P217" s="503">
        <v>0.0</v>
      </c>
      <c r="Q217" s="455">
        <f t="shared" si="60"/>
        <v>47.795370000000005</v>
      </c>
      <c r="R217" s="455">
        <f t="shared" si="61"/>
        <v>0.0</v>
      </c>
      <c r="S217" s="78"/>
      <c r="T217" s="79">
        <f t="shared" si="62"/>
        <v>47.795370000000005</v>
      </c>
      <c r="U217" s="504">
        <v>47.796</v>
      </c>
      <c r="V217" s="505">
        <v>2.0</v>
      </c>
      <c r="W217"/>
      <c r="X217" s="82"/>
      <c r="Y217" s="458" t="s">
        <v>678</v>
      </c>
      <c r="Z217" s="458" t="s">
        <v>574</v>
      </c>
    </row>
    <row r="218" spans="8:8" s="445" ht="15.75" outlineLevel="1" customFormat="1">
      <c r="A218" s="450">
        <v>45.0</v>
      </c>
      <c r="B218" s="543" t="s">
        <v>576</v>
      </c>
      <c r="C218" s="501" t="s">
        <v>577</v>
      </c>
      <c r="D218" s="458" t="s">
        <v>36</v>
      </c>
      <c r="E218" s="458" t="s">
        <v>555</v>
      </c>
      <c r="F218" s="501" t="s">
        <v>1244</v>
      </c>
      <c r="G218" s="502">
        <v>6.869000000000001</v>
      </c>
      <c r="H218" s="75">
        <v>9.942</v>
      </c>
      <c r="I218" s="75">
        <v>10.995999999999999</v>
      </c>
      <c r="J218" s="75">
        <v>25.949</v>
      </c>
      <c r="K218" s="75">
        <v>0.0</v>
      </c>
      <c r="L218" s="75">
        <v>0.0</v>
      </c>
      <c r="M218" s="75">
        <v>0.0</v>
      </c>
      <c r="N218" s="75">
        <v>0.0</v>
      </c>
      <c r="O218" s="75">
        <v>0.0</v>
      </c>
      <c r="P218" s="75">
        <v>0.0</v>
      </c>
      <c r="Q218" s="455">
        <f t="shared" si="60"/>
        <v>53.756</v>
      </c>
      <c r="R218" s="455">
        <f t="shared" si="61"/>
        <v>0.0</v>
      </c>
      <c r="S218" s="78"/>
      <c r="T218" s="79">
        <f t="shared" si="62"/>
        <v>53.756</v>
      </c>
      <c r="U218" s="504">
        <v>53.756</v>
      </c>
      <c r="V218" s="505">
        <v>2.0</v>
      </c>
      <c r="W218"/>
      <c r="X218" s="82"/>
      <c r="Y218" s="458" t="s">
        <v>36</v>
      </c>
      <c r="Z218" s="458" t="s">
        <v>555</v>
      </c>
    </row>
    <row r="219" spans="8:8" s="445" ht="15.75" outlineLevel="1" customFormat="1">
      <c r="A219" s="450">
        <v>45.0</v>
      </c>
      <c r="B219" s="539" t="s">
        <v>576</v>
      </c>
      <c r="C219" s="501" t="s">
        <v>577</v>
      </c>
      <c r="D219" s="458" t="s">
        <v>555</v>
      </c>
      <c r="E219" s="458" t="s">
        <v>1245</v>
      </c>
      <c r="F219" s="501" t="s">
        <v>1246</v>
      </c>
      <c r="G219" s="502">
        <v>6.851999999999999</v>
      </c>
      <c r="H219" s="75">
        <v>35.437999999999995</v>
      </c>
      <c r="I219" s="75">
        <v>9.905000000000001</v>
      </c>
      <c r="J219" s="75">
        <v>2.987</v>
      </c>
      <c r="K219" s="75">
        <v>0.0</v>
      </c>
      <c r="L219" s="75">
        <v>0.0</v>
      </c>
      <c r="M219" s="503">
        <v>0.0</v>
      </c>
      <c r="N219" s="503">
        <v>0.0</v>
      </c>
      <c r="O219" s="503">
        <v>0.0</v>
      </c>
      <c r="P219" s="503">
        <v>0.0</v>
      </c>
      <c r="Q219" s="455">
        <f t="shared" si="60"/>
        <v>55.181999999999995</v>
      </c>
      <c r="R219" s="455">
        <f t="shared" si="61"/>
        <v>0.0</v>
      </c>
      <c r="S219" s="78"/>
      <c r="T219" s="79">
        <f t="shared" si="62"/>
        <v>55.181999999999995</v>
      </c>
      <c r="U219" s="504">
        <v>55.182</v>
      </c>
      <c r="V219" s="505">
        <v>4.0</v>
      </c>
      <c r="W219"/>
      <c r="X219" s="82"/>
      <c r="Y219" s="458" t="s">
        <v>555</v>
      </c>
      <c r="Z219" s="458" t="s">
        <v>1245</v>
      </c>
    </row>
    <row r="220" spans="8:8" s="445" ht="15.75" outlineLevel="1" customFormat="1">
      <c r="A220" s="450">
        <v>45.0</v>
      </c>
      <c r="B220" s="458">
        <v>4506.0</v>
      </c>
      <c r="C220" s="501" t="s">
        <v>579</v>
      </c>
      <c r="D220" s="458" t="s">
        <v>580</v>
      </c>
      <c r="E220" s="458" t="s">
        <v>581</v>
      </c>
      <c r="F220" s="541" t="s">
        <v>582</v>
      </c>
      <c r="G220" s="502">
        <v>0.0</v>
      </c>
      <c r="H220" s="75">
        <v>1.0</v>
      </c>
      <c r="I220" s="75">
        <v>1.3</v>
      </c>
      <c r="J220" s="75">
        <v>1.0</v>
      </c>
      <c r="K220" s="75">
        <v>0.0</v>
      </c>
      <c r="L220" s="75">
        <v>0.0</v>
      </c>
      <c r="M220" s="503">
        <v>0.0</v>
      </c>
      <c r="N220" s="503">
        <v>0.0</v>
      </c>
      <c r="O220" s="503">
        <v>0.0</v>
      </c>
      <c r="P220" s="503">
        <v>0.0</v>
      </c>
      <c r="Q220" s="455">
        <f t="shared" si="60"/>
        <v>3.3</v>
      </c>
      <c r="R220" s="455">
        <f t="shared" si="61"/>
        <v>0.0</v>
      </c>
      <c r="S220" s="78"/>
      <c r="T220" s="79">
        <f t="shared" si="62"/>
        <v>3.3</v>
      </c>
      <c r="U220" s="504">
        <v>3.3</v>
      </c>
      <c r="V220" s="505">
        <v>4.0</v>
      </c>
      <c r="W220" s="459"/>
      <c r="X220" s="82"/>
      <c r="Y220" s="458" t="s">
        <v>580</v>
      </c>
      <c r="Z220" s="458" t="s">
        <v>581</v>
      </c>
    </row>
    <row r="221" spans="8:8" s="445" ht="15.75" outlineLevel="1" customFormat="1">
      <c r="A221" s="450">
        <v>45.0</v>
      </c>
      <c r="B221" s="458" t="s">
        <v>583</v>
      </c>
      <c r="C221" s="501" t="s">
        <v>584</v>
      </c>
      <c r="D221" s="458" t="s">
        <v>585</v>
      </c>
      <c r="E221" s="458" t="s">
        <v>586</v>
      </c>
      <c r="F221" s="541" t="s">
        <v>587</v>
      </c>
      <c r="G221" s="502">
        <v>0.0</v>
      </c>
      <c r="H221" s="75">
        <v>16.0</v>
      </c>
      <c r="I221" s="75">
        <v>5.15</v>
      </c>
      <c r="J221" s="75">
        <v>0.65</v>
      </c>
      <c r="K221" s="75">
        <v>0.0</v>
      </c>
      <c r="L221" s="75">
        <v>0.0</v>
      </c>
      <c r="M221" s="503">
        <v>0.0</v>
      </c>
      <c r="N221" s="503">
        <v>0.0</v>
      </c>
      <c r="O221" s="503">
        <v>0.0</v>
      </c>
      <c r="P221" s="503">
        <v>0.0</v>
      </c>
      <c r="Q221" s="455">
        <f t="shared" si="60"/>
        <v>21.799999999999997</v>
      </c>
      <c r="R221" s="455">
        <f t="shared" si="61"/>
        <v>0.0</v>
      </c>
      <c r="S221" s="78"/>
      <c r="T221" s="79">
        <f t="shared" si="62"/>
        <v>21.799999999999997</v>
      </c>
      <c r="U221" s="504">
        <v>21.8</v>
      </c>
      <c r="V221" s="505">
        <v>4.0</v>
      </c>
      <c r="W221" s="459"/>
      <c r="X221" s="82"/>
      <c r="Y221" s="458" t="s">
        <v>585</v>
      </c>
      <c r="Z221" s="458" t="s">
        <v>586</v>
      </c>
    </row>
    <row r="222" spans="8:8" s="445" ht="15.75" outlineLevel="1" customFormat="1">
      <c r="A222" s="450">
        <v>45.0</v>
      </c>
      <c r="B222" s="539" t="s">
        <v>1247</v>
      </c>
      <c r="C222" s="501" t="s">
        <v>1248</v>
      </c>
      <c r="D222" s="458" t="s">
        <v>36</v>
      </c>
      <c r="E222" s="458" t="s">
        <v>1249</v>
      </c>
      <c r="F222" s="541" t="s">
        <v>1248</v>
      </c>
      <c r="G222" s="502">
        <v>0.0</v>
      </c>
      <c r="H222" s="75">
        <v>0.0</v>
      </c>
      <c r="I222" s="75">
        <v>0.0</v>
      </c>
      <c r="J222" s="75">
        <v>3.2579999999999996</v>
      </c>
      <c r="K222" s="75">
        <v>0.0</v>
      </c>
      <c r="L222" s="75">
        <v>0.0</v>
      </c>
      <c r="M222" s="503">
        <v>0.0</v>
      </c>
      <c r="N222" s="503">
        <v>0.0</v>
      </c>
      <c r="O222" s="503">
        <v>0.0</v>
      </c>
      <c r="P222" s="503">
        <v>0.0</v>
      </c>
      <c r="Q222" s="455">
        <f t="shared" si="60"/>
        <v>3.2579999999999996</v>
      </c>
      <c r="R222" s="455">
        <f t="shared" si="61"/>
        <v>0.0</v>
      </c>
      <c r="S222" s="78"/>
      <c r="T222" s="79">
        <f t="shared" si="62"/>
        <v>3.2579999999999996</v>
      </c>
      <c r="U222" s="504">
        <v>3.258</v>
      </c>
      <c r="V222" s="505">
        <v>2.0</v>
      </c>
      <c r="W222" s="459"/>
      <c r="X222" s="82"/>
      <c r="Y222" s="458" t="s">
        <v>36</v>
      </c>
      <c r="Z222" s="458" t="s">
        <v>1249</v>
      </c>
    </row>
    <row r="223" spans="8:8" s="445" ht="15.75" outlineLevel="1" customFormat="1">
      <c r="A223" s="450">
        <v>45.0</v>
      </c>
      <c r="B223" s="539" t="s">
        <v>1250</v>
      </c>
      <c r="C223" s="501" t="s">
        <v>1251</v>
      </c>
      <c r="D223" s="458" t="s">
        <v>36</v>
      </c>
      <c r="E223" s="458" t="s">
        <v>549</v>
      </c>
      <c r="F223" s="541" t="s">
        <v>1251</v>
      </c>
      <c r="G223" s="502">
        <v>0.0</v>
      </c>
      <c r="H223" s="75">
        <v>0.0</v>
      </c>
      <c r="I223" s="75">
        <v>4.206</v>
      </c>
      <c r="J223" s="75">
        <v>0.8</v>
      </c>
      <c r="K223" s="75">
        <v>0.0</v>
      </c>
      <c r="L223" s="75">
        <v>0.0</v>
      </c>
      <c r="M223" s="503">
        <v>0.0</v>
      </c>
      <c r="N223" s="503">
        <v>0.0</v>
      </c>
      <c r="O223" s="503">
        <v>0.0</v>
      </c>
      <c r="P223" s="503">
        <v>0.0</v>
      </c>
      <c r="Q223" s="455">
        <f t="shared" si="60"/>
        <v>5.006</v>
      </c>
      <c r="R223" s="455">
        <f t="shared" si="61"/>
        <v>0.0</v>
      </c>
      <c r="S223" s="78"/>
      <c r="T223" s="79">
        <f t="shared" si="62"/>
        <v>5.006</v>
      </c>
      <c r="U223" s="504">
        <v>5.006</v>
      </c>
      <c r="V223" s="505">
        <v>1.0</v>
      </c>
      <c r="W223" s="459"/>
      <c r="X223" s="82"/>
      <c r="Y223" s="458" t="s">
        <v>36</v>
      </c>
      <c r="Z223" s="458" t="s">
        <v>549</v>
      </c>
    </row>
    <row r="224" spans="8:8" s="445" ht="15.75" outlineLevel="1" customFormat="1">
      <c r="A224" s="521" t="s">
        <v>588</v>
      </c>
      <c r="B224" s="522"/>
      <c r="C224" s="522"/>
      <c r="D224" s="522"/>
      <c r="E224" s="522"/>
      <c r="F224" s="523" t="s">
        <v>85</v>
      </c>
      <c r="G224" s="526">
        <f t="shared" si="63" ref="G224:P224">SUM(G203:G223)</f>
        <v>83.30047</v>
      </c>
      <c r="H224" s="526">
        <f t="shared" si="63"/>
        <v>159.191</v>
      </c>
      <c r="I224" s="526">
        <f t="shared" si="63"/>
        <v>147.02120000000002</v>
      </c>
      <c r="J224" s="526">
        <f t="shared" si="63"/>
        <v>141.04790000000003</v>
      </c>
      <c r="K224" s="526">
        <f t="shared" si="63"/>
        <v>0.0</v>
      </c>
      <c r="L224" s="526">
        <f t="shared" si="63"/>
        <v>1.33</v>
      </c>
      <c r="M224" s="526">
        <f t="shared" si="63"/>
        <v>22.323</v>
      </c>
      <c r="N224" s="526">
        <f t="shared" si="63"/>
        <v>82.868</v>
      </c>
      <c r="O224" s="526">
        <f t="shared" si="63"/>
        <v>117.08999999999999</v>
      </c>
      <c r="P224" s="526">
        <f t="shared" si="63"/>
        <v>0.0</v>
      </c>
      <c r="Q224" s="455">
        <f>SUM(G224:K224)</f>
        <v>530.5605700000001</v>
      </c>
      <c r="R224" s="455">
        <f>SUM(L224:P224)</f>
        <v>223.611</v>
      </c>
      <c r="S224" s="78">
        <f>SUM(S203:S223)</f>
        <v>0.0</v>
      </c>
      <c r="T224" s="79">
        <f>SUM(Q224:S224)</f>
        <v>754.1715700000001</v>
      </c>
      <c r="U224" s="526">
        <f>SUM(U203:U223)</f>
        <v>754.563</v>
      </c>
      <c r="V224" s="568"/>
      <c r="W224" s="459"/>
      <c r="X224" s="82"/>
    </row>
    <row r="225" spans="8:8" s="445" ht="16.5" outlineLevel="1" customFormat="1">
      <c r="A225" s="529"/>
      <c r="B225" s="530"/>
      <c r="C225" s="530"/>
      <c r="D225" s="530"/>
      <c r="E225" s="530"/>
      <c r="F225" s="531" t="s">
        <v>86</v>
      </c>
      <c r="G225" s="114">
        <f>+G224/$T$224</f>
        <v>0.11045294375124746</v>
      </c>
      <c r="H225" s="114">
        <f t="shared" si="64" ref="H225:S225">+H224/$T$224</f>
        <v>0.2110806165764111</v>
      </c>
      <c r="I225" s="114">
        <f t="shared" si="64"/>
        <v>0.1949439701101435</v>
      </c>
      <c r="J225" s="114">
        <f t="shared" si="64"/>
        <v>0.18702362381546683</v>
      </c>
      <c r="K225" s="114">
        <f t="shared" si="64"/>
        <v>0.0</v>
      </c>
      <c r="L225" s="114">
        <f t="shared" si="64"/>
        <v>0.0017635244457703436</v>
      </c>
      <c r="M225" s="114">
        <f t="shared" si="64"/>
        <v>0.029599365566113818</v>
      </c>
      <c r="N225" s="114">
        <f t="shared" si="64"/>
        <v>0.10987950659556152</v>
      </c>
      <c r="O225" s="114">
        <f t="shared" si="64"/>
        <v>0.15525644913928535</v>
      </c>
      <c r="P225" s="114">
        <f t="shared" si="64"/>
        <v>0.0</v>
      </c>
      <c r="Q225" s="532">
        <f t="shared" si="64"/>
        <v>0.703501154253269</v>
      </c>
      <c r="R225" s="532">
        <f t="shared" si="64"/>
        <v>0.296498845746731</v>
      </c>
      <c r="S225" s="114">
        <f t="shared" si="64"/>
        <v>0.0</v>
      </c>
      <c r="T225" s="533">
        <f>T224/U224</f>
        <v>0.9994812494119114</v>
      </c>
      <c r="U225" s="554"/>
      <c r="V225" s="569"/>
      <c r="W225" s="459"/>
      <c r="X225" s="263"/>
    </row>
    <row r="226" spans="8:8" s="445" ht="15.75" outlineLevel="1" collapsed="1" customFormat="1">
      <c r="A226" s="552"/>
      <c r="B226" s="583"/>
      <c r="C226" s="459"/>
      <c r="D226" s="459"/>
      <c r="E226" s="459"/>
      <c r="F226" s="459"/>
      <c r="G226" s="536"/>
      <c r="H226" s="321"/>
      <c r="I226" s="321"/>
      <c r="J226" s="321"/>
      <c r="K226" s="321"/>
      <c r="L226" s="321"/>
      <c r="M226" s="537"/>
      <c r="N226" s="537"/>
      <c r="O226" s="537"/>
      <c r="P226" s="537"/>
      <c r="Q226" s="461"/>
      <c r="R226" s="461"/>
      <c r="S226" s="324"/>
      <c r="T226" s="46"/>
      <c r="U226" s="487"/>
      <c r="V226" s="449"/>
      <c r="W226" s="459"/>
      <c r="X226" s="122"/>
      <c r="Y226" s="459"/>
      <c r="Z226" s="459"/>
    </row>
    <row r="227" spans="8:8" s="445" ht="16.5" outlineLevel="1" customFormat="1">
      <c r="A227" s="489" t="s">
        <v>589</v>
      </c>
      <c r="B227" s="489"/>
      <c r="C227" s="489"/>
      <c r="D227" s="459"/>
      <c r="E227" s="459"/>
      <c r="F227" s="459"/>
      <c r="G227" s="536"/>
      <c r="H227" s="321"/>
      <c r="I227" s="321"/>
      <c r="J227" s="321"/>
      <c r="K227" s="321"/>
      <c r="L227" s="321"/>
      <c r="M227" s="537"/>
      <c r="N227" s="537"/>
      <c r="O227" s="537"/>
      <c r="P227" s="537"/>
      <c r="Q227" s="461"/>
      <c r="R227" s="461"/>
      <c r="S227" s="324"/>
      <c r="T227" s="46"/>
      <c r="U227" s="487"/>
      <c r="V227" s="449"/>
      <c r="W227" s="459"/>
      <c r="X227" s="122"/>
      <c r="Y227" s="459"/>
      <c r="Z227" s="459"/>
    </row>
    <row r="228" spans="8:8" s="445" ht="15.75" outlineLevel="1" customFormat="1">
      <c r="A228" s="490">
        <v>27.0</v>
      </c>
      <c r="B228" s="571" t="s">
        <v>590</v>
      </c>
      <c r="C228" s="611" t="s">
        <v>591</v>
      </c>
      <c r="D228" s="571" t="s">
        <v>36</v>
      </c>
      <c r="E228" s="571" t="s">
        <v>272</v>
      </c>
      <c r="F228" s="611" t="s">
        <v>591</v>
      </c>
      <c r="G228" s="495">
        <v>0.0</v>
      </c>
      <c r="H228" s="55">
        <v>1.275</v>
      </c>
      <c r="I228" s="55">
        <v>0.63</v>
      </c>
      <c r="J228" s="55">
        <v>9.245000000000001</v>
      </c>
      <c r="K228" s="55">
        <v>7.392</v>
      </c>
      <c r="L228" s="55">
        <v>0.0</v>
      </c>
      <c r="M228" s="496">
        <v>0.0</v>
      </c>
      <c r="N228" s="496">
        <v>56.315000000000005</v>
      </c>
      <c r="O228" s="496">
        <v>20.458</v>
      </c>
      <c r="P228" s="496">
        <v>7.415</v>
      </c>
      <c r="Q228" s="497">
        <f t="shared" si="65" ref="Q228:Q233">SUM(G228:K228)</f>
        <v>18.542</v>
      </c>
      <c r="R228" s="497">
        <f t="shared" si="66" ref="R228:R233">SUM(L228:P228)</f>
        <v>84.188</v>
      </c>
      <c r="S228" s="58"/>
      <c r="T228" s="59">
        <f t="shared" si="67" ref="T228:T233">SUM(Q228:S228)</f>
        <v>102.73</v>
      </c>
      <c r="U228" s="498">
        <v>102.72999999999999</v>
      </c>
      <c r="V228" s="499">
        <v>1.0</v>
      </c>
      <c r="W228" s="459"/>
      <c r="X228" s="457" t="s">
        <v>1100</v>
      </c>
      <c r="Y228" s="571" t="s">
        <v>36</v>
      </c>
      <c r="Z228" s="571" t="s">
        <v>272</v>
      </c>
    </row>
    <row r="229" spans="8:8" s="445" ht="14.25" outlineLevel="1" customFormat="1" customHeight="1">
      <c r="A229" s="450">
        <v>43.0</v>
      </c>
      <c r="B229" s="543" t="s">
        <v>593</v>
      </c>
      <c r="C229" s="612" t="s">
        <v>1195</v>
      </c>
      <c r="D229" s="539" t="s">
        <v>36</v>
      </c>
      <c r="E229" s="539" t="s">
        <v>340</v>
      </c>
      <c r="F229" s="501" t="s">
        <v>1252</v>
      </c>
      <c r="G229" s="502">
        <v>0.0</v>
      </c>
      <c r="H229" s="75">
        <v>12.552</v>
      </c>
      <c r="I229" s="75">
        <v>6.037999999999999</v>
      </c>
      <c r="J229" s="75">
        <v>1.98</v>
      </c>
      <c r="K229" s="75">
        <v>0.0</v>
      </c>
      <c r="L229" s="75">
        <v>0.0</v>
      </c>
      <c r="M229" s="503">
        <v>0.0</v>
      </c>
      <c r="N229" s="503">
        <v>0.0</v>
      </c>
      <c r="O229" s="503">
        <v>0.0</v>
      </c>
      <c r="P229" s="503">
        <v>0.0</v>
      </c>
      <c r="Q229" s="455">
        <f t="shared" si="65"/>
        <v>20.57</v>
      </c>
      <c r="R229" s="455">
        <f t="shared" si="66"/>
        <v>0.0</v>
      </c>
      <c r="S229" s="78"/>
      <c r="T229" s="79">
        <f t="shared" si="67"/>
        <v>20.57</v>
      </c>
      <c r="U229" s="504">
        <v>20.57</v>
      </c>
      <c r="V229" s="505">
        <v>1.0</v>
      </c>
      <c r="W229" s="459"/>
      <c r="X229" s="457" t="s">
        <v>1100</v>
      </c>
      <c r="Y229" s="539" t="s">
        <v>36</v>
      </c>
      <c r="Z229" s="539" t="s">
        <v>340</v>
      </c>
    </row>
    <row r="230" spans="8:8" s="445" ht="15.75" outlineLevel="1" customFormat="1">
      <c r="A230" s="450">
        <v>45.0</v>
      </c>
      <c r="B230" s="458">
        <v>4518.0</v>
      </c>
      <c r="C230" s="612" t="s">
        <v>595</v>
      </c>
      <c r="D230" s="539" t="s">
        <v>596</v>
      </c>
      <c r="E230" s="539" t="s">
        <v>597</v>
      </c>
      <c r="F230" s="501" t="s">
        <v>598</v>
      </c>
      <c r="G230" s="502">
        <v>0.0</v>
      </c>
      <c r="H230" s="75">
        <v>3.002</v>
      </c>
      <c r="I230" s="75">
        <v>5.7700000000000005</v>
      </c>
      <c r="J230" s="75">
        <v>0.0</v>
      </c>
      <c r="K230" s="75">
        <v>2.299</v>
      </c>
      <c r="L230" s="75">
        <v>0.0</v>
      </c>
      <c r="M230" s="503">
        <v>0.0</v>
      </c>
      <c r="N230" s="503">
        <v>0.0</v>
      </c>
      <c r="O230" s="503">
        <v>0.0</v>
      </c>
      <c r="P230" s="503">
        <v>0.0</v>
      </c>
      <c r="Q230" s="455">
        <f t="shared" si="65"/>
        <v>11.071</v>
      </c>
      <c r="R230" s="455">
        <f t="shared" si="66"/>
        <v>0.0</v>
      </c>
      <c r="S230" s="78"/>
      <c r="T230" s="79">
        <f t="shared" si="67"/>
        <v>11.071</v>
      </c>
      <c r="U230" s="504">
        <v>11.071</v>
      </c>
      <c r="V230" s="505">
        <v>1.0</v>
      </c>
      <c r="W230" s="459"/>
      <c r="X230" s="457" t="s">
        <v>1100</v>
      </c>
      <c r="Y230" s="539" t="s">
        <v>596</v>
      </c>
      <c r="Z230" s="539" t="s">
        <v>597</v>
      </c>
    </row>
    <row r="231" spans="8:8" s="445" ht="15.75" outlineLevel="1" customFormat="1">
      <c r="A231" s="450">
        <v>45.0</v>
      </c>
      <c r="B231" s="559">
        <v>4518.0</v>
      </c>
      <c r="C231" s="541" t="s">
        <v>595</v>
      </c>
      <c r="D231" s="539" t="s">
        <v>599</v>
      </c>
      <c r="E231" s="628" t="s">
        <v>600</v>
      </c>
      <c r="F231" s="501" t="s">
        <v>601</v>
      </c>
      <c r="G231" s="502">
        <v>0.0</v>
      </c>
      <c r="H231" s="75">
        <v>2.269</v>
      </c>
      <c r="I231" s="75">
        <v>0.0</v>
      </c>
      <c r="J231" s="75">
        <v>0.0</v>
      </c>
      <c r="K231" s="75">
        <v>0.0</v>
      </c>
      <c r="L231" s="75">
        <v>0.0</v>
      </c>
      <c r="M231" s="503">
        <v>0.0</v>
      </c>
      <c r="N231" s="503">
        <v>0.0</v>
      </c>
      <c r="O231" s="503">
        <v>0.0</v>
      </c>
      <c r="P231" s="503">
        <v>0.0</v>
      </c>
      <c r="Q231" s="455">
        <f t="shared" si="65"/>
        <v>2.269</v>
      </c>
      <c r="R231" s="455">
        <f t="shared" si="66"/>
        <v>0.0</v>
      </c>
      <c r="S231" s="78"/>
      <c r="T231" s="79">
        <f t="shared" si="67"/>
        <v>2.269</v>
      </c>
      <c r="U231" s="504">
        <v>2.269</v>
      </c>
      <c r="V231" s="505">
        <v>1.0</v>
      </c>
      <c r="W231" s="459"/>
      <c r="X231" s="457" t="s">
        <v>1100</v>
      </c>
      <c r="Y231" s="539" t="s">
        <v>599</v>
      </c>
      <c r="Z231" s="539" t="s">
        <v>600</v>
      </c>
    </row>
    <row r="232" spans="8:8" s="445" ht="15.75" outlineLevel="1" customFormat="1">
      <c r="A232" s="450">
        <v>90.0</v>
      </c>
      <c r="B232" s="458" t="s">
        <v>608</v>
      </c>
      <c r="C232" s="553" t="s">
        <v>609</v>
      </c>
      <c r="D232" s="539" t="s">
        <v>36</v>
      </c>
      <c r="E232" s="628" t="s">
        <v>1253</v>
      </c>
      <c r="F232" s="553" t="s">
        <v>1254</v>
      </c>
      <c r="G232" s="502">
        <v>0.0</v>
      </c>
      <c r="H232" s="75">
        <v>4.0</v>
      </c>
      <c r="I232" s="75">
        <v>3.0</v>
      </c>
      <c r="J232" s="576">
        <v>0.42</v>
      </c>
      <c r="K232" s="502">
        <v>0.0</v>
      </c>
      <c r="L232" s="502">
        <v>0.0</v>
      </c>
      <c r="M232" s="503">
        <v>0.0</v>
      </c>
      <c r="N232" s="503">
        <v>0.0</v>
      </c>
      <c r="O232" s="503">
        <v>0.0</v>
      </c>
      <c r="P232" s="503">
        <v>0.0</v>
      </c>
      <c r="Q232" s="455">
        <f t="shared" si="65"/>
        <v>7.42</v>
      </c>
      <c r="R232" s="455">
        <f t="shared" si="66"/>
        <v>0.0</v>
      </c>
      <c r="S232" s="78"/>
      <c r="T232" s="79">
        <f t="shared" si="67"/>
        <v>7.42</v>
      </c>
      <c r="U232" s="504">
        <v>7.42</v>
      </c>
      <c r="V232" s="505">
        <v>1.0</v>
      </c>
      <c r="W232" s="459"/>
      <c r="X232" s="457" t="s">
        <v>1100</v>
      </c>
      <c r="Y232" s="539" t="s">
        <v>36</v>
      </c>
      <c r="Z232" s="539" t="s">
        <v>1253</v>
      </c>
    </row>
    <row r="233" spans="8:8" s="445" ht="15.75" outlineLevel="1" customFormat="1">
      <c r="A233" s="521" t="s">
        <v>612</v>
      </c>
      <c r="B233" s="522"/>
      <c r="C233" s="522"/>
      <c r="D233" s="522"/>
      <c r="E233" s="522"/>
      <c r="F233" s="523" t="s">
        <v>85</v>
      </c>
      <c r="G233" s="526">
        <f t="shared" si="68" ref="G233:P233">SUM(G228:G232)</f>
        <v>0.0</v>
      </c>
      <c r="H233" s="526">
        <f t="shared" si="68"/>
        <v>23.098</v>
      </c>
      <c r="I233" s="526">
        <f t="shared" si="68"/>
        <v>15.437999999999999</v>
      </c>
      <c r="J233" s="526">
        <f t="shared" si="68"/>
        <v>11.645000000000001</v>
      </c>
      <c r="K233" s="526">
        <f t="shared" si="68"/>
        <v>9.691</v>
      </c>
      <c r="L233" s="526">
        <f t="shared" si="68"/>
        <v>0.0</v>
      </c>
      <c r="M233" s="526">
        <f t="shared" si="68"/>
        <v>0.0</v>
      </c>
      <c r="N233" s="526">
        <f t="shared" si="68"/>
        <v>56.315000000000005</v>
      </c>
      <c r="O233" s="526">
        <f t="shared" si="68"/>
        <v>20.458</v>
      </c>
      <c r="P233" s="526">
        <f t="shared" si="68"/>
        <v>7.415</v>
      </c>
      <c r="Q233" s="455">
        <f t="shared" si="65"/>
        <v>59.87200000000001</v>
      </c>
      <c r="R233" s="455">
        <f t="shared" si="66"/>
        <v>84.188</v>
      </c>
      <c r="S233" s="78">
        <f>SUM(S228:S232)</f>
        <v>0.0</v>
      </c>
      <c r="T233" s="79">
        <f t="shared" si="67"/>
        <v>144.06</v>
      </c>
      <c r="U233" s="526">
        <f>SUM(U228:U232)</f>
        <v>144.05999999999997</v>
      </c>
      <c r="V233" s="568"/>
      <c r="W233" s="459"/>
      <c r="X233" s="82"/>
    </row>
    <row r="234" spans="8:8" s="445" ht="16.5" outlineLevel="1" customFormat="1">
      <c r="A234" s="529"/>
      <c r="B234" s="530"/>
      <c r="C234" s="530"/>
      <c r="D234" s="530"/>
      <c r="E234" s="530"/>
      <c r="F234" s="531" t="s">
        <v>86</v>
      </c>
      <c r="G234" s="114">
        <f>+G233/$T$233</f>
        <v>0.0</v>
      </c>
      <c r="H234" s="114">
        <f t="shared" si="69" ref="H234:S234">+H233/$T$233</f>
        <v>0.16033597112314313</v>
      </c>
      <c r="I234" s="114">
        <f t="shared" si="69"/>
        <v>0.1071636817992503</v>
      </c>
      <c r="J234" s="114">
        <f t="shared" si="69"/>
        <v>0.080834374566153</v>
      </c>
      <c r="K234" s="114">
        <f t="shared" si="69"/>
        <v>0.06727058170206858</v>
      </c>
      <c r="L234" s="114">
        <f t="shared" si="69"/>
        <v>0.0</v>
      </c>
      <c r="M234" s="114">
        <f t="shared" si="69"/>
        <v>0.0</v>
      </c>
      <c r="N234" s="114">
        <f t="shared" si="69"/>
        <v>0.3909135082604471</v>
      </c>
      <c r="O234" s="114">
        <f t="shared" si="69"/>
        <v>0.14201027349715395</v>
      </c>
      <c r="P234" s="114">
        <f t="shared" si="69"/>
        <v>0.05147160905178398</v>
      </c>
      <c r="Q234" s="532">
        <f t="shared" si="69"/>
        <v>0.41560460919061504</v>
      </c>
      <c r="R234" s="532">
        <f t="shared" si="69"/>
        <v>0.584395390809385</v>
      </c>
      <c r="S234" s="114">
        <f t="shared" si="69"/>
        <v>0.0</v>
      </c>
      <c r="T234" s="533">
        <f>T233/U233</f>
        <v>1.0000000000000002</v>
      </c>
      <c r="U234" s="554"/>
      <c r="V234" s="569"/>
      <c r="W234" s="459"/>
      <c r="X234" s="263"/>
    </row>
    <row r="235" spans="8:8" s="445" ht="15.75" outlineLevel="1" collapsed="1" customFormat="1">
      <c r="A235" s="552"/>
      <c r="B235" s="583"/>
      <c r="C235" s="459"/>
      <c r="D235" s="583"/>
      <c r="E235" s="583"/>
      <c r="F235" s="459"/>
      <c r="G235" s="536"/>
      <c r="H235" s="321"/>
      <c r="I235" s="321"/>
      <c r="J235" s="321"/>
      <c r="K235" s="321"/>
      <c r="L235" s="321"/>
      <c r="M235" s="537"/>
      <c r="N235" s="537"/>
      <c r="O235" s="537"/>
      <c r="P235" s="537"/>
      <c r="Q235" s="461"/>
      <c r="R235" s="461"/>
      <c r="S235" s="324"/>
      <c r="T235" s="46"/>
      <c r="U235" s="487"/>
      <c r="V235" s="449"/>
      <c r="W235" s="459"/>
      <c r="X235" s="122"/>
      <c r="Y235" s="583"/>
      <c r="Z235" s="583"/>
    </row>
    <row r="236" spans="8:8" s="445" ht="16.5" outlineLevel="1" customFormat="1">
      <c r="A236" s="489" t="s">
        <v>613</v>
      </c>
      <c r="B236" s="489"/>
      <c r="C236" s="459"/>
      <c r="D236" s="583"/>
      <c r="E236" s="583"/>
      <c r="F236" s="459"/>
      <c r="G236" s="536"/>
      <c r="H236" s="321"/>
      <c r="I236" s="321"/>
      <c r="J236" s="321"/>
      <c r="K236" s="321"/>
      <c r="L236" s="321"/>
      <c r="M236" s="537"/>
      <c r="N236" s="537"/>
      <c r="O236" s="537"/>
      <c r="P236" s="537"/>
      <c r="Q236" s="461"/>
      <c r="R236" s="461"/>
      <c r="S236" s="324"/>
      <c r="T236" s="46"/>
      <c r="U236" s="487"/>
      <c r="V236" s="449"/>
      <c r="W236" s="459"/>
      <c r="X236" s="122"/>
      <c r="Y236" s="583"/>
      <c r="Z236" s="583"/>
    </row>
    <row r="237" spans="8:8" s="445" ht="15.75" outlineLevel="1" customFormat="1">
      <c r="A237" s="584">
        <v>40.0</v>
      </c>
      <c r="B237" s="585">
        <v>4006.0</v>
      </c>
      <c r="C237" s="629" t="s">
        <v>1255</v>
      </c>
      <c r="D237" s="587"/>
      <c r="E237" s="587"/>
      <c r="F237" s="629" t="s">
        <v>1256</v>
      </c>
      <c r="G237" s="588"/>
      <c r="H237" s="589"/>
      <c r="I237" s="589"/>
      <c r="J237" s="630"/>
      <c r="K237" s="589"/>
      <c r="L237" s="589"/>
      <c r="M237" s="631"/>
      <c r="N237" s="587"/>
      <c r="O237" s="587"/>
      <c r="P237" s="587"/>
      <c r="Q237" s="591">
        <f t="shared" si="70" ref="Q237:Q262">SUM(G237:K237)</f>
        <v>0.0</v>
      </c>
      <c r="R237" s="592">
        <f>SUM(L237:P237)</f>
        <v>0.0</v>
      </c>
      <c r="S237" s="632"/>
      <c r="T237" s="594">
        <f>SUM(Q237:S237)</f>
        <v>0.0</v>
      </c>
      <c r="U237" s="498">
        <v>2.996</v>
      </c>
      <c r="V237" s="499">
        <v>1.0</v>
      </c>
      <c r="W237" s="459"/>
      <c r="X237" s="596"/>
      <c r="Y237" s="493"/>
      <c r="Z237" s="493"/>
    </row>
    <row r="238" spans="8:8" s="445" ht="15.75" outlineLevel="1" customFormat="1">
      <c r="A238" s="508" t="s">
        <v>451</v>
      </c>
      <c r="B238" s="509">
        <v>4007.0</v>
      </c>
      <c r="C238" s="510" t="s">
        <v>1257</v>
      </c>
      <c r="D238" s="509" t="s">
        <v>1258</v>
      </c>
      <c r="E238" s="509" t="s">
        <v>1259</v>
      </c>
      <c r="F238" s="510" t="s">
        <v>1257</v>
      </c>
      <c r="G238" s="511">
        <v>0.0</v>
      </c>
      <c r="H238" s="513">
        <v>0.0</v>
      </c>
      <c r="I238" s="513">
        <v>0.0</v>
      </c>
      <c r="J238" s="513">
        <v>0.455</v>
      </c>
      <c r="K238" s="513">
        <v>0.0</v>
      </c>
      <c r="L238" s="513">
        <v>0.0</v>
      </c>
      <c r="M238" s="514">
        <v>0.0</v>
      </c>
      <c r="N238" s="514">
        <v>0.0</v>
      </c>
      <c r="O238" s="514">
        <v>0.0</v>
      </c>
      <c r="P238" s="514">
        <v>0.0</v>
      </c>
      <c r="Q238" s="515">
        <f>SUM(G238:K238)</f>
        <v>0.455</v>
      </c>
      <c r="R238" s="515">
        <f>SUM(L238:P238)</f>
        <v>0.0</v>
      </c>
      <c r="S238" s="515"/>
      <c r="T238" s="516">
        <f>SUM(Q238:S238)</f>
        <v>0.455</v>
      </c>
      <c r="U238" s="504"/>
      <c r="V238" s="517">
        <v>1.0</v>
      </c>
      <c r="W238" s="459"/>
      <c r="X238" s="518" t="s">
        <v>1260</v>
      </c>
      <c r="Y238" s="458" t="s">
        <v>638</v>
      </c>
      <c r="Z238" s="458" t="s">
        <v>639</v>
      </c>
    </row>
    <row r="239" spans="8:8" s="445" ht="15.75" outlineLevel="1" customFormat="1">
      <c r="A239" s="508" t="s">
        <v>451</v>
      </c>
      <c r="B239" s="509">
        <v>4008.0</v>
      </c>
      <c r="C239" s="510" t="s">
        <v>1261</v>
      </c>
      <c r="D239" s="509" t="s">
        <v>36</v>
      </c>
      <c r="E239" s="509" t="s">
        <v>1262</v>
      </c>
      <c r="F239" s="510" t="s">
        <v>1261</v>
      </c>
      <c r="G239" s="511">
        <v>4.084</v>
      </c>
      <c r="H239" s="513">
        <v>24.023</v>
      </c>
      <c r="I239" s="513">
        <v>56.308</v>
      </c>
      <c r="J239" s="513">
        <v>26.43499999999999</v>
      </c>
      <c r="K239" s="513">
        <v>0.0</v>
      </c>
      <c r="L239" s="513">
        <v>0.0</v>
      </c>
      <c r="M239" s="514">
        <v>0.0</v>
      </c>
      <c r="N239" s="514">
        <v>0.0</v>
      </c>
      <c r="O239" s="514">
        <v>0.0</v>
      </c>
      <c r="P239" s="514">
        <v>0.0</v>
      </c>
      <c r="Q239" s="515">
        <f>SUM(G239:K239)</f>
        <v>110.84999999999998</v>
      </c>
      <c r="R239" s="515">
        <f>SUM(L239:P239)</f>
        <v>0.0</v>
      </c>
      <c r="S239" s="515"/>
      <c r="T239" s="516">
        <f>SUM(Q239:S239)</f>
        <v>110.84999999999998</v>
      </c>
      <c r="U239" s="504"/>
      <c r="V239" s="517">
        <v>2.0</v>
      </c>
      <c r="W239" s="459"/>
      <c r="X239" s="518" t="s">
        <v>1113</v>
      </c>
      <c r="Y239" s="458" t="s">
        <v>638</v>
      </c>
      <c r="Z239" s="458" t="s">
        <v>639</v>
      </c>
    </row>
    <row r="240" spans="8:8" s="445" ht="15.75" outlineLevel="1" customFormat="1">
      <c r="A240" s="508" t="s">
        <v>451</v>
      </c>
      <c r="B240" s="509">
        <v>4009.0</v>
      </c>
      <c r="C240" s="510" t="s">
        <v>1263</v>
      </c>
      <c r="D240" s="509" t="s">
        <v>36</v>
      </c>
      <c r="E240" s="509" t="s">
        <v>1264</v>
      </c>
      <c r="F240" s="510" t="s">
        <v>1263</v>
      </c>
      <c r="G240" s="511">
        <v>0.0</v>
      </c>
      <c r="H240" s="513">
        <v>0.369</v>
      </c>
      <c r="I240" s="513">
        <v>0.0</v>
      </c>
      <c r="J240" s="513">
        <v>0.0</v>
      </c>
      <c r="K240" s="513">
        <v>0.0</v>
      </c>
      <c r="L240" s="513">
        <v>0.0</v>
      </c>
      <c r="M240" s="514">
        <v>0.0</v>
      </c>
      <c r="N240" s="514">
        <v>26.761000000000003</v>
      </c>
      <c r="O240" s="514">
        <v>40.577000000000005</v>
      </c>
      <c r="P240" s="514">
        <v>0.0</v>
      </c>
      <c r="Q240" s="515">
        <f>SUM(G240:K240)</f>
        <v>0.369</v>
      </c>
      <c r="R240" s="515">
        <f>SUM(L240:P240)</f>
        <v>67.33800000000001</v>
      </c>
      <c r="S240" s="515"/>
      <c r="T240" s="516">
        <f>SUM(Q240:S240)</f>
        <v>67.70700000000001</v>
      </c>
      <c r="U240" s="504"/>
      <c r="V240" s="517">
        <v>2.0</v>
      </c>
      <c r="W240" s="459"/>
      <c r="X240" s="518" t="s">
        <v>1113</v>
      </c>
      <c r="Y240" s="458" t="s">
        <v>638</v>
      </c>
      <c r="Z240" s="458" t="s">
        <v>639</v>
      </c>
    </row>
    <row r="241" spans="8:8" s="445" ht="17.25" outlineLevel="1" customFormat="1" customHeight="1">
      <c r="A241" s="450">
        <v>40.0</v>
      </c>
      <c r="B241" s="539" t="s">
        <v>619</v>
      </c>
      <c r="C241" s="501" t="s">
        <v>622</v>
      </c>
      <c r="D241" s="458" t="s">
        <v>36</v>
      </c>
      <c r="E241" s="458" t="s">
        <v>621</v>
      </c>
      <c r="F241" s="501" t="s">
        <v>622</v>
      </c>
      <c r="G241" s="502">
        <v>0.0</v>
      </c>
      <c r="H241" s="75">
        <v>0.2</v>
      </c>
      <c r="I241" s="75">
        <v>0.0</v>
      </c>
      <c r="J241" s="75">
        <v>0.0</v>
      </c>
      <c r="K241" s="75">
        <v>0.0</v>
      </c>
      <c r="L241" s="75">
        <v>0.0</v>
      </c>
      <c r="M241" s="503">
        <v>0.0</v>
      </c>
      <c r="N241" s="503">
        <v>8.8</v>
      </c>
      <c r="O241" s="503">
        <v>11.997000000000002</v>
      </c>
      <c r="P241" s="503">
        <v>18.793</v>
      </c>
      <c r="Q241" s="525">
        <f t="shared" si="70"/>
        <v>0.2</v>
      </c>
      <c r="R241" s="633">
        <f t="shared" si="71" ref="R241:R263">SUM(L241:P241)</f>
        <v>39.59</v>
      </c>
      <c r="S241" s="567"/>
      <c r="T241" s="597">
        <f t="shared" si="72" ref="T241:T263">SUM(Q241:S241)</f>
        <v>39.790000000000006</v>
      </c>
      <c r="U241" s="504">
        <v>39.79</v>
      </c>
      <c r="V241" s="505">
        <v>2.0</v>
      </c>
      <c r="W241" s="459"/>
      <c r="X241" s="634"/>
      <c r="Y241" s="458" t="s">
        <v>36</v>
      </c>
      <c r="Z241" s="458" t="s">
        <v>621</v>
      </c>
    </row>
    <row r="242" spans="8:8" s="374" ht="15.75" outlineLevel="1" customFormat="1">
      <c r="A242" s="450">
        <v>40.0</v>
      </c>
      <c r="B242" s="635" t="s">
        <v>623</v>
      </c>
      <c r="C242" s="501" t="s">
        <v>624</v>
      </c>
      <c r="D242" s="458" t="s">
        <v>36</v>
      </c>
      <c r="E242" s="458" t="s">
        <v>625</v>
      </c>
      <c r="F242" s="501" t="s">
        <v>624</v>
      </c>
      <c r="G242" s="502">
        <v>0.0</v>
      </c>
      <c r="H242" s="75">
        <v>0.0</v>
      </c>
      <c r="I242" s="75">
        <v>0.0</v>
      </c>
      <c r="J242" s="75">
        <v>0.0</v>
      </c>
      <c r="K242" s="75">
        <v>0.0</v>
      </c>
      <c r="L242" s="75">
        <v>0.0</v>
      </c>
      <c r="M242" s="503">
        <v>0.0</v>
      </c>
      <c r="N242" s="503">
        <v>5.095</v>
      </c>
      <c r="O242" s="503">
        <v>1.971</v>
      </c>
      <c r="P242" s="503">
        <v>0.0</v>
      </c>
      <c r="Q242" s="525">
        <f t="shared" si="70"/>
        <v>0.0</v>
      </c>
      <c r="R242" s="633">
        <f t="shared" si="71"/>
        <v>7.066</v>
      </c>
      <c r="S242" s="567"/>
      <c r="T242" s="597">
        <f t="shared" si="72"/>
        <v>7.066</v>
      </c>
      <c r="U242" s="504">
        <v>7.066</v>
      </c>
      <c r="V242" s="505">
        <v>2.0</v>
      </c>
      <c r="W242" s="636"/>
      <c r="X242" s="634"/>
      <c r="Y242" s="458" t="s">
        <v>36</v>
      </c>
      <c r="Z242" s="458" t="s">
        <v>625</v>
      </c>
    </row>
    <row r="243" spans="8:8" s="445" ht="15.75" outlineLevel="1" customFormat="1">
      <c r="A243" s="450">
        <v>40.0</v>
      </c>
      <c r="B243" s="539" t="s">
        <v>626</v>
      </c>
      <c r="C243" s="541" t="s">
        <v>627</v>
      </c>
      <c r="D243" s="458" t="s">
        <v>628</v>
      </c>
      <c r="E243" s="546" t="s">
        <v>629</v>
      </c>
      <c r="F243" s="541" t="s">
        <v>1265</v>
      </c>
      <c r="G243" s="502">
        <v>0.0</v>
      </c>
      <c r="H243" s="75">
        <v>0.0</v>
      </c>
      <c r="I243" s="75">
        <v>0.986</v>
      </c>
      <c r="J243" s="75">
        <v>13.457999999999998</v>
      </c>
      <c r="K243" s="75">
        <v>0.0</v>
      </c>
      <c r="L243" s="75">
        <v>0.0</v>
      </c>
      <c r="M243" s="503">
        <v>0.0</v>
      </c>
      <c r="N243" s="503">
        <v>0.0</v>
      </c>
      <c r="O243" s="503">
        <v>0.0</v>
      </c>
      <c r="P243" s="503">
        <v>0.0</v>
      </c>
      <c r="Q243" s="525">
        <f t="shared" si="70"/>
        <v>14.443999999999999</v>
      </c>
      <c r="R243" s="633">
        <f t="shared" si="71"/>
        <v>0.0</v>
      </c>
      <c r="S243" s="637"/>
      <c r="T243" s="597">
        <f t="shared" si="72"/>
        <v>14.443999999999999</v>
      </c>
      <c r="U243" s="504">
        <v>14.444</v>
      </c>
      <c r="V243" s="638">
        <v>1.0</v>
      </c>
      <c r="W243" s="459"/>
      <c r="X243" s="457" t="s">
        <v>1100</v>
      </c>
      <c r="Y243" s="458" t="s">
        <v>628</v>
      </c>
      <c r="Z243" s="458" t="s">
        <v>629</v>
      </c>
    </row>
    <row r="244" spans="8:8" s="445" ht="15.0" outlineLevel="1" customFormat="1" customHeight="1">
      <c r="A244" s="450">
        <v>65.0</v>
      </c>
      <c r="B244" s="539" t="s">
        <v>630</v>
      </c>
      <c r="C244" s="501" t="s">
        <v>631</v>
      </c>
      <c r="D244" s="458" t="s">
        <v>36</v>
      </c>
      <c r="E244" s="458" t="s">
        <v>632</v>
      </c>
      <c r="F244" s="612" t="s">
        <v>631</v>
      </c>
      <c r="G244" s="502">
        <v>91.987</v>
      </c>
      <c r="H244" s="75">
        <v>5.985</v>
      </c>
      <c r="I244" s="75">
        <v>3.687</v>
      </c>
      <c r="J244" s="75">
        <v>0.0</v>
      </c>
      <c r="K244" s="75">
        <v>0.0</v>
      </c>
      <c r="L244" s="75">
        <v>0.0</v>
      </c>
      <c r="M244" s="503">
        <v>0.2</v>
      </c>
      <c r="N244" s="503">
        <v>0.0</v>
      </c>
      <c r="O244" s="503">
        <v>0.0</v>
      </c>
      <c r="P244" s="503">
        <v>0.0</v>
      </c>
      <c r="Q244" s="525">
        <f t="shared" si="70"/>
        <v>101.65899999999999</v>
      </c>
      <c r="R244" s="633">
        <f t="shared" si="71"/>
        <v>0.2</v>
      </c>
      <c r="S244" s="567"/>
      <c r="T244" s="597">
        <f t="shared" si="72"/>
        <v>101.859</v>
      </c>
      <c r="U244" s="504">
        <v>101.859</v>
      </c>
      <c r="V244" s="505">
        <v>4.0</v>
      </c>
      <c r="W244" s="459"/>
      <c r="X244" s="634"/>
      <c r="Y244" s="458" t="s">
        <v>36</v>
      </c>
      <c r="Z244" s="458" t="s">
        <v>632</v>
      </c>
    </row>
    <row r="245" spans="8:8" s="445" ht="15.75" outlineLevel="1" customFormat="1">
      <c r="A245" s="450">
        <v>65.0</v>
      </c>
      <c r="B245" s="539" t="s">
        <v>1266</v>
      </c>
      <c r="C245" s="501" t="s">
        <v>633</v>
      </c>
      <c r="D245" s="458" t="s">
        <v>36</v>
      </c>
      <c r="E245" s="546" t="s">
        <v>1267</v>
      </c>
      <c r="F245" s="612" t="s">
        <v>633</v>
      </c>
      <c r="G245" s="502">
        <v>0.0</v>
      </c>
      <c r="H245" s="75">
        <v>0.0</v>
      </c>
      <c r="I245" s="75">
        <v>102.501</v>
      </c>
      <c r="J245" s="75">
        <v>0.0</v>
      </c>
      <c r="K245" s="75">
        <v>0.0</v>
      </c>
      <c r="L245" s="75">
        <v>0.0</v>
      </c>
      <c r="M245" s="503">
        <v>0.0</v>
      </c>
      <c r="N245" s="503">
        <v>0.0</v>
      </c>
      <c r="O245" s="503">
        <v>0.0</v>
      </c>
      <c r="P245" s="503">
        <v>0.0</v>
      </c>
      <c r="Q245" s="525">
        <f t="shared" si="70"/>
        <v>102.501</v>
      </c>
      <c r="R245" s="633">
        <f t="shared" si="71"/>
        <v>0.0</v>
      </c>
      <c r="S245" s="567"/>
      <c r="T245" s="597">
        <f t="shared" si="72"/>
        <v>102.501</v>
      </c>
      <c r="U245" s="504">
        <v>102.501</v>
      </c>
      <c r="V245" s="505">
        <v>3.0</v>
      </c>
      <c r="W245" s="459"/>
      <c r="X245" s="634"/>
      <c r="Y245" s="458" t="s">
        <v>36</v>
      </c>
      <c r="Z245" s="458" t="s">
        <v>1267</v>
      </c>
    </row>
    <row r="246" spans="8:8" s="445" ht="15.75" outlineLevel="1" customFormat="1">
      <c r="A246" s="508">
        <v>65.0</v>
      </c>
      <c r="B246" s="509" t="s">
        <v>636</v>
      </c>
      <c r="C246" s="510" t="s">
        <v>1268</v>
      </c>
      <c r="D246" s="509" t="s">
        <v>1269</v>
      </c>
      <c r="E246" s="509" t="s">
        <v>1270</v>
      </c>
      <c r="F246" s="510" t="s">
        <v>1268</v>
      </c>
      <c r="G246" s="511">
        <v>0.0</v>
      </c>
      <c r="H246" s="513">
        <v>0.0</v>
      </c>
      <c r="I246" s="513">
        <v>0.0</v>
      </c>
      <c r="J246" s="513">
        <v>0.0</v>
      </c>
      <c r="K246" s="513">
        <v>1.617</v>
      </c>
      <c r="L246" s="513">
        <v>0.0</v>
      </c>
      <c r="M246" s="514">
        <v>0.0</v>
      </c>
      <c r="N246" s="514">
        <v>0.0</v>
      </c>
      <c r="O246" s="514">
        <v>0.0</v>
      </c>
      <c r="P246" s="514">
        <v>0.0</v>
      </c>
      <c r="Q246" s="515">
        <f t="shared" si="70"/>
        <v>1.617</v>
      </c>
      <c r="R246" s="515">
        <f>SUM(L246:P246)</f>
        <v>0.0</v>
      </c>
      <c r="S246" s="515"/>
      <c r="T246" s="516">
        <f t="shared" si="72"/>
        <v>1.617</v>
      </c>
      <c r="U246" s="504"/>
      <c r="V246" s="517">
        <v>1.0</v>
      </c>
      <c r="W246" s="459"/>
      <c r="X246" s="518" t="s">
        <v>1260</v>
      </c>
      <c r="Y246" s="458" t="s">
        <v>638</v>
      </c>
      <c r="Z246" s="458" t="s">
        <v>639</v>
      </c>
    </row>
    <row r="247" spans="8:8" s="445" ht="15.75" outlineLevel="1" customFormat="1">
      <c r="A247" s="508">
        <v>65.0</v>
      </c>
      <c r="B247" s="509" t="s">
        <v>636</v>
      </c>
      <c r="C247" s="510" t="s">
        <v>1271</v>
      </c>
      <c r="D247" s="509" t="s">
        <v>1272</v>
      </c>
      <c r="E247" s="509" t="s">
        <v>1273</v>
      </c>
      <c r="F247" s="510" t="s">
        <v>1271</v>
      </c>
      <c r="G247" s="511">
        <v>0.0</v>
      </c>
      <c r="H247" s="513">
        <v>0.0</v>
      </c>
      <c r="I247" s="513">
        <v>0.0</v>
      </c>
      <c r="J247" s="513">
        <v>0.558</v>
      </c>
      <c r="K247" s="513">
        <v>0.0</v>
      </c>
      <c r="L247" s="513">
        <v>0.0</v>
      </c>
      <c r="M247" s="514">
        <v>0.0</v>
      </c>
      <c r="N247" s="514">
        <v>0.0</v>
      </c>
      <c r="O247" s="514">
        <v>0.0</v>
      </c>
      <c r="P247" s="514">
        <v>0.0</v>
      </c>
      <c r="Q247" s="515">
        <f>SUM(G247:K247)</f>
        <v>0.558</v>
      </c>
      <c r="R247" s="515">
        <f>SUM(L247:P247)</f>
        <v>0.0</v>
      </c>
      <c r="S247" s="515"/>
      <c r="T247" s="516">
        <f>SUM(Q247:S247)</f>
        <v>0.558</v>
      </c>
      <c r="U247" s="504"/>
      <c r="V247" s="517">
        <v>1.0</v>
      </c>
      <c r="W247" s="459"/>
      <c r="X247" s="518" t="s">
        <v>1260</v>
      </c>
      <c r="Y247" s="458" t="s">
        <v>638</v>
      </c>
      <c r="Z247" s="458" t="s">
        <v>639</v>
      </c>
    </row>
    <row r="248" spans="8:8" s="445" ht="15.75" outlineLevel="1" customFormat="1">
      <c r="A248" s="450">
        <v>65.0</v>
      </c>
      <c r="B248" s="539" t="s">
        <v>636</v>
      </c>
      <c r="C248" s="501" t="s">
        <v>637</v>
      </c>
      <c r="D248" s="458" t="s">
        <v>638</v>
      </c>
      <c r="E248" s="458" t="s">
        <v>639</v>
      </c>
      <c r="F248" s="501" t="s">
        <v>640</v>
      </c>
      <c r="G248" s="502">
        <v>0.0</v>
      </c>
      <c r="H248" s="75">
        <v>0.0</v>
      </c>
      <c r="I248" s="458">
        <v>0.0</v>
      </c>
      <c r="J248" s="75">
        <v>0.0</v>
      </c>
      <c r="K248" s="75">
        <v>1.212</v>
      </c>
      <c r="L248" s="75">
        <v>0.0</v>
      </c>
      <c r="M248" s="503">
        <v>0.0</v>
      </c>
      <c r="N248" s="503">
        <v>0.0</v>
      </c>
      <c r="O248" s="503">
        <v>0.0</v>
      </c>
      <c r="P248" s="503">
        <v>0.0</v>
      </c>
      <c r="Q248" s="525">
        <f t="shared" si="70"/>
        <v>1.212</v>
      </c>
      <c r="R248" s="633">
        <f>SUM(L248:P248)</f>
        <v>0.0</v>
      </c>
      <c r="S248" s="567"/>
      <c r="T248" s="597">
        <f t="shared" si="72"/>
        <v>1.212</v>
      </c>
      <c r="U248" s="504">
        <v>1.212</v>
      </c>
      <c r="V248" s="505">
        <v>1.0</v>
      </c>
      <c r="W248" s="459"/>
      <c r="X248" s="457" t="s">
        <v>1100</v>
      </c>
      <c r="Y248" s="458" t="s">
        <v>638</v>
      </c>
      <c r="Z248" s="458" t="s">
        <v>639</v>
      </c>
    </row>
    <row r="249" spans="8:8" s="445" ht="15.75" outlineLevel="1" customFormat="1">
      <c r="A249" s="508">
        <v>65.0</v>
      </c>
      <c r="B249" s="509" t="s">
        <v>636</v>
      </c>
      <c r="C249" s="510" t="s">
        <v>1274</v>
      </c>
      <c r="D249" s="509" t="s">
        <v>1275</v>
      </c>
      <c r="E249" s="509" t="s">
        <v>1276</v>
      </c>
      <c r="F249" s="510" t="s">
        <v>1274</v>
      </c>
      <c r="G249" s="511">
        <v>0.0</v>
      </c>
      <c r="H249" s="513">
        <v>0.0</v>
      </c>
      <c r="I249" s="513">
        <v>0.0</v>
      </c>
      <c r="J249" s="513">
        <v>0.82</v>
      </c>
      <c r="K249" s="513">
        <v>0.0</v>
      </c>
      <c r="L249" s="513">
        <v>0.0</v>
      </c>
      <c r="M249" s="514">
        <v>0.0</v>
      </c>
      <c r="N249" s="514">
        <v>0.0</v>
      </c>
      <c r="O249" s="514">
        <v>0.0</v>
      </c>
      <c r="P249" s="514">
        <v>0.0</v>
      </c>
      <c r="Q249" s="515">
        <f t="shared" si="70"/>
        <v>0.82</v>
      </c>
      <c r="R249" s="515">
        <f>SUM(L249:P249)</f>
        <v>0.0</v>
      </c>
      <c r="S249" s="515"/>
      <c r="T249" s="516">
        <f t="shared" si="72"/>
        <v>0.82</v>
      </c>
      <c r="U249" s="504"/>
      <c r="V249" s="517">
        <v>1.0</v>
      </c>
      <c r="W249" s="459"/>
      <c r="X249" s="518" t="s">
        <v>1260</v>
      </c>
      <c r="Y249" s="458" t="s">
        <v>638</v>
      </c>
      <c r="Z249" s="458" t="s">
        <v>639</v>
      </c>
    </row>
    <row r="250" spans="8:8" s="445" ht="15.75" outlineLevel="1" customFormat="1">
      <c r="A250" s="619">
        <v>65.0</v>
      </c>
      <c r="B250" s="639" t="s">
        <v>1277</v>
      </c>
      <c r="C250" s="452" t="s">
        <v>1278</v>
      </c>
      <c r="D250" s="620"/>
      <c r="E250" s="620"/>
      <c r="F250" s="452" t="s">
        <v>1279</v>
      </c>
      <c r="G250" s="621"/>
      <c r="H250" s="622"/>
      <c r="I250" s="620"/>
      <c r="J250" s="622"/>
      <c r="K250" s="622"/>
      <c r="L250" s="622"/>
      <c r="M250" s="623"/>
      <c r="N250" s="623"/>
      <c r="O250" s="623"/>
      <c r="P250" s="623"/>
      <c r="Q250" s="525">
        <f t="shared" si="70"/>
        <v>0.0</v>
      </c>
      <c r="R250" s="633">
        <f t="shared" si="71"/>
        <v>0.0</v>
      </c>
      <c r="S250" s="640"/>
      <c r="T250" s="641">
        <f t="shared" si="72"/>
        <v>0.0</v>
      </c>
      <c r="U250" s="504">
        <v>1.664</v>
      </c>
      <c r="V250" s="505">
        <v>1.0</v>
      </c>
      <c r="W250" s="459"/>
      <c r="X250" s="634"/>
      <c r="Y250" s="458"/>
      <c r="Z250" s="458"/>
    </row>
    <row r="251" spans="8:8" s="445" ht="15.75" outlineLevel="1" customFormat="1">
      <c r="A251" s="450">
        <v>65.0</v>
      </c>
      <c r="B251" s="539" t="s">
        <v>1277</v>
      </c>
      <c r="C251" s="501" t="s">
        <v>1278</v>
      </c>
      <c r="D251" s="458" t="s">
        <v>149</v>
      </c>
      <c r="E251" s="546" t="s">
        <v>1280</v>
      </c>
      <c r="F251" s="501" t="s">
        <v>1281</v>
      </c>
      <c r="G251" s="502">
        <v>0.0</v>
      </c>
      <c r="H251" s="75">
        <v>49.515</v>
      </c>
      <c r="I251" s="75">
        <v>15.081</v>
      </c>
      <c r="J251" s="75">
        <v>10.956000000000001</v>
      </c>
      <c r="K251" s="75">
        <v>0.0</v>
      </c>
      <c r="L251" s="75">
        <v>0.0</v>
      </c>
      <c r="M251" s="503">
        <v>0.0</v>
      </c>
      <c r="N251" s="503">
        <v>0.0</v>
      </c>
      <c r="O251" s="503">
        <v>0.0</v>
      </c>
      <c r="P251" s="503">
        <v>0.0</v>
      </c>
      <c r="Q251" s="525">
        <f t="shared" si="70"/>
        <v>75.552</v>
      </c>
      <c r="R251" s="633">
        <f t="shared" si="71"/>
        <v>0.0</v>
      </c>
      <c r="S251" s="567"/>
      <c r="T251" s="597">
        <f t="shared" si="72"/>
        <v>75.552</v>
      </c>
      <c r="U251" s="504">
        <v>75.55199999999999</v>
      </c>
      <c r="V251" s="505">
        <v>1.0</v>
      </c>
      <c r="W251" s="459"/>
      <c r="X251" s="457" t="s">
        <v>1100</v>
      </c>
      <c r="Y251" s="458" t="s">
        <v>149</v>
      </c>
      <c r="Z251" s="458" t="s">
        <v>1280</v>
      </c>
    </row>
    <row r="252" spans="8:8" s="445" ht="15.0" outlineLevel="1" customFormat="1" customHeight="1">
      <c r="A252" s="450">
        <v>65.0</v>
      </c>
      <c r="B252" s="539" t="s">
        <v>641</v>
      </c>
      <c r="C252" s="501" t="s">
        <v>642</v>
      </c>
      <c r="D252" s="458" t="s">
        <v>36</v>
      </c>
      <c r="E252" s="458" t="s">
        <v>643</v>
      </c>
      <c r="F252" s="612" t="s">
        <v>642</v>
      </c>
      <c r="G252" s="502">
        <v>20.939</v>
      </c>
      <c r="H252" s="75">
        <v>0.0</v>
      </c>
      <c r="I252" s="75">
        <v>34.586</v>
      </c>
      <c r="J252" s="75">
        <v>0.0</v>
      </c>
      <c r="K252" s="75">
        <v>0.0</v>
      </c>
      <c r="L252" s="75">
        <v>4.07</v>
      </c>
      <c r="M252" s="503">
        <v>0.0</v>
      </c>
      <c r="N252" s="503">
        <v>0.0</v>
      </c>
      <c r="O252" s="503">
        <v>49.628</v>
      </c>
      <c r="P252" s="503">
        <v>0.0</v>
      </c>
      <c r="Q252" s="525">
        <f t="shared" si="70"/>
        <v>55.525</v>
      </c>
      <c r="R252" s="633">
        <f t="shared" si="71"/>
        <v>53.698</v>
      </c>
      <c r="S252" s="567"/>
      <c r="T252" s="597">
        <f t="shared" si="72"/>
        <v>109.223</v>
      </c>
      <c r="U252" s="504">
        <v>109.223</v>
      </c>
      <c r="V252" s="505">
        <v>3.0</v>
      </c>
      <c r="W252" s="459"/>
      <c r="X252" s="634"/>
      <c r="Y252" s="458" t="s">
        <v>36</v>
      </c>
      <c r="Z252" s="458" t="s">
        <v>643</v>
      </c>
    </row>
    <row r="253" spans="8:8" s="445" ht="15.75" outlineLevel="1" customFormat="1">
      <c r="A253" s="450">
        <v>65.0</v>
      </c>
      <c r="B253" s="539" t="s">
        <v>644</v>
      </c>
      <c r="C253" s="501" t="s">
        <v>645</v>
      </c>
      <c r="D253" s="458" t="s">
        <v>36</v>
      </c>
      <c r="E253" s="546" t="s">
        <v>1282</v>
      </c>
      <c r="F253" s="612" t="s">
        <v>645</v>
      </c>
      <c r="G253" s="502">
        <v>0.0</v>
      </c>
      <c r="H253" s="75">
        <v>0.0</v>
      </c>
      <c r="I253" s="75">
        <v>1.9</v>
      </c>
      <c r="J253" s="75">
        <v>2.0</v>
      </c>
      <c r="K253" s="75">
        <v>0.0</v>
      </c>
      <c r="L253" s="75">
        <v>0.0</v>
      </c>
      <c r="M253" s="503">
        <v>0.0</v>
      </c>
      <c r="N253" s="503">
        <v>0.0</v>
      </c>
      <c r="O253" s="503">
        <v>0.0</v>
      </c>
      <c r="P253" s="503">
        <v>0.0</v>
      </c>
      <c r="Q253" s="525">
        <f t="shared" si="70"/>
        <v>3.9</v>
      </c>
      <c r="R253" s="633">
        <f t="shared" si="71"/>
        <v>0.0</v>
      </c>
      <c r="S253" s="567"/>
      <c r="T253" s="597">
        <f t="shared" si="72"/>
        <v>3.9</v>
      </c>
      <c r="U253" s="504">
        <v>3.9</v>
      </c>
      <c r="V253" s="505">
        <v>3.0</v>
      </c>
      <c r="W253" s="459"/>
      <c r="X253" s="634"/>
      <c r="Y253" s="458" t="s">
        <v>36</v>
      </c>
      <c r="Z253" s="458" t="s">
        <v>1282</v>
      </c>
    </row>
    <row r="254" spans="8:8" s="445" ht="15.75" outlineLevel="1" customFormat="1">
      <c r="A254" s="450">
        <v>65.0</v>
      </c>
      <c r="B254" s="539" t="s">
        <v>647</v>
      </c>
      <c r="C254" s="501" t="s">
        <v>648</v>
      </c>
      <c r="D254" s="458" t="s">
        <v>36</v>
      </c>
      <c r="E254" s="546" t="s">
        <v>1283</v>
      </c>
      <c r="F254" s="612" t="s">
        <v>648</v>
      </c>
      <c r="G254" s="502">
        <v>0.0</v>
      </c>
      <c r="H254" s="75">
        <v>0.0</v>
      </c>
      <c r="I254" s="75">
        <v>2.84</v>
      </c>
      <c r="J254" s="75">
        <v>0.0</v>
      </c>
      <c r="K254" s="75">
        <v>0.0</v>
      </c>
      <c r="L254" s="75">
        <v>0.0</v>
      </c>
      <c r="M254" s="503">
        <v>0.0</v>
      </c>
      <c r="N254" s="503">
        <v>0.0</v>
      </c>
      <c r="O254" s="503">
        <v>0.0</v>
      </c>
      <c r="P254" s="503">
        <v>0.0</v>
      </c>
      <c r="Q254" s="525">
        <f t="shared" si="70"/>
        <v>2.84</v>
      </c>
      <c r="R254" s="633">
        <f t="shared" si="71"/>
        <v>0.0</v>
      </c>
      <c r="S254" s="567"/>
      <c r="T254" s="597">
        <f t="shared" si="72"/>
        <v>2.84</v>
      </c>
      <c r="U254" s="504">
        <v>2.84</v>
      </c>
      <c r="V254" s="505">
        <v>3.0</v>
      </c>
      <c r="W254" s="459"/>
      <c r="X254" s="634"/>
      <c r="Y254" s="458" t="s">
        <v>36</v>
      </c>
      <c r="Z254" s="458" t="s">
        <v>1283</v>
      </c>
    </row>
    <row r="255" spans="8:8" s="445" ht="15.75" outlineLevel="1" customFormat="1">
      <c r="A255" s="450">
        <v>65.0</v>
      </c>
      <c r="B255" s="539" t="s">
        <v>650</v>
      </c>
      <c r="C255" s="501" t="s">
        <v>651</v>
      </c>
      <c r="D255" s="458" t="s">
        <v>36</v>
      </c>
      <c r="E255" s="458" t="s">
        <v>652</v>
      </c>
      <c r="F255" s="612" t="s">
        <v>651</v>
      </c>
      <c r="G255" s="502">
        <v>0.0</v>
      </c>
      <c r="H255" s="75">
        <v>1.3</v>
      </c>
      <c r="I255" s="75">
        <v>0.0</v>
      </c>
      <c r="J255" s="75">
        <v>0.0</v>
      </c>
      <c r="K255" s="75">
        <v>0.0</v>
      </c>
      <c r="L255" s="75">
        <v>0.0</v>
      </c>
      <c r="M255" s="503">
        <v>0.0</v>
      </c>
      <c r="N255" s="503">
        <v>0.0</v>
      </c>
      <c r="O255" s="503">
        <v>0.0</v>
      </c>
      <c r="P255" s="503">
        <v>0.0</v>
      </c>
      <c r="Q255" s="525">
        <f t="shared" si="70"/>
        <v>1.3</v>
      </c>
      <c r="R255" s="633">
        <f t="shared" si="71"/>
        <v>0.0</v>
      </c>
      <c r="S255" s="567"/>
      <c r="T255" s="597">
        <f t="shared" si="72"/>
        <v>1.3</v>
      </c>
      <c r="U255" s="504">
        <v>1.3</v>
      </c>
      <c r="V255" s="505">
        <v>3.0</v>
      </c>
      <c r="W255" s="459"/>
      <c r="X255" s="634"/>
      <c r="Y255" s="458" t="s">
        <v>36</v>
      </c>
      <c r="Z255" s="458" t="s">
        <v>652</v>
      </c>
    </row>
    <row r="256" spans="8:8" s="445" ht="15.75" outlineLevel="1" customFormat="1">
      <c r="A256" s="450">
        <v>65.0</v>
      </c>
      <c r="B256" s="539" t="s">
        <v>653</v>
      </c>
      <c r="C256" s="501" t="s">
        <v>654</v>
      </c>
      <c r="D256" s="458" t="s">
        <v>36</v>
      </c>
      <c r="E256" s="546" t="s">
        <v>1284</v>
      </c>
      <c r="F256" s="612" t="s">
        <v>654</v>
      </c>
      <c r="G256" s="502">
        <v>0.0</v>
      </c>
      <c r="H256" s="75">
        <v>0.0</v>
      </c>
      <c r="I256" s="75">
        <v>1.2</v>
      </c>
      <c r="J256" s="75">
        <v>0.0</v>
      </c>
      <c r="K256" s="75">
        <v>0.0</v>
      </c>
      <c r="L256" s="75">
        <v>0.0</v>
      </c>
      <c r="M256" s="503">
        <v>0.0</v>
      </c>
      <c r="N256" s="503">
        <v>12.8</v>
      </c>
      <c r="O256" s="75">
        <v>0.0</v>
      </c>
      <c r="P256" s="503">
        <v>0.0</v>
      </c>
      <c r="Q256" s="525">
        <f t="shared" si="70"/>
        <v>1.2</v>
      </c>
      <c r="R256" s="633">
        <f t="shared" si="71"/>
        <v>12.8</v>
      </c>
      <c r="S256" s="567"/>
      <c r="T256" s="597">
        <f t="shared" si="72"/>
        <v>14.0</v>
      </c>
      <c r="U256" s="504">
        <v>14.0</v>
      </c>
      <c r="V256" s="505">
        <v>3.0</v>
      </c>
      <c r="W256" s="459"/>
      <c r="X256" s="634"/>
      <c r="Y256" s="458" t="s">
        <v>36</v>
      </c>
      <c r="Z256" s="458" t="s">
        <v>1284</v>
      </c>
    </row>
    <row r="257" spans="8:8" s="445" ht="15.75" outlineLevel="1" customFormat="1">
      <c r="A257" s="450">
        <v>65.0</v>
      </c>
      <c r="B257" s="539" t="s">
        <v>655</v>
      </c>
      <c r="C257" s="501" t="s">
        <v>656</v>
      </c>
      <c r="D257" s="458" t="s">
        <v>36</v>
      </c>
      <c r="E257" s="546" t="s">
        <v>1285</v>
      </c>
      <c r="F257" s="612" t="s">
        <v>656</v>
      </c>
      <c r="G257" s="502">
        <v>0.0</v>
      </c>
      <c r="H257" s="75">
        <v>0.0</v>
      </c>
      <c r="I257" s="75">
        <v>1.8</v>
      </c>
      <c r="J257" s="75">
        <v>0.0</v>
      </c>
      <c r="K257" s="75">
        <v>0.0</v>
      </c>
      <c r="L257" s="75">
        <v>0.0</v>
      </c>
      <c r="M257" s="503">
        <v>0.0</v>
      </c>
      <c r="N257" s="503">
        <v>0.0</v>
      </c>
      <c r="O257" s="503">
        <v>0.0</v>
      </c>
      <c r="P257" s="503">
        <v>0.0</v>
      </c>
      <c r="Q257" s="525">
        <f t="shared" si="70"/>
        <v>1.8</v>
      </c>
      <c r="R257" s="633">
        <f t="shared" si="71"/>
        <v>0.0</v>
      </c>
      <c r="S257" s="567"/>
      <c r="T257" s="597">
        <f t="shared" si="72"/>
        <v>1.8</v>
      </c>
      <c r="U257" s="504">
        <v>1.8</v>
      </c>
      <c r="V257" s="505">
        <v>3.0</v>
      </c>
      <c r="W257" s="459"/>
      <c r="X257" s="634"/>
      <c r="Y257" s="458" t="s">
        <v>36</v>
      </c>
      <c r="Z257" s="458" t="s">
        <v>1285</v>
      </c>
    </row>
    <row r="258" spans="8:8" s="445" ht="15.75" outlineLevel="1" customFormat="1">
      <c r="A258" s="450">
        <v>65.0</v>
      </c>
      <c r="B258" s="559" t="s">
        <v>658</v>
      </c>
      <c r="C258" s="501" t="s">
        <v>659</v>
      </c>
      <c r="D258" s="458" t="s">
        <v>36</v>
      </c>
      <c r="E258" s="458" t="s">
        <v>131</v>
      </c>
      <c r="F258" s="612" t="s">
        <v>659</v>
      </c>
      <c r="G258" s="502">
        <v>0.0</v>
      </c>
      <c r="H258" s="75">
        <v>0.0</v>
      </c>
      <c r="I258" s="75">
        <v>0.7</v>
      </c>
      <c r="J258" s="75">
        <v>0.0</v>
      </c>
      <c r="K258" s="75">
        <v>0.0</v>
      </c>
      <c r="L258" s="75">
        <v>0.0</v>
      </c>
      <c r="M258" s="503">
        <v>0.0</v>
      </c>
      <c r="N258" s="503">
        <v>2.4</v>
      </c>
      <c r="O258" s="503">
        <v>0.0</v>
      </c>
      <c r="P258" s="503">
        <v>0.0</v>
      </c>
      <c r="Q258" s="525">
        <f t="shared" si="70"/>
        <v>0.7</v>
      </c>
      <c r="R258" s="633">
        <f t="shared" si="71"/>
        <v>2.4</v>
      </c>
      <c r="S258" s="567"/>
      <c r="T258" s="597">
        <f t="shared" si="72"/>
        <v>3.0999999999999996</v>
      </c>
      <c r="U258" s="504">
        <v>3.0999999999999996</v>
      </c>
      <c r="V258" s="505">
        <v>3.0</v>
      </c>
      <c r="W258" s="459"/>
      <c r="X258" s="634"/>
      <c r="Y258" s="458" t="s">
        <v>36</v>
      </c>
      <c r="Z258" s="458" t="s">
        <v>131</v>
      </c>
    </row>
    <row r="259" spans="8:8" s="445" ht="15.75" outlineLevel="1" customFormat="1">
      <c r="A259" s="450">
        <v>65.0</v>
      </c>
      <c r="B259" s="458" t="s">
        <v>660</v>
      </c>
      <c r="C259" s="501" t="s">
        <v>661</v>
      </c>
      <c r="D259" s="458" t="s">
        <v>36</v>
      </c>
      <c r="E259" s="546" t="s">
        <v>1286</v>
      </c>
      <c r="F259" s="612" t="s">
        <v>661</v>
      </c>
      <c r="G259" s="502">
        <v>0.0</v>
      </c>
      <c r="H259" s="75">
        <v>0.0</v>
      </c>
      <c r="I259" s="75">
        <v>0.0</v>
      </c>
      <c r="J259" s="75">
        <v>0.0</v>
      </c>
      <c r="K259" s="75">
        <v>0.0</v>
      </c>
      <c r="L259" s="75">
        <v>0.0</v>
      </c>
      <c r="M259" s="503">
        <v>0.0</v>
      </c>
      <c r="N259" s="503">
        <v>3.9</v>
      </c>
      <c r="O259" s="503">
        <v>0.0</v>
      </c>
      <c r="P259" s="503">
        <v>0.0</v>
      </c>
      <c r="Q259" s="525">
        <f t="shared" si="70"/>
        <v>0.0</v>
      </c>
      <c r="R259" s="633">
        <f t="shared" si="71"/>
        <v>3.9</v>
      </c>
      <c r="S259" s="567"/>
      <c r="T259" s="597">
        <f t="shared" si="72"/>
        <v>3.9</v>
      </c>
      <c r="U259" s="504">
        <v>3.9</v>
      </c>
      <c r="V259" s="505">
        <v>3.0</v>
      </c>
      <c r="W259" s="459"/>
      <c r="X259" s="634"/>
      <c r="Y259" s="458" t="s">
        <v>36</v>
      </c>
      <c r="Z259" s="458" t="s">
        <v>1286</v>
      </c>
    </row>
    <row r="260" spans="8:8" s="445" ht="15.75" outlineLevel="1" customFormat="1">
      <c r="A260" s="450">
        <v>65.0</v>
      </c>
      <c r="B260" s="539" t="s">
        <v>662</v>
      </c>
      <c r="C260" s="501" t="s">
        <v>663</v>
      </c>
      <c r="D260" s="458" t="s">
        <v>36</v>
      </c>
      <c r="E260" s="458" t="s">
        <v>313</v>
      </c>
      <c r="F260" s="541" t="s">
        <v>663</v>
      </c>
      <c r="G260" s="502">
        <v>0.0</v>
      </c>
      <c r="H260" s="75">
        <v>1.75</v>
      </c>
      <c r="I260" s="75">
        <v>2.045</v>
      </c>
      <c r="J260" s="75">
        <v>0.0</v>
      </c>
      <c r="K260" s="75">
        <v>0.0</v>
      </c>
      <c r="L260" s="75">
        <v>0.0</v>
      </c>
      <c r="M260" s="503">
        <v>0.0</v>
      </c>
      <c r="N260" s="503">
        <v>0.0</v>
      </c>
      <c r="O260" s="503">
        <v>0.0</v>
      </c>
      <c r="P260" s="503">
        <v>0.0</v>
      </c>
      <c r="Q260" s="525">
        <f t="shared" si="70"/>
        <v>3.795</v>
      </c>
      <c r="R260" s="633">
        <f t="shared" si="71"/>
        <v>0.0</v>
      </c>
      <c r="S260" s="567"/>
      <c r="T260" s="597">
        <f t="shared" si="72"/>
        <v>3.795</v>
      </c>
      <c r="U260" s="504">
        <v>3.795</v>
      </c>
      <c r="V260" s="505">
        <v>1.0</v>
      </c>
      <c r="W260" s="459"/>
      <c r="X260" s="457" t="s">
        <v>1100</v>
      </c>
      <c r="Y260" s="458" t="s">
        <v>36</v>
      </c>
      <c r="Z260" s="458" t="s">
        <v>313</v>
      </c>
    </row>
    <row r="261" spans="8:8" s="445" ht="15.75" outlineLevel="1" customFormat="1">
      <c r="A261" s="450">
        <v>65.0</v>
      </c>
      <c r="B261" s="539" t="s">
        <v>1287</v>
      </c>
      <c r="C261" s="501" t="s">
        <v>1288</v>
      </c>
      <c r="D261" s="458" t="s">
        <v>36</v>
      </c>
      <c r="E261" s="546" t="s">
        <v>1289</v>
      </c>
      <c r="F261" s="541" t="s">
        <v>1288</v>
      </c>
      <c r="G261" s="502">
        <v>0.0</v>
      </c>
      <c r="H261" s="75">
        <v>0.0</v>
      </c>
      <c r="I261" s="75">
        <v>1.825</v>
      </c>
      <c r="J261" s="75">
        <v>0.0</v>
      </c>
      <c r="K261" s="75">
        <v>0.0</v>
      </c>
      <c r="L261" s="75">
        <v>0.0</v>
      </c>
      <c r="M261" s="503">
        <v>0.0</v>
      </c>
      <c r="N261" s="503">
        <v>0.0</v>
      </c>
      <c r="O261" s="503">
        <v>0.0</v>
      </c>
      <c r="P261" s="503">
        <v>0.0</v>
      </c>
      <c r="Q261" s="525">
        <f t="shared" si="70"/>
        <v>1.825</v>
      </c>
      <c r="R261" s="633">
        <f t="shared" si="71"/>
        <v>0.0</v>
      </c>
      <c r="S261" s="567"/>
      <c r="T261" s="597">
        <f t="shared" si="72"/>
        <v>1.825</v>
      </c>
      <c r="U261" s="504">
        <v>1.825</v>
      </c>
      <c r="V261" s="505">
        <v>1.0</v>
      </c>
      <c r="W261" s="459"/>
      <c r="X261" s="457" t="s">
        <v>1100</v>
      </c>
      <c r="Y261" s="458" t="s">
        <v>36</v>
      </c>
      <c r="Z261" s="458" t="s">
        <v>1289</v>
      </c>
    </row>
    <row r="262" spans="8:8" s="445" ht="15.75" outlineLevel="1" customFormat="1">
      <c r="A262" s="450">
        <v>75.0</v>
      </c>
      <c r="B262" s="543" t="s">
        <v>664</v>
      </c>
      <c r="C262" s="501" t="s">
        <v>665</v>
      </c>
      <c r="D262" s="458" t="s">
        <v>36</v>
      </c>
      <c r="E262" s="458" t="s">
        <v>666</v>
      </c>
      <c r="F262" s="612" t="s">
        <v>665</v>
      </c>
      <c r="G262" s="502">
        <v>0.0</v>
      </c>
      <c r="H262" s="75">
        <v>1.23</v>
      </c>
      <c r="I262" s="75">
        <v>0.0</v>
      </c>
      <c r="J262" s="75">
        <v>11.21</v>
      </c>
      <c r="K262" s="75">
        <v>0.0</v>
      </c>
      <c r="L262" s="75">
        <v>0.0</v>
      </c>
      <c r="M262" s="503">
        <v>0.0</v>
      </c>
      <c r="N262" s="503">
        <v>59.945</v>
      </c>
      <c r="O262" s="503">
        <v>0.0</v>
      </c>
      <c r="P262" s="503">
        <v>0.0</v>
      </c>
      <c r="Q262" s="525">
        <f t="shared" si="70"/>
        <v>12.440000000000001</v>
      </c>
      <c r="R262" s="633">
        <f t="shared" si="71"/>
        <v>59.945</v>
      </c>
      <c r="S262" s="567"/>
      <c r="T262" s="597">
        <f t="shared" si="72"/>
        <v>72.385</v>
      </c>
      <c r="U262" s="504">
        <v>72.38499999999999</v>
      </c>
      <c r="V262" s="505">
        <v>4.0</v>
      </c>
      <c r="W262" s="459"/>
      <c r="X262" s="634"/>
      <c r="Y262" s="458" t="s">
        <v>36</v>
      </c>
      <c r="Z262" s="458" t="s">
        <v>666</v>
      </c>
    </row>
    <row r="263" spans="8:8" s="445" ht="15.75" outlineLevel="1" customFormat="1">
      <c r="A263" s="521" t="s">
        <v>668</v>
      </c>
      <c r="B263" s="522"/>
      <c r="C263" s="522"/>
      <c r="D263" s="522"/>
      <c r="E263" s="522"/>
      <c r="F263" s="523" t="s">
        <v>85</v>
      </c>
      <c r="G263" s="526">
        <f t="shared" si="73" ref="G263:P263">SUM(G237:G262)</f>
        <v>117.00999999999999</v>
      </c>
      <c r="H263" s="526">
        <f t="shared" si="73"/>
        <v>84.372</v>
      </c>
      <c r="I263" s="526">
        <f t="shared" si="73"/>
        <v>225.45899999999997</v>
      </c>
      <c r="J263" s="526">
        <f t="shared" si="73"/>
        <v>65.892</v>
      </c>
      <c r="K263" s="526">
        <f t="shared" si="73"/>
        <v>2.8289999999999997</v>
      </c>
      <c r="L263" s="526">
        <f t="shared" si="73"/>
        <v>4.07</v>
      </c>
      <c r="M263" s="526">
        <f t="shared" si="73"/>
        <v>0.2</v>
      </c>
      <c r="N263" s="526">
        <f t="shared" si="73"/>
        <v>119.701</v>
      </c>
      <c r="O263" s="526">
        <f t="shared" si="73"/>
        <v>104.173</v>
      </c>
      <c r="P263" s="526">
        <f t="shared" si="73"/>
        <v>18.793</v>
      </c>
      <c r="Q263" s="525">
        <f>SUM(G263:K263)</f>
        <v>495.562</v>
      </c>
      <c r="R263" s="633">
        <f t="shared" si="71"/>
        <v>246.937</v>
      </c>
      <c r="S263" s="567">
        <f>SUM(S237:S262)</f>
        <v>0.0</v>
      </c>
      <c r="T263" s="597">
        <f t="shared" si="72"/>
        <v>742.499</v>
      </c>
      <c r="U263" s="526">
        <f>SUM(U237:U262)</f>
        <v>565.1519999999999</v>
      </c>
      <c r="V263" s="568"/>
      <c r="W263" s="459"/>
      <c r="X263" s="634"/>
    </row>
    <row r="264" spans="8:8" s="445" ht="16.5" outlineLevel="1" customFormat="1">
      <c r="A264" s="529"/>
      <c r="B264" s="530"/>
      <c r="C264" s="530"/>
      <c r="D264" s="530"/>
      <c r="E264" s="530"/>
      <c r="F264" s="531" t="s">
        <v>86</v>
      </c>
      <c r="G264" s="114">
        <f>+G263/$T$263</f>
        <v>0.1575894378308927</v>
      </c>
      <c r="H264" s="114">
        <f t="shared" si="74" ref="H264:S264">+H263/$T$263</f>
        <v>0.1136324762726953</v>
      </c>
      <c r="I264" s="114">
        <f t="shared" si="74"/>
        <v>0.3036488938032239</v>
      </c>
      <c r="J264" s="114">
        <f t="shared" si="74"/>
        <v>0.0887435538633722</v>
      </c>
      <c r="K264" s="114">
        <f t="shared" si="74"/>
        <v>0.0038101061415570926</v>
      </c>
      <c r="L264" s="114">
        <f t="shared" si="74"/>
        <v>0.005481488863958066</v>
      </c>
      <c r="M264" s="114">
        <f t="shared" si="74"/>
        <v>2.693606321355315E-4</v>
      </c>
      <c r="N264" s="114">
        <f t="shared" si="74"/>
        <v>0.16121368513627626</v>
      </c>
      <c r="O264" s="114">
        <f t="shared" si="74"/>
        <v>0.1403005256572736</v>
      </c>
      <c r="P264" s="114">
        <f t="shared" si="74"/>
        <v>0.025310471798615217</v>
      </c>
      <c r="Q264" s="532">
        <f t="shared" si="74"/>
        <v>0.6674244679117413</v>
      </c>
      <c r="R264" s="532">
        <f t="shared" si="74"/>
        <v>0.3325755320882587</v>
      </c>
      <c r="S264" s="114">
        <f t="shared" si="74"/>
        <v>0.0</v>
      </c>
      <c r="T264" s="533">
        <f>T263/U263</f>
        <v>1.3138040739482477</v>
      </c>
      <c r="U264" s="554"/>
      <c r="V264" s="569"/>
      <c r="W264" s="459"/>
      <c r="X264" s="263"/>
    </row>
    <row r="265" spans="8:8" s="445" ht="15.75" outlineLevel="1" collapsed="1" customFormat="1">
      <c r="A265" s="552"/>
      <c r="B265" s="583"/>
      <c r="C265" s="459"/>
      <c r="D265" s="459"/>
      <c r="E265" s="459"/>
      <c r="F265" s="459"/>
      <c r="G265" s="536"/>
      <c r="H265" s="321"/>
      <c r="I265" s="321"/>
      <c r="J265" s="321"/>
      <c r="K265" s="321"/>
      <c r="L265" s="321"/>
      <c r="M265" s="537"/>
      <c r="N265" s="537"/>
      <c r="O265" s="537"/>
      <c r="P265" s="537"/>
      <c r="Q265" s="461"/>
      <c r="R265" s="461"/>
      <c r="S265" s="324"/>
      <c r="T265" s="46"/>
      <c r="U265" s="487"/>
      <c r="V265" s="449"/>
      <c r="W265" s="459"/>
      <c r="X265" s="122"/>
      <c r="Y265" s="459"/>
      <c r="Z265" s="459"/>
    </row>
    <row r="266" spans="8:8" s="445" ht="16.5" outlineLevel="1" customFormat="1">
      <c r="A266" s="489" t="s">
        <v>669</v>
      </c>
      <c r="B266" s="489"/>
      <c r="C266" s="459"/>
      <c r="D266" s="459"/>
      <c r="E266" s="459"/>
      <c r="F266" s="459"/>
      <c r="G266" s="536"/>
      <c r="H266" s="321"/>
      <c r="I266" s="321"/>
      <c r="J266" s="321"/>
      <c r="K266" s="321"/>
      <c r="L266" s="321"/>
      <c r="M266" s="537"/>
      <c r="N266" s="537"/>
      <c r="O266" s="537"/>
      <c r="P266" s="537"/>
      <c r="Q266" s="461"/>
      <c r="R266" s="461"/>
      <c r="S266" s="324"/>
      <c r="T266" s="46"/>
      <c r="U266" s="487"/>
      <c r="V266" s="449"/>
      <c r="W266" s="459"/>
      <c r="X266" s="122"/>
      <c r="Y266" s="459"/>
      <c r="Z266" s="459"/>
    </row>
    <row r="267" spans="8:8" s="445" ht="15.75" outlineLevel="1" customFormat="1">
      <c r="A267" s="490" t="s">
        <v>670</v>
      </c>
      <c r="B267" s="571" t="s">
        <v>671</v>
      </c>
      <c r="C267" s="611" t="s">
        <v>672</v>
      </c>
      <c r="D267" s="493" t="s">
        <v>36</v>
      </c>
      <c r="E267" s="493" t="s">
        <v>673</v>
      </c>
      <c r="F267" s="492" t="s">
        <v>674</v>
      </c>
      <c r="G267" s="495">
        <v>0.0</v>
      </c>
      <c r="H267" s="55">
        <v>0.0</v>
      </c>
      <c r="I267" s="55">
        <v>0.0</v>
      </c>
      <c r="J267" s="55">
        <v>0.0</v>
      </c>
      <c r="K267" s="55">
        <v>0.0</v>
      </c>
      <c r="L267" s="55">
        <v>0.0</v>
      </c>
      <c r="M267" s="496">
        <v>0.0</v>
      </c>
      <c r="N267" s="496">
        <v>3.85674</v>
      </c>
      <c r="O267" s="496">
        <v>6.153250000000001</v>
      </c>
      <c r="P267" s="496">
        <v>0.0</v>
      </c>
      <c r="Q267" s="497">
        <f>SUM(G267:K267)</f>
        <v>0.0</v>
      </c>
      <c r="R267" s="497">
        <f>SUM(L267:P267)</f>
        <v>10.00999</v>
      </c>
      <c r="S267" s="58"/>
      <c r="T267" s="59">
        <f>SUM(Q267:S267)</f>
        <v>10.00999</v>
      </c>
      <c r="U267" s="498">
        <v>10.01</v>
      </c>
      <c r="V267" s="499">
        <v>1.0</v>
      </c>
      <c r="W267" s="459"/>
      <c r="X267" s="62"/>
      <c r="Y267" s="493" t="s">
        <v>36</v>
      </c>
      <c r="Z267" s="493" t="s">
        <v>673</v>
      </c>
    </row>
    <row r="268" spans="8:8" s="445" ht="15.75" outlineLevel="1" customFormat="1">
      <c r="A268" s="450" t="s">
        <v>675</v>
      </c>
      <c r="B268" s="539" t="s">
        <v>676</v>
      </c>
      <c r="C268" s="541" t="s">
        <v>677</v>
      </c>
      <c r="D268" s="458" t="s">
        <v>36</v>
      </c>
      <c r="E268" s="546" t="s">
        <v>678</v>
      </c>
      <c r="F268" s="541" t="s">
        <v>677</v>
      </c>
      <c r="G268" s="502">
        <v>0.0</v>
      </c>
      <c r="H268" s="75">
        <v>14.850000000000001</v>
      </c>
      <c r="I268" s="75">
        <v>5.97</v>
      </c>
      <c r="J268" s="75">
        <v>2.98</v>
      </c>
      <c r="K268" s="75">
        <v>0.0</v>
      </c>
      <c r="L268" s="75">
        <v>0.0</v>
      </c>
      <c r="M268" s="75">
        <v>0.0</v>
      </c>
      <c r="N268" s="75">
        <v>0.0</v>
      </c>
      <c r="O268" s="75">
        <v>0.0</v>
      </c>
      <c r="P268" s="75">
        <v>0.0</v>
      </c>
      <c r="Q268" s="455">
        <f t="shared" si="75" ref="Q268:Q287">SUM(G268:K268)</f>
        <v>23.8</v>
      </c>
      <c r="R268" s="455">
        <f t="shared" si="76" ref="R268:R287">SUM(L268:P268)</f>
        <v>0.0</v>
      </c>
      <c r="S268" s="78"/>
      <c r="T268" s="79">
        <f t="shared" si="77" ref="T268:T287">SUM(Q268:S268)</f>
        <v>23.8</v>
      </c>
      <c r="U268" s="504">
        <v>23.8</v>
      </c>
      <c r="V268" s="505">
        <v>2.0</v>
      </c>
      <c r="W268" s="459"/>
      <c r="X268" s="82"/>
      <c r="Y268" s="458" t="s">
        <v>36</v>
      </c>
      <c r="Z268" s="458" t="s">
        <v>678</v>
      </c>
    </row>
    <row r="269" spans="8:8" s="445" ht="15.75" outlineLevel="1" customFormat="1">
      <c r="A269" s="450">
        <v>10.0</v>
      </c>
      <c r="B269" s="458">
        <v>1001.0</v>
      </c>
      <c r="C269" s="541" t="s">
        <v>679</v>
      </c>
      <c r="D269" s="458" t="s">
        <v>36</v>
      </c>
      <c r="E269" s="546" t="s">
        <v>1290</v>
      </c>
      <c r="F269" s="541" t="s">
        <v>679</v>
      </c>
      <c r="G269" s="502">
        <v>99.23156000000002</v>
      </c>
      <c r="H269" s="75">
        <v>3.3812299999999995</v>
      </c>
      <c r="I269" s="75">
        <v>8.99986</v>
      </c>
      <c r="J269" s="75">
        <v>6.74463</v>
      </c>
      <c r="K269" s="75">
        <v>0.0</v>
      </c>
      <c r="L269" s="75">
        <v>0.0</v>
      </c>
      <c r="M269" s="503">
        <v>0.0</v>
      </c>
      <c r="N269" s="503">
        <v>0.0</v>
      </c>
      <c r="O269" s="503">
        <v>0.0</v>
      </c>
      <c r="P269" s="503">
        <v>0.0</v>
      </c>
      <c r="Q269" s="455">
        <f t="shared" si="75"/>
        <v>118.35728000000002</v>
      </c>
      <c r="R269" s="455">
        <f t="shared" si="76"/>
        <v>0.0</v>
      </c>
      <c r="S269" s="78"/>
      <c r="T269" s="79">
        <f t="shared" si="77"/>
        <v>118.35728000000002</v>
      </c>
      <c r="U269" s="504">
        <v>118.358</v>
      </c>
      <c r="V269" s="505">
        <v>1.0</v>
      </c>
      <c r="W269" s="459"/>
      <c r="X269" s="82"/>
      <c r="Y269" s="458" t="s">
        <v>36</v>
      </c>
      <c r="Z269" s="458" t="s">
        <v>1290</v>
      </c>
    </row>
    <row r="270" spans="8:8" s="445" ht="15.75" outlineLevel="1" customFormat="1">
      <c r="A270" s="450">
        <v>10.0</v>
      </c>
      <c r="B270" s="458">
        <v>1002.0</v>
      </c>
      <c r="C270" s="541" t="s">
        <v>681</v>
      </c>
      <c r="D270" s="458" t="s">
        <v>36</v>
      </c>
      <c r="E270" s="458" t="s">
        <v>682</v>
      </c>
      <c r="F270" s="541" t="s">
        <v>1291</v>
      </c>
      <c r="G270" s="502">
        <v>7.99</v>
      </c>
      <c r="H270" s="75">
        <v>34.886</v>
      </c>
      <c r="I270" s="75">
        <v>28.857</v>
      </c>
      <c r="J270" s="75">
        <v>22.637999999999998</v>
      </c>
      <c r="K270" s="75">
        <v>0.0</v>
      </c>
      <c r="L270" s="75">
        <v>0.0</v>
      </c>
      <c r="M270" s="503">
        <v>0.0</v>
      </c>
      <c r="N270" s="503">
        <v>0.0</v>
      </c>
      <c r="O270" s="503">
        <v>0.0</v>
      </c>
      <c r="P270" s="503">
        <v>0.0</v>
      </c>
      <c r="Q270" s="455">
        <f t="shared" si="75"/>
        <v>94.37100000000001</v>
      </c>
      <c r="R270" s="455">
        <f t="shared" si="76"/>
        <v>0.0</v>
      </c>
      <c r="S270" s="78"/>
      <c r="T270" s="79">
        <f t="shared" si="77"/>
        <v>94.37100000000001</v>
      </c>
      <c r="U270" s="504">
        <v>94.37100000000001</v>
      </c>
      <c r="V270" s="505">
        <v>2.0</v>
      </c>
      <c r="W270" s="459"/>
      <c r="X270" s="82"/>
      <c r="Y270" s="458" t="s">
        <v>36</v>
      </c>
      <c r="Z270" s="458" t="s">
        <v>682</v>
      </c>
    </row>
    <row r="271" spans="8:8" s="445" ht="15.75" outlineLevel="1" customFormat="1">
      <c r="A271" s="450">
        <v>10.0</v>
      </c>
      <c r="B271" s="458">
        <v>1002.0</v>
      </c>
      <c r="C271" s="541" t="s">
        <v>681</v>
      </c>
      <c r="D271" s="458" t="s">
        <v>682</v>
      </c>
      <c r="E271" s="458" t="s">
        <v>684</v>
      </c>
      <c r="F271" s="541" t="s">
        <v>1292</v>
      </c>
      <c r="G271" s="502">
        <v>0.0</v>
      </c>
      <c r="H271" s="75">
        <v>24.90686</v>
      </c>
      <c r="I271" s="75">
        <v>3.9550300000000003</v>
      </c>
      <c r="J271" s="75">
        <v>3.62995</v>
      </c>
      <c r="K271" s="75">
        <v>0.0</v>
      </c>
      <c r="L271" s="75">
        <v>0.0</v>
      </c>
      <c r="M271" s="503">
        <v>0.0</v>
      </c>
      <c r="N271" s="503">
        <v>0.0</v>
      </c>
      <c r="O271" s="503">
        <v>0.0</v>
      </c>
      <c r="P271" s="503">
        <v>0.0</v>
      </c>
      <c r="Q271" s="455">
        <f t="shared" si="75"/>
        <v>32.49184</v>
      </c>
      <c r="R271" s="455">
        <f t="shared" si="76"/>
        <v>0.0</v>
      </c>
      <c r="S271" s="78"/>
      <c r="T271" s="79">
        <f t="shared" si="77"/>
        <v>32.49184</v>
      </c>
      <c r="U271" s="504">
        <v>32.492000000000004</v>
      </c>
      <c r="V271" s="505">
        <v>3.0</v>
      </c>
      <c r="W271" s="459"/>
      <c r="X271" s="82"/>
      <c r="Y271" s="458" t="s">
        <v>682</v>
      </c>
      <c r="Z271" s="458" t="s">
        <v>684</v>
      </c>
    </row>
    <row r="272" spans="8:8" s="445" ht="15.75" outlineLevel="1" customFormat="1">
      <c r="A272" s="450">
        <v>10.0</v>
      </c>
      <c r="B272" s="458">
        <v>1003.0</v>
      </c>
      <c r="C272" s="541" t="s">
        <v>772</v>
      </c>
      <c r="D272" s="458" t="s">
        <v>549</v>
      </c>
      <c r="E272" s="458" t="s">
        <v>368</v>
      </c>
      <c r="F272" s="541" t="s">
        <v>687</v>
      </c>
      <c r="G272" s="502">
        <v>5.111000000000001</v>
      </c>
      <c r="H272" s="75">
        <v>20.901999999999997</v>
      </c>
      <c r="I272" s="75">
        <v>1.0</v>
      </c>
      <c r="J272" s="75">
        <v>0.9299999999999999</v>
      </c>
      <c r="K272" s="75">
        <v>0.0</v>
      </c>
      <c r="L272" s="75">
        <v>0.0</v>
      </c>
      <c r="M272" s="503">
        <v>0.0</v>
      </c>
      <c r="N272" s="503">
        <v>0.0</v>
      </c>
      <c r="O272" s="503">
        <v>0.26</v>
      </c>
      <c r="P272" s="503">
        <v>0.0</v>
      </c>
      <c r="Q272" s="455">
        <f t="shared" si="75"/>
        <v>27.942999999999998</v>
      </c>
      <c r="R272" s="455">
        <f t="shared" si="76"/>
        <v>0.26</v>
      </c>
      <c r="S272" s="78"/>
      <c r="T272" s="79">
        <f t="shared" si="77"/>
        <v>28.203</v>
      </c>
      <c r="U272" s="504">
        <v>28.069</v>
      </c>
      <c r="V272" s="505">
        <v>5.0</v>
      </c>
      <c r="W272" s="459"/>
      <c r="X272" s="82"/>
      <c r="Y272" s="458" t="s">
        <v>549</v>
      </c>
      <c r="Z272" s="458" t="s">
        <v>368</v>
      </c>
    </row>
    <row r="273" spans="8:8" s="445" ht="15.75" outlineLevel="1" customFormat="1">
      <c r="A273" s="450">
        <v>17.0</v>
      </c>
      <c r="B273" s="458">
        <v>1701.0</v>
      </c>
      <c r="C273" s="541" t="s">
        <v>688</v>
      </c>
      <c r="D273" s="458" t="s">
        <v>689</v>
      </c>
      <c r="E273" s="458" t="s">
        <v>690</v>
      </c>
      <c r="F273" s="541" t="s">
        <v>691</v>
      </c>
      <c r="G273" s="502">
        <v>0.0</v>
      </c>
      <c r="H273" s="75">
        <v>8.299999999999999</v>
      </c>
      <c r="I273" s="75">
        <v>3.0</v>
      </c>
      <c r="J273" s="75">
        <v>0.0</v>
      </c>
      <c r="K273" s="75">
        <v>0.0</v>
      </c>
      <c r="L273" s="75">
        <v>0.0</v>
      </c>
      <c r="M273" s="503">
        <v>0.0</v>
      </c>
      <c r="N273" s="503">
        <v>0.0</v>
      </c>
      <c r="O273" s="503">
        <v>0.0</v>
      </c>
      <c r="P273" s="503">
        <v>0.0</v>
      </c>
      <c r="Q273" s="455">
        <f t="shared" si="75"/>
        <v>11.299999999999999</v>
      </c>
      <c r="R273" s="455">
        <f t="shared" si="76"/>
        <v>0.0</v>
      </c>
      <c r="S273" s="78"/>
      <c r="T273" s="79">
        <f t="shared" si="77"/>
        <v>11.299999999999999</v>
      </c>
      <c r="U273" s="504">
        <v>11.3</v>
      </c>
      <c r="V273" s="505">
        <v>2.0</v>
      </c>
      <c r="W273" s="459"/>
      <c r="X273" s="82"/>
      <c r="Y273" s="458" t="s">
        <v>689</v>
      </c>
      <c r="Z273" s="458" t="s">
        <v>690</v>
      </c>
    </row>
    <row r="274" spans="8:8" s="445" ht="15.75" outlineLevel="1" customFormat="1">
      <c r="A274" s="450">
        <v>17.0</v>
      </c>
      <c r="B274" s="458">
        <v>1702.0</v>
      </c>
      <c r="C274" s="612" t="s">
        <v>692</v>
      </c>
      <c r="D274" s="458" t="s">
        <v>36</v>
      </c>
      <c r="E274" s="458" t="s">
        <v>693</v>
      </c>
      <c r="F274" s="501" t="s">
        <v>694</v>
      </c>
      <c r="G274" s="502">
        <v>0.0</v>
      </c>
      <c r="H274" s="75">
        <v>17.75079</v>
      </c>
      <c r="I274" s="75">
        <v>11.86941</v>
      </c>
      <c r="J274" s="75">
        <v>12.77688</v>
      </c>
      <c r="K274" s="75">
        <v>0.9728300000000001</v>
      </c>
      <c r="L274" s="75">
        <v>0.0</v>
      </c>
      <c r="M274" s="503">
        <v>0.0</v>
      </c>
      <c r="N274" s="503">
        <v>0.0</v>
      </c>
      <c r="O274" s="503">
        <v>0.0</v>
      </c>
      <c r="P274" s="503">
        <v>0.0</v>
      </c>
      <c r="Q274" s="455">
        <f t="shared" si="75"/>
        <v>43.36991</v>
      </c>
      <c r="R274" s="455">
        <f t="shared" si="76"/>
        <v>0.0</v>
      </c>
      <c r="S274" s="78"/>
      <c r="T274" s="79">
        <f t="shared" si="77"/>
        <v>43.36991</v>
      </c>
      <c r="U274" s="504">
        <v>43.37</v>
      </c>
      <c r="V274" s="505">
        <v>3.0</v>
      </c>
      <c r="W274" s="459"/>
      <c r="X274" s="457" t="s">
        <v>1100</v>
      </c>
      <c r="Y274" s="458" t="s">
        <v>36</v>
      </c>
      <c r="Z274" s="458" t="s">
        <v>693</v>
      </c>
    </row>
    <row r="275" spans="8:8" s="445" ht="15.75" outlineLevel="1" customFormat="1">
      <c r="A275" s="450">
        <v>25.0</v>
      </c>
      <c r="B275" s="458">
        <v>2501.0</v>
      </c>
      <c r="C275" s="501" t="s">
        <v>1293</v>
      </c>
      <c r="D275" s="458" t="s">
        <v>36</v>
      </c>
      <c r="E275" s="458" t="s">
        <v>1294</v>
      </c>
      <c r="F275" s="501" t="s">
        <v>1295</v>
      </c>
      <c r="G275" s="502">
        <v>0.0</v>
      </c>
      <c r="H275" s="75">
        <v>0.15</v>
      </c>
      <c r="I275" s="75">
        <v>0.0</v>
      </c>
      <c r="J275" s="75">
        <v>0.0</v>
      </c>
      <c r="K275" s="75">
        <v>0.0</v>
      </c>
      <c r="L275" s="75">
        <v>0.0</v>
      </c>
      <c r="M275" s="503">
        <v>0.0</v>
      </c>
      <c r="N275" s="503">
        <v>0.0</v>
      </c>
      <c r="O275" s="503">
        <v>0.0</v>
      </c>
      <c r="P275" s="503">
        <v>0.0</v>
      </c>
      <c r="Q275" s="455">
        <f t="shared" si="75"/>
        <v>0.15</v>
      </c>
      <c r="R275" s="455">
        <f t="shared" si="76"/>
        <v>0.0</v>
      </c>
      <c r="S275" s="78"/>
      <c r="T275" s="79">
        <f t="shared" si="77"/>
        <v>0.15</v>
      </c>
      <c r="U275" s="504">
        <v>0.15</v>
      </c>
      <c r="V275" s="517">
        <v>2.0</v>
      </c>
      <c r="W275" s="459"/>
      <c r="X275" s="82"/>
      <c r="Y275" s="458" t="s">
        <v>36</v>
      </c>
      <c r="Z275" s="458" t="s">
        <v>1294</v>
      </c>
    </row>
    <row r="276" spans="8:8" s="445" ht="15.75" outlineLevel="1" customFormat="1">
      <c r="A276" s="619">
        <v>25.0</v>
      </c>
      <c r="B276" s="620">
        <v>2501.0</v>
      </c>
      <c r="C276" s="452" t="s">
        <v>1293</v>
      </c>
      <c r="D276" s="620" t="s">
        <v>1294</v>
      </c>
      <c r="E276" s="620" t="s">
        <v>988</v>
      </c>
      <c r="F276" s="452" t="s">
        <v>1296</v>
      </c>
      <c r="G276" s="621"/>
      <c r="H276" s="622"/>
      <c r="I276" s="622"/>
      <c r="J276" s="642"/>
      <c r="K276" s="622"/>
      <c r="L276" s="622"/>
      <c r="M276" s="623"/>
      <c r="N276" s="623"/>
      <c r="O276" s="623"/>
      <c r="P276" s="623"/>
      <c r="Q276" s="455">
        <f t="shared" si="75"/>
        <v>0.0</v>
      </c>
      <c r="R276" s="455">
        <f t="shared" si="76"/>
        <v>0.0</v>
      </c>
      <c r="S276" s="624"/>
      <c r="T276" s="625">
        <f t="shared" si="77"/>
        <v>0.0</v>
      </c>
      <c r="U276" s="504">
        <v>83.03</v>
      </c>
      <c r="V276" s="626"/>
      <c r="W276" s="459"/>
      <c r="X276" s="82"/>
      <c r="Y276" s="458" t="s">
        <v>1294</v>
      </c>
      <c r="Z276" s="458" t="s">
        <v>988</v>
      </c>
    </row>
    <row r="277" spans="8:8" s="445" ht="15.75" outlineLevel="1" customFormat="1">
      <c r="A277" s="450">
        <v>25.0</v>
      </c>
      <c r="B277" s="458" t="s">
        <v>695</v>
      </c>
      <c r="C277" s="612" t="s">
        <v>696</v>
      </c>
      <c r="D277" s="458" t="s">
        <v>36</v>
      </c>
      <c r="E277" s="458" t="s">
        <v>697</v>
      </c>
      <c r="F277" s="501" t="s">
        <v>698</v>
      </c>
      <c r="G277" s="502">
        <v>0.0</v>
      </c>
      <c r="H277" s="75">
        <v>5.87</v>
      </c>
      <c r="I277" s="75">
        <v>0.0</v>
      </c>
      <c r="J277" s="75">
        <v>0.0</v>
      </c>
      <c r="K277" s="75">
        <v>0.0</v>
      </c>
      <c r="L277" s="75">
        <v>0.0</v>
      </c>
      <c r="M277" s="503">
        <v>0.0</v>
      </c>
      <c r="N277" s="503">
        <v>0.0</v>
      </c>
      <c r="O277" s="503">
        <v>0.0</v>
      </c>
      <c r="P277" s="503">
        <v>0.0</v>
      </c>
      <c r="Q277" s="455">
        <f t="shared" si="75"/>
        <v>5.87</v>
      </c>
      <c r="R277" s="455">
        <f t="shared" si="76"/>
        <v>0.0</v>
      </c>
      <c r="S277" s="78"/>
      <c r="T277" s="79">
        <f t="shared" si="77"/>
        <v>5.87</v>
      </c>
      <c r="U277" s="504">
        <v>5.87</v>
      </c>
      <c r="V277" s="505">
        <v>2.0</v>
      </c>
      <c r="W277" s="459"/>
      <c r="X277" s="82"/>
      <c r="Y277" s="458" t="s">
        <v>36</v>
      </c>
      <c r="Z277" s="458" t="s">
        <v>697</v>
      </c>
    </row>
    <row r="278" spans="8:8" s="445" ht="15.75" outlineLevel="1" customFormat="1">
      <c r="A278" s="450">
        <v>25.0</v>
      </c>
      <c r="B278" s="458" t="s">
        <v>699</v>
      </c>
      <c r="C278" s="541" t="s">
        <v>700</v>
      </c>
      <c r="D278" s="458" t="s">
        <v>36</v>
      </c>
      <c r="E278" s="458" t="s">
        <v>467</v>
      </c>
      <c r="F278" s="501" t="s">
        <v>700</v>
      </c>
      <c r="G278" s="502">
        <v>0.0</v>
      </c>
      <c r="H278" s="75">
        <v>0.0</v>
      </c>
      <c r="I278" s="75">
        <v>0.0</v>
      </c>
      <c r="J278" s="75">
        <v>3.5860000000000003</v>
      </c>
      <c r="K278" s="75">
        <v>0.0</v>
      </c>
      <c r="L278" s="75">
        <v>0.0</v>
      </c>
      <c r="M278" s="503">
        <v>0.0</v>
      </c>
      <c r="N278" s="503">
        <v>0.0</v>
      </c>
      <c r="O278" s="503">
        <v>0.0</v>
      </c>
      <c r="P278" s="503">
        <v>0.0</v>
      </c>
      <c r="Q278" s="455">
        <f>SUM(G278:K278)</f>
        <v>3.5860000000000003</v>
      </c>
      <c r="R278" s="455">
        <f>SUM(L278:P278)</f>
        <v>0.0</v>
      </c>
      <c r="S278" s="78"/>
      <c r="T278" s="79">
        <f>SUM(Q278:S278)</f>
        <v>3.5860000000000003</v>
      </c>
      <c r="U278" s="504">
        <v>3.586</v>
      </c>
      <c r="V278" s="505">
        <v>5.0</v>
      </c>
      <c r="W278" s="459"/>
      <c r="X278" s="82"/>
      <c r="Y278" s="458" t="s">
        <v>36</v>
      </c>
      <c r="Z278" s="458" t="s">
        <v>467</v>
      </c>
    </row>
    <row r="279" spans="8:8" s="445" ht="15.75" outlineLevel="1" customFormat="1">
      <c r="A279" s="619" t="s">
        <v>702</v>
      </c>
      <c r="B279" s="620" t="s">
        <v>1297</v>
      </c>
      <c r="C279" s="643" t="s">
        <v>1298</v>
      </c>
      <c r="D279" s="620" t="s">
        <v>36</v>
      </c>
      <c r="E279" s="620" t="s">
        <v>1299</v>
      </c>
      <c r="F279" s="452" t="s">
        <v>1300</v>
      </c>
      <c r="G279" s="621"/>
      <c r="H279" s="622"/>
      <c r="I279" s="622"/>
      <c r="J279" s="622"/>
      <c r="K279" s="622"/>
      <c r="L279" s="622"/>
      <c r="M279" s="623"/>
      <c r="N279" s="623"/>
      <c r="O279" s="623"/>
      <c r="P279" s="623"/>
      <c r="Q279" s="455">
        <f>SUM(G279:K279)</f>
        <v>0.0</v>
      </c>
      <c r="R279" s="455">
        <f>SUM(L279:P279)</f>
        <v>0.0</v>
      </c>
      <c r="S279" s="624"/>
      <c r="T279" s="625">
        <f t="shared" si="77"/>
        <v>0.0</v>
      </c>
      <c r="U279" s="504">
        <v>6.34</v>
      </c>
      <c r="V279" s="626"/>
      <c r="W279" s="459"/>
      <c r="X279" s="82"/>
      <c r="Y279" s="458" t="s">
        <v>36</v>
      </c>
      <c r="Z279" s="458" t="s">
        <v>1299</v>
      </c>
    </row>
    <row r="280" spans="8:8" s="445" ht="15.75" outlineLevel="1" customFormat="1">
      <c r="A280" s="619" t="s">
        <v>702</v>
      </c>
      <c r="B280" s="620" t="s">
        <v>703</v>
      </c>
      <c r="C280" s="643" t="s">
        <v>704</v>
      </c>
      <c r="D280" s="620" t="s">
        <v>36</v>
      </c>
      <c r="E280" s="620" t="s">
        <v>706</v>
      </c>
      <c r="F280" s="452" t="s">
        <v>1301</v>
      </c>
      <c r="G280" s="621"/>
      <c r="H280" s="622"/>
      <c r="I280" s="622"/>
      <c r="J280" s="622"/>
      <c r="K280" s="622"/>
      <c r="L280" s="622"/>
      <c r="M280" s="623"/>
      <c r="N280" s="623"/>
      <c r="O280" s="623"/>
      <c r="P280" s="623"/>
      <c r="Q280" s="455">
        <f>SUM(G280:K280)</f>
        <v>0.0</v>
      </c>
      <c r="R280" s="455">
        <f>SUM(L280:P280)</f>
        <v>0.0</v>
      </c>
      <c r="S280" s="624"/>
      <c r="T280" s="625">
        <f t="shared" si="77"/>
        <v>0.0</v>
      </c>
      <c r="U280" s="504">
        <v>21.17</v>
      </c>
      <c r="V280" s="626"/>
      <c r="W280" s="459"/>
      <c r="X280" s="82"/>
      <c r="Y280" s="458" t="s">
        <v>36</v>
      </c>
      <c r="Z280" s="458" t="s">
        <v>706</v>
      </c>
    </row>
    <row r="281" spans="8:8" s="445" ht="15.75" outlineLevel="1" customFormat="1">
      <c r="A281" s="450">
        <v>25.0</v>
      </c>
      <c r="B281" s="559" t="s">
        <v>270</v>
      </c>
      <c r="C281" s="501" t="s">
        <v>271</v>
      </c>
      <c r="D281" s="458" t="s">
        <v>123</v>
      </c>
      <c r="E281" s="458" t="s">
        <v>272</v>
      </c>
      <c r="F281" s="501" t="s">
        <v>712</v>
      </c>
      <c r="G281" s="502">
        <v>30.111</v>
      </c>
      <c r="H281" s="75">
        <v>25.770999999999994</v>
      </c>
      <c r="I281" s="75">
        <v>29.963000000000005</v>
      </c>
      <c r="J281" s="75">
        <v>1.918</v>
      </c>
      <c r="K281" s="75">
        <v>0.0</v>
      </c>
      <c r="L281" s="75">
        <v>0.0</v>
      </c>
      <c r="M281" s="503">
        <v>0.0</v>
      </c>
      <c r="N281" s="503">
        <v>0.0</v>
      </c>
      <c r="O281" s="503">
        <v>12.211000000000002</v>
      </c>
      <c r="P281" s="503">
        <v>0.0</v>
      </c>
      <c r="Q281" s="455">
        <f t="shared" si="75"/>
        <v>87.763</v>
      </c>
      <c r="R281" s="455">
        <f t="shared" si="76"/>
        <v>12.211000000000002</v>
      </c>
      <c r="S281" s="78"/>
      <c r="T281" s="79">
        <f t="shared" si="77"/>
        <v>99.974</v>
      </c>
      <c r="U281" s="504">
        <v>99.85</v>
      </c>
      <c r="V281" s="505">
        <v>5.0</v>
      </c>
      <c r="W281" s="459"/>
      <c r="X281" s="82"/>
      <c r="Y281" s="458" t="s">
        <v>123</v>
      </c>
      <c r="Z281" s="458" t="s">
        <v>272</v>
      </c>
    </row>
    <row r="282" spans="8:8" s="445" ht="30.0" outlineLevel="1" customFormat="1">
      <c r="A282" s="450">
        <v>25.0</v>
      </c>
      <c r="B282" s="458" t="s">
        <v>713</v>
      </c>
      <c r="C282" s="501" t="s">
        <v>1302</v>
      </c>
      <c r="D282" s="458" t="s">
        <v>36</v>
      </c>
      <c r="E282" s="458" t="s">
        <v>380</v>
      </c>
      <c r="F282" s="501" t="s">
        <v>715</v>
      </c>
      <c r="G282" s="502">
        <v>0.0</v>
      </c>
      <c r="H282" s="75">
        <v>37.170869999999994</v>
      </c>
      <c r="I282" s="75">
        <v>7.85588</v>
      </c>
      <c r="J282" s="75">
        <v>0.9892000000000001</v>
      </c>
      <c r="K282" s="75">
        <v>0.0</v>
      </c>
      <c r="L282" s="75">
        <v>0.0</v>
      </c>
      <c r="M282" s="503">
        <v>0.0</v>
      </c>
      <c r="N282" s="503">
        <v>0.0</v>
      </c>
      <c r="O282" s="503">
        <v>14.38311</v>
      </c>
      <c r="P282" s="503">
        <v>0.0</v>
      </c>
      <c r="Q282" s="455">
        <f t="shared" si="75"/>
        <v>46.01594999999999</v>
      </c>
      <c r="R282" s="455">
        <f t="shared" si="76"/>
        <v>14.38311</v>
      </c>
      <c r="S282" s="78"/>
      <c r="T282" s="79">
        <f t="shared" si="77"/>
        <v>60.39905999999999</v>
      </c>
      <c r="U282" s="504">
        <v>60.399</v>
      </c>
      <c r="V282" s="505">
        <v>3.0</v>
      </c>
      <c r="W282" s="459"/>
      <c r="X282" s="82"/>
      <c r="Y282" s="458" t="s">
        <v>36</v>
      </c>
      <c r="Z282" s="458" t="s">
        <v>380</v>
      </c>
    </row>
    <row r="283" spans="8:8" s="445" ht="30.0" outlineLevel="1" customFormat="1">
      <c r="A283" s="450">
        <v>25.0</v>
      </c>
      <c r="B283" s="559" t="s">
        <v>713</v>
      </c>
      <c r="C283" s="501" t="s">
        <v>1302</v>
      </c>
      <c r="D283" s="458" t="s">
        <v>380</v>
      </c>
      <c r="E283" s="458" t="s">
        <v>716</v>
      </c>
      <c r="F283" s="501" t="s">
        <v>717</v>
      </c>
      <c r="G283" s="502">
        <v>19.25</v>
      </c>
      <c r="H283" s="75">
        <v>11.803</v>
      </c>
      <c r="I283" s="75">
        <v>0.0</v>
      </c>
      <c r="J283" s="75">
        <v>0.0</v>
      </c>
      <c r="K283" s="75">
        <v>0.0</v>
      </c>
      <c r="L283" s="75">
        <v>0.0</v>
      </c>
      <c r="M283" s="503">
        <v>0.0</v>
      </c>
      <c r="N283" s="503">
        <v>0.0</v>
      </c>
      <c r="O283" s="503">
        <v>0.0</v>
      </c>
      <c r="P283" s="503">
        <v>0.0</v>
      </c>
      <c r="Q283" s="455">
        <f t="shared" si="75"/>
        <v>31.053</v>
      </c>
      <c r="R283" s="455">
        <f t="shared" si="76"/>
        <v>0.0</v>
      </c>
      <c r="S283" s="78"/>
      <c r="T283" s="79">
        <f t="shared" si="77"/>
        <v>31.053</v>
      </c>
      <c r="U283" s="504">
        <v>31.053</v>
      </c>
      <c r="V283" s="505">
        <v>4.0</v>
      </c>
      <c r="W283" s="459"/>
      <c r="X283" s="457" t="s">
        <v>1100</v>
      </c>
      <c r="Y283" s="458" t="s">
        <v>380</v>
      </c>
      <c r="Z283" s="458" t="s">
        <v>716</v>
      </c>
    </row>
    <row r="284" spans="8:8" s="445" ht="15.75" outlineLevel="1" customFormat="1">
      <c r="A284" s="619">
        <v>25.0</v>
      </c>
      <c r="B284" s="620">
        <v>2502.0</v>
      </c>
      <c r="C284" s="643" t="s">
        <v>718</v>
      </c>
      <c r="D284" s="620" t="s">
        <v>549</v>
      </c>
      <c r="E284" s="620" t="s">
        <v>1303</v>
      </c>
      <c r="F284" s="643" t="s">
        <v>1304</v>
      </c>
      <c r="G284" s="621"/>
      <c r="H284" s="622"/>
      <c r="I284" s="622"/>
      <c r="J284" s="622"/>
      <c r="K284" s="622"/>
      <c r="L284" s="622"/>
      <c r="M284" s="623"/>
      <c r="N284" s="623"/>
      <c r="O284" s="623"/>
      <c r="P284" s="623"/>
      <c r="Q284" s="455">
        <f t="shared" si="75"/>
        <v>0.0</v>
      </c>
      <c r="R284" s="455">
        <f t="shared" si="76"/>
        <v>0.0</v>
      </c>
      <c r="S284" s="78"/>
      <c r="T284" s="625">
        <f t="shared" si="77"/>
        <v>0.0</v>
      </c>
      <c r="U284" s="504">
        <v>30.93</v>
      </c>
      <c r="V284" s="575">
        <v>4.0</v>
      </c>
      <c r="W284" s="459"/>
      <c r="X284" s="82"/>
      <c r="Y284" s="458" t="s">
        <v>549</v>
      </c>
      <c r="Z284" s="458" t="s">
        <v>1303</v>
      </c>
    </row>
    <row r="285" spans="8:8" s="445" ht="15.75" outlineLevel="1" customFormat="1">
      <c r="A285" s="450">
        <v>25.0</v>
      </c>
      <c r="B285" s="559">
        <v>2502.0</v>
      </c>
      <c r="C285" s="541" t="s">
        <v>718</v>
      </c>
      <c r="D285" s="458" t="s">
        <v>1303</v>
      </c>
      <c r="E285" s="458" t="s">
        <v>719</v>
      </c>
      <c r="F285" s="541" t="s">
        <v>1305</v>
      </c>
      <c r="G285" s="454">
        <v>44.82999999999999</v>
      </c>
      <c r="H285" s="454">
        <v>18.821</v>
      </c>
      <c r="I285" s="454">
        <v>8.307</v>
      </c>
      <c r="J285" s="454">
        <v>16.358999999999998</v>
      </c>
      <c r="K285" s="454">
        <v>1.005</v>
      </c>
      <c r="L285" s="454">
        <v>0.0</v>
      </c>
      <c r="M285" s="454">
        <v>0.0</v>
      </c>
      <c r="N285" s="454">
        <v>0.0</v>
      </c>
      <c r="O285" s="454">
        <v>0.0</v>
      </c>
      <c r="P285" s="454">
        <v>0.0</v>
      </c>
      <c r="Q285" s="455">
        <f t="shared" si="75"/>
        <v>89.32199999999999</v>
      </c>
      <c r="R285" s="455">
        <f t="shared" si="76"/>
        <v>0.0</v>
      </c>
      <c r="S285" s="78"/>
      <c r="T285" s="79">
        <f t="shared" si="77"/>
        <v>89.32199999999999</v>
      </c>
      <c r="U285" s="504">
        <v>89.322</v>
      </c>
      <c r="V285" s="505">
        <v>4.0</v>
      </c>
      <c r="W285" s="459"/>
      <c r="X285" s="457" t="s">
        <v>1100</v>
      </c>
      <c r="Y285" s="458" t="s">
        <v>1303</v>
      </c>
      <c r="Z285" s="458" t="s">
        <v>719</v>
      </c>
    </row>
    <row r="286" spans="8:8" s="445" ht="15.75" outlineLevel="1" customFormat="1">
      <c r="A286" s="619" t="s">
        <v>702</v>
      </c>
      <c r="B286" s="620"/>
      <c r="C286" s="643" t="s">
        <v>724</v>
      </c>
      <c r="D286" s="620" t="s">
        <v>36</v>
      </c>
      <c r="E286" s="620" t="s">
        <v>723</v>
      </c>
      <c r="F286" s="643" t="s">
        <v>1306</v>
      </c>
      <c r="G286" s="621"/>
      <c r="H286" s="622"/>
      <c r="I286" s="622"/>
      <c r="J286" s="622"/>
      <c r="K286" s="622"/>
      <c r="L286" s="622"/>
      <c r="M286" s="623"/>
      <c r="N286" s="623"/>
      <c r="O286" s="623"/>
      <c r="P286" s="623"/>
      <c r="Q286" s="624">
        <f t="shared" si="75"/>
        <v>0.0</v>
      </c>
      <c r="R286" s="455">
        <f t="shared" si="76"/>
        <v>0.0</v>
      </c>
      <c r="S286" s="624"/>
      <c r="T286" s="625">
        <f t="shared" si="77"/>
        <v>0.0</v>
      </c>
      <c r="U286" s="504">
        <v>6.0</v>
      </c>
      <c r="V286" s="626"/>
      <c r="W286" s="459"/>
      <c r="X286" s="82"/>
      <c r="Y286" s="458" t="s">
        <v>36</v>
      </c>
      <c r="Z286" s="458" t="s">
        <v>723</v>
      </c>
    </row>
    <row r="287" spans="8:8" s="445" ht="15.75" outlineLevel="1" customFormat="1">
      <c r="A287" s="521" t="s">
        <v>725</v>
      </c>
      <c r="B287" s="522"/>
      <c r="C287" s="522"/>
      <c r="D287" s="522"/>
      <c r="E287" s="522"/>
      <c r="F287" s="523" t="s">
        <v>85</v>
      </c>
      <c r="G287" s="526">
        <f t="shared" si="78" ref="G287:P287">SUM(G267:G285)</f>
        <v>206.52356</v>
      </c>
      <c r="H287" s="526">
        <f t="shared" si="78"/>
        <v>224.56274999999997</v>
      </c>
      <c r="I287" s="526">
        <f t="shared" si="78"/>
        <v>109.77718</v>
      </c>
      <c r="J287" s="526">
        <f t="shared" si="78"/>
        <v>72.55165999999998</v>
      </c>
      <c r="K287" s="526">
        <f t="shared" si="78"/>
        <v>1.97783</v>
      </c>
      <c r="L287" s="526">
        <f t="shared" si="78"/>
        <v>0.0</v>
      </c>
      <c r="M287" s="526">
        <f t="shared" si="78"/>
        <v>0.0</v>
      </c>
      <c r="N287" s="526">
        <f t="shared" si="78"/>
        <v>3.85674</v>
      </c>
      <c r="O287" s="526">
        <f t="shared" si="78"/>
        <v>33.007360000000006</v>
      </c>
      <c r="P287" s="526">
        <f t="shared" si="78"/>
        <v>0.0</v>
      </c>
      <c r="Q287" s="455">
        <f t="shared" si="75"/>
        <v>615.39298</v>
      </c>
      <c r="R287" s="455">
        <f t="shared" si="76"/>
        <v>36.86410000000001</v>
      </c>
      <c r="S287" s="78">
        <f>SUM(S267:S285)</f>
        <v>0.0</v>
      </c>
      <c r="T287" s="79">
        <f t="shared" si="77"/>
        <v>652.25708</v>
      </c>
      <c r="U287" s="526">
        <f>SUM(U267:U286)</f>
        <v>799.47</v>
      </c>
      <c r="V287" s="568"/>
      <c r="W287" s="459"/>
      <c r="X287" s="82"/>
    </row>
    <row r="288" spans="8:8" s="445" ht="16.5" outlineLevel="1" customFormat="1">
      <c r="A288" s="529"/>
      <c r="B288" s="530"/>
      <c r="C288" s="530"/>
      <c r="D288" s="530"/>
      <c r="E288" s="530"/>
      <c r="F288" s="531" t="s">
        <v>86</v>
      </c>
      <c r="G288" s="114">
        <f>+G287/$T$287</f>
        <v>0.3166290812818774</v>
      </c>
      <c r="H288" s="114">
        <f t="shared" si="79" ref="H288:S288">+H287/$T$287</f>
        <v>0.3442856457763555</v>
      </c>
      <c r="I288" s="114">
        <f t="shared" si="79"/>
        <v>0.16830354681623388</v>
      </c>
      <c r="J288" s="114">
        <f t="shared" si="79"/>
        <v>0.1112316941044166</v>
      </c>
      <c r="K288" s="114">
        <f t="shared" si="79"/>
        <v>0.0030322859814722134</v>
      </c>
      <c r="L288" s="114">
        <f t="shared" si="79"/>
        <v>0.0</v>
      </c>
      <c r="M288" s="114">
        <f t="shared" si="79"/>
        <v>0.0</v>
      </c>
      <c r="N288" s="114">
        <f t="shared" si="79"/>
        <v>0.005912913969442846</v>
      </c>
      <c r="O288" s="114">
        <f t="shared" si="79"/>
        <v>0.050604832070201534</v>
      </c>
      <c r="P288" s="114">
        <f t="shared" si="79"/>
        <v>0.0</v>
      </c>
      <c r="Q288" s="532">
        <f t="shared" si="79"/>
        <v>0.9434822539603556</v>
      </c>
      <c r="R288" s="532">
        <f t="shared" si="79"/>
        <v>0.056517746039644386</v>
      </c>
      <c r="S288" s="114">
        <f t="shared" si="79"/>
        <v>0.0</v>
      </c>
      <c r="T288" s="533">
        <f>T287/U287</f>
        <v>0.8158618584812438</v>
      </c>
      <c r="U288" s="554"/>
      <c r="V288" s="569"/>
      <c r="W288" s="459"/>
      <c r="X288" s="263"/>
    </row>
    <row r="289" spans="8:8" s="445" ht="15.75" outlineLevel="1" collapsed="1" customFormat="1">
      <c r="A289" s="552"/>
      <c r="B289" s="459"/>
      <c r="C289" s="459"/>
      <c r="D289" s="459"/>
      <c r="E289" s="459"/>
      <c r="F289" s="459"/>
      <c r="G289" s="536"/>
      <c r="H289" s="321"/>
      <c r="I289" s="321"/>
      <c r="J289" s="321"/>
      <c r="K289" s="321"/>
      <c r="L289" s="321"/>
      <c r="M289" s="537"/>
      <c r="N289" s="537"/>
      <c r="O289" s="537"/>
      <c r="P289" s="537"/>
      <c r="Q289" s="461"/>
      <c r="R289" s="461"/>
      <c r="S289" s="324"/>
      <c r="T289" s="46"/>
      <c r="U289" s="487"/>
      <c r="V289" s="449"/>
      <c r="W289" s="459"/>
      <c r="X289" s="122"/>
      <c r="Y289" s="459"/>
      <c r="Z289" s="459"/>
    </row>
    <row r="290" spans="8:8" s="445" ht="16.5" outlineLevel="1" customFormat="1">
      <c r="A290" s="489" t="s">
        <v>726</v>
      </c>
      <c r="B290" s="489"/>
      <c r="C290" s="489"/>
      <c r="D290" s="459"/>
      <c r="E290" s="459"/>
      <c r="F290" s="459"/>
      <c r="G290" s="536"/>
      <c r="H290" s="321"/>
      <c r="I290" s="321"/>
      <c r="J290" s="321"/>
      <c r="K290" s="321"/>
      <c r="L290" s="321"/>
      <c r="M290" s="537"/>
      <c r="N290" s="537"/>
      <c r="O290" s="537"/>
      <c r="P290" s="537"/>
      <c r="Q290" s="461"/>
      <c r="R290" s="461"/>
      <c r="S290" s="324"/>
      <c r="T290" s="46"/>
      <c r="U290" s="487"/>
      <c r="V290" s="449"/>
      <c r="W290" s="459"/>
      <c r="X290" s="122"/>
      <c r="Y290" s="459"/>
      <c r="Z290" s="459"/>
    </row>
    <row r="291" spans="8:8" s="445" ht="15.75" outlineLevel="1" customFormat="1">
      <c r="A291" s="490">
        <v>55.0</v>
      </c>
      <c r="B291" s="493">
        <v>5505.0</v>
      </c>
      <c r="C291" s="492" t="s">
        <v>727</v>
      </c>
      <c r="D291" s="493" t="s">
        <v>36</v>
      </c>
      <c r="E291" s="493" t="s">
        <v>58</v>
      </c>
      <c r="F291" s="577" t="s">
        <v>1307</v>
      </c>
      <c r="G291" s="495">
        <v>0.0</v>
      </c>
      <c r="H291" s="55">
        <v>35.904</v>
      </c>
      <c r="I291" s="55">
        <v>31.027</v>
      </c>
      <c r="J291" s="55">
        <v>2.375</v>
      </c>
      <c r="K291" s="55">
        <v>0.0</v>
      </c>
      <c r="L291" s="55">
        <v>0.0</v>
      </c>
      <c r="M291" s="496">
        <v>0.0</v>
      </c>
      <c r="N291" s="496">
        <v>0.0</v>
      </c>
      <c r="O291" s="496">
        <v>0.0</v>
      </c>
      <c r="P291" s="496">
        <v>0.0</v>
      </c>
      <c r="Q291" s="497">
        <f>SUM(G291:K291)</f>
        <v>69.30600000000001</v>
      </c>
      <c r="R291" s="497">
        <f>SUM(L291:P291)</f>
        <v>0.0</v>
      </c>
      <c r="S291" s="58"/>
      <c r="T291" s="59">
        <f>SUM(Q291:S291)</f>
        <v>69.30600000000001</v>
      </c>
      <c r="U291" s="498">
        <v>69.28999999999999</v>
      </c>
      <c r="V291" s="499">
        <v>3.0</v>
      </c>
      <c r="W291" s="459"/>
      <c r="X291" s="62"/>
      <c r="Y291" s="493" t="s">
        <v>36</v>
      </c>
      <c r="Z291" s="493" t="s">
        <v>58</v>
      </c>
    </row>
    <row r="292" spans="8:8" s="445" ht="30.0" outlineLevel="1" customFormat="1">
      <c r="A292" s="450">
        <v>55.0</v>
      </c>
      <c r="B292" s="458">
        <v>5507.0</v>
      </c>
      <c r="C292" s="501" t="s">
        <v>731</v>
      </c>
      <c r="D292" s="458" t="s">
        <v>732</v>
      </c>
      <c r="E292" s="458" t="s">
        <v>733</v>
      </c>
      <c r="F292" s="501" t="s">
        <v>1308</v>
      </c>
      <c r="G292" s="502">
        <v>1.0007000000000001</v>
      </c>
      <c r="H292" s="75">
        <v>9.10117</v>
      </c>
      <c r="I292" s="75">
        <v>10.904440000000001</v>
      </c>
      <c r="J292" s="75">
        <v>29.75405000000001</v>
      </c>
      <c r="K292" s="75">
        <v>0.0</v>
      </c>
      <c r="L292" s="75">
        <v>0.0</v>
      </c>
      <c r="M292" s="503">
        <v>0.0</v>
      </c>
      <c r="N292" s="503">
        <v>0.0</v>
      </c>
      <c r="O292" s="503">
        <v>0.0</v>
      </c>
      <c r="P292" s="503">
        <v>0.0</v>
      </c>
      <c r="Q292" s="455">
        <f t="shared" si="80" ref="Q292:Q302">SUM(G292:K292)</f>
        <v>50.760360000000006</v>
      </c>
      <c r="R292" s="455">
        <f t="shared" si="81" ref="R292:R302">SUM(L292:P292)</f>
        <v>0.0</v>
      </c>
      <c r="S292" s="78"/>
      <c r="T292" s="79">
        <f t="shared" si="82" ref="T292:T302">SUM(Q292:S292)</f>
        <v>50.760360000000006</v>
      </c>
      <c r="U292" s="504">
        <v>50.760000000000005</v>
      </c>
      <c r="V292" s="505">
        <v>2.0</v>
      </c>
      <c r="W292" s="459"/>
      <c r="X292" s="82"/>
      <c r="Y292" s="458" t="s">
        <v>732</v>
      </c>
      <c r="Z292" s="458" t="s">
        <v>733</v>
      </c>
    </row>
    <row r="293" spans="8:8" s="445" ht="15.75" outlineLevel="1" customFormat="1">
      <c r="A293" s="450">
        <v>55.0</v>
      </c>
      <c r="B293" s="458" t="s">
        <v>735</v>
      </c>
      <c r="C293" s="501" t="s">
        <v>736</v>
      </c>
      <c r="D293" s="458" t="s">
        <v>223</v>
      </c>
      <c r="E293" s="458" t="s">
        <v>368</v>
      </c>
      <c r="F293" s="501" t="s">
        <v>737</v>
      </c>
      <c r="G293" s="502">
        <v>0.0</v>
      </c>
      <c r="H293" s="75">
        <v>6.931</v>
      </c>
      <c r="I293" s="75">
        <v>1.121</v>
      </c>
      <c r="J293" s="75">
        <v>0.0</v>
      </c>
      <c r="K293" s="75">
        <v>0.0</v>
      </c>
      <c r="L293" s="75">
        <v>0.0</v>
      </c>
      <c r="M293" s="503">
        <v>0.0</v>
      </c>
      <c r="N293" s="503">
        <v>0.0</v>
      </c>
      <c r="O293" s="503">
        <v>0.0</v>
      </c>
      <c r="P293" s="503">
        <v>0.0</v>
      </c>
      <c r="Q293" s="455">
        <f t="shared" si="80"/>
        <v>8.052</v>
      </c>
      <c r="R293" s="455">
        <f t="shared" si="81"/>
        <v>0.0</v>
      </c>
      <c r="S293" s="78"/>
      <c r="T293" s="79">
        <f t="shared" si="82"/>
        <v>8.052</v>
      </c>
      <c r="U293" s="504">
        <v>8.052</v>
      </c>
      <c r="V293" s="505">
        <v>1.0</v>
      </c>
      <c r="W293" s="459"/>
      <c r="X293" s="82"/>
      <c r="Y293" s="458" t="s">
        <v>223</v>
      </c>
      <c r="Z293" s="458" t="s">
        <v>368</v>
      </c>
    </row>
    <row r="294" spans="8:8" s="445" ht="15.75" outlineLevel="1" customFormat="1">
      <c r="A294" s="450">
        <v>55.0</v>
      </c>
      <c r="B294" s="458" t="s">
        <v>738</v>
      </c>
      <c r="C294" s="501" t="s">
        <v>739</v>
      </c>
      <c r="D294" s="458" t="s">
        <v>36</v>
      </c>
      <c r="E294" s="458" t="s">
        <v>740</v>
      </c>
      <c r="F294" s="501" t="s">
        <v>1309</v>
      </c>
      <c r="G294" s="502">
        <v>0.0</v>
      </c>
      <c r="H294" s="75">
        <v>1.98355</v>
      </c>
      <c r="I294" s="75">
        <v>6.910119999999999</v>
      </c>
      <c r="J294" s="75">
        <v>18.33809</v>
      </c>
      <c r="K294" s="75">
        <v>0.9714400000000001</v>
      </c>
      <c r="L294" s="75">
        <v>0.0</v>
      </c>
      <c r="M294" s="503">
        <v>0.0</v>
      </c>
      <c r="N294" s="503">
        <v>0.0</v>
      </c>
      <c r="O294" s="503">
        <v>0.0</v>
      </c>
      <c r="P294" s="503">
        <v>0.6633600000000001</v>
      </c>
      <c r="Q294" s="455">
        <f t="shared" si="80"/>
        <v>28.203200000000002</v>
      </c>
      <c r="R294" s="455">
        <f t="shared" si="81"/>
        <v>0.6633600000000001</v>
      </c>
      <c r="S294" s="78"/>
      <c r="T294" s="79">
        <f t="shared" si="82"/>
        <v>28.866560000000003</v>
      </c>
      <c r="U294" s="504">
        <v>28.867000000000004</v>
      </c>
      <c r="V294" s="505">
        <v>2.0</v>
      </c>
      <c r="W294" s="459"/>
      <c r="X294" s="82"/>
      <c r="Y294" s="458" t="s">
        <v>36</v>
      </c>
      <c r="Z294" s="458" t="s">
        <v>740</v>
      </c>
    </row>
    <row r="295" spans="8:8" s="445" ht="16.5" outlineLevel="1" customFormat="1" customHeight="1">
      <c r="A295" s="450">
        <v>55.0</v>
      </c>
      <c r="B295" s="458" t="s">
        <v>741</v>
      </c>
      <c r="C295" s="501" t="s">
        <v>1310</v>
      </c>
      <c r="D295" s="458" t="s">
        <v>36</v>
      </c>
      <c r="E295" s="458" t="s">
        <v>743</v>
      </c>
      <c r="F295" s="553" t="s">
        <v>1311</v>
      </c>
      <c r="G295" s="502">
        <v>0.0</v>
      </c>
      <c r="H295" s="75">
        <v>9.12673</v>
      </c>
      <c r="I295" s="75">
        <v>8.045950000000001</v>
      </c>
      <c r="J295" s="75">
        <v>1.00258</v>
      </c>
      <c r="K295" s="75">
        <v>0.0</v>
      </c>
      <c r="L295" s="75">
        <v>0.0</v>
      </c>
      <c r="M295" s="503">
        <v>0.0</v>
      </c>
      <c r="N295" s="503">
        <v>0.0</v>
      </c>
      <c r="O295" s="503">
        <v>0.0</v>
      </c>
      <c r="P295" s="503">
        <v>0.0</v>
      </c>
      <c r="Q295" s="455">
        <f t="shared" si="80"/>
        <v>18.17526</v>
      </c>
      <c r="R295" s="455">
        <f t="shared" si="81"/>
        <v>0.0</v>
      </c>
      <c r="S295" s="78"/>
      <c r="T295" s="79">
        <f t="shared" si="82"/>
        <v>18.17526</v>
      </c>
      <c r="U295" s="504">
        <v>18.176000000000002</v>
      </c>
      <c r="V295" s="505">
        <v>2.0</v>
      </c>
      <c r="W295" s="459"/>
      <c r="X295" s="82"/>
      <c r="Y295" s="458" t="s">
        <v>36</v>
      </c>
      <c r="Z295" s="458" t="s">
        <v>743</v>
      </c>
    </row>
    <row r="296" spans="8:8" s="445" ht="15.75" outlineLevel="1" customFormat="1">
      <c r="A296" s="450">
        <v>66.0</v>
      </c>
      <c r="B296" s="458">
        <v>6603.0</v>
      </c>
      <c r="C296" s="501" t="s">
        <v>1312</v>
      </c>
      <c r="D296" s="458" t="s">
        <v>758</v>
      </c>
      <c r="E296" s="458" t="s">
        <v>1313</v>
      </c>
      <c r="F296" s="501" t="s">
        <v>1314</v>
      </c>
      <c r="G296" s="502">
        <v>0.993</v>
      </c>
      <c r="H296" s="75">
        <v>28.831</v>
      </c>
      <c r="I296" s="75">
        <v>20.807999999999993</v>
      </c>
      <c r="J296" s="75">
        <v>2.87</v>
      </c>
      <c r="K296" s="75">
        <v>0.0</v>
      </c>
      <c r="L296" s="75">
        <v>0.0</v>
      </c>
      <c r="M296" s="503">
        <v>0.0</v>
      </c>
      <c r="N296" s="503">
        <v>0.0</v>
      </c>
      <c r="O296" s="503">
        <v>0.0</v>
      </c>
      <c r="P296" s="503">
        <v>0.0</v>
      </c>
      <c r="Q296" s="455">
        <f t="shared" si="80"/>
        <v>53.50199999999999</v>
      </c>
      <c r="R296" s="455">
        <f t="shared" si="81"/>
        <v>0.0</v>
      </c>
      <c r="S296" s="78"/>
      <c r="T296" s="79">
        <f t="shared" si="82"/>
        <v>53.50199999999999</v>
      </c>
      <c r="U296" s="504">
        <v>53.502</v>
      </c>
      <c r="V296" s="505">
        <v>3.0</v>
      </c>
      <c r="W296" s="459"/>
      <c r="X296" s="82"/>
      <c r="Y296" s="458" t="s">
        <v>758</v>
      </c>
      <c r="Z296" s="458" t="s">
        <v>1313</v>
      </c>
    </row>
    <row r="297" spans="8:8" s="445" ht="15.75" outlineLevel="1" customFormat="1">
      <c r="A297" s="450">
        <v>66.0</v>
      </c>
      <c r="B297" s="458">
        <v>6604.0</v>
      </c>
      <c r="C297" s="501" t="s">
        <v>745</v>
      </c>
      <c r="D297" s="458" t="s">
        <v>36</v>
      </c>
      <c r="E297" s="458" t="s">
        <v>746</v>
      </c>
      <c r="F297" s="501" t="s">
        <v>745</v>
      </c>
      <c r="G297" s="502">
        <v>21.767</v>
      </c>
      <c r="H297" s="75">
        <v>5.891</v>
      </c>
      <c r="I297" s="75">
        <v>6.314</v>
      </c>
      <c r="J297" s="75">
        <v>5.505</v>
      </c>
      <c r="K297" s="75">
        <v>0.0</v>
      </c>
      <c r="L297" s="75">
        <v>0.0</v>
      </c>
      <c r="M297" s="503">
        <v>2.988</v>
      </c>
      <c r="N297" s="503">
        <v>23.04</v>
      </c>
      <c r="O297" s="503">
        <v>72.279</v>
      </c>
      <c r="P297" s="503">
        <v>12.614</v>
      </c>
      <c r="Q297" s="455">
        <f t="shared" si="80"/>
        <v>39.477000000000004</v>
      </c>
      <c r="R297" s="455">
        <f t="shared" si="81"/>
        <v>110.92099999999999</v>
      </c>
      <c r="S297" s="78"/>
      <c r="T297" s="79">
        <f t="shared" si="82"/>
        <v>150.398</v>
      </c>
      <c r="U297" s="504">
        <v>150.398</v>
      </c>
      <c r="V297" s="505">
        <v>4.0</v>
      </c>
      <c r="W297" s="459"/>
      <c r="X297" s="82"/>
      <c r="Y297" s="458" t="s">
        <v>36</v>
      </c>
      <c r="Z297" s="458" t="s">
        <v>746</v>
      </c>
    </row>
    <row r="298" spans="8:8" s="445" ht="15.75" outlineLevel="1" customFormat="1">
      <c r="A298" s="450">
        <v>70.0</v>
      </c>
      <c r="B298" s="458">
        <v>7008.0</v>
      </c>
      <c r="C298" s="501" t="s">
        <v>747</v>
      </c>
      <c r="D298" s="458" t="s">
        <v>748</v>
      </c>
      <c r="E298" s="458" t="s">
        <v>749</v>
      </c>
      <c r="F298" s="501" t="s">
        <v>750</v>
      </c>
      <c r="G298" s="502">
        <v>2.8449999999999998</v>
      </c>
      <c r="H298" s="75">
        <v>23.080000000000002</v>
      </c>
      <c r="I298" s="75">
        <v>24.662</v>
      </c>
      <c r="J298" s="75">
        <v>2.803</v>
      </c>
      <c r="K298" s="75">
        <v>0.0</v>
      </c>
      <c r="L298" s="75">
        <v>0.0</v>
      </c>
      <c r="M298" s="503">
        <v>0.0</v>
      </c>
      <c r="N298" s="503">
        <v>0.0</v>
      </c>
      <c r="O298" s="503">
        <v>0.0</v>
      </c>
      <c r="P298" s="503">
        <v>5.339</v>
      </c>
      <c r="Q298" s="455">
        <f t="shared" si="80"/>
        <v>53.39</v>
      </c>
      <c r="R298" s="455">
        <f t="shared" si="81"/>
        <v>5.339</v>
      </c>
      <c r="S298" s="78"/>
      <c r="T298" s="79">
        <f t="shared" si="82"/>
        <v>58.729</v>
      </c>
      <c r="U298" s="504">
        <v>58.178000000000004</v>
      </c>
      <c r="V298" s="505">
        <v>1.0</v>
      </c>
      <c r="W298" s="459"/>
      <c r="X298" s="82"/>
      <c r="Y298" s="458" t="s">
        <v>748</v>
      </c>
      <c r="Z298" s="458" t="s">
        <v>749</v>
      </c>
    </row>
    <row r="299" spans="8:8" s="445" ht="15.75" outlineLevel="1" customFormat="1">
      <c r="A299" s="450" t="s">
        <v>751</v>
      </c>
      <c r="B299" s="458">
        <v>7009.0</v>
      </c>
      <c r="C299" s="501" t="s">
        <v>1315</v>
      </c>
      <c r="D299" s="458" t="s">
        <v>36</v>
      </c>
      <c r="E299" s="458" t="s">
        <v>753</v>
      </c>
      <c r="F299" s="501" t="s">
        <v>754</v>
      </c>
      <c r="G299" s="502">
        <v>9.072</v>
      </c>
      <c r="H299" s="75">
        <v>28.011</v>
      </c>
      <c r="I299" s="75">
        <v>2.5909999999999997</v>
      </c>
      <c r="J299" s="75">
        <v>8.054</v>
      </c>
      <c r="K299" s="75">
        <v>0.0</v>
      </c>
      <c r="L299" s="75">
        <v>0.0</v>
      </c>
      <c r="M299" s="503">
        <v>0.0</v>
      </c>
      <c r="N299" s="503">
        <v>0.0</v>
      </c>
      <c r="O299" s="503">
        <v>0.0</v>
      </c>
      <c r="P299" s="503">
        <v>0.0</v>
      </c>
      <c r="Q299" s="455">
        <f t="shared" si="80"/>
        <v>47.728</v>
      </c>
      <c r="R299" s="455">
        <f t="shared" si="81"/>
        <v>0.0</v>
      </c>
      <c r="S299" s="78">
        <v>10.002</v>
      </c>
      <c r="T299" s="79">
        <f t="shared" si="82"/>
        <v>57.730000000000004</v>
      </c>
      <c r="U299" s="504">
        <v>57.730000000000004</v>
      </c>
      <c r="V299" s="505">
        <v>1.0</v>
      </c>
      <c r="W299" s="459"/>
      <c r="X299" s="82"/>
      <c r="Y299" s="458" t="s">
        <v>36</v>
      </c>
      <c r="Z299" s="458" t="s">
        <v>753</v>
      </c>
    </row>
    <row r="300" spans="8:8" s="445" ht="15.75" outlineLevel="1" customFormat="1">
      <c r="A300" s="450">
        <v>70.0</v>
      </c>
      <c r="B300" s="458" t="s">
        <v>756</v>
      </c>
      <c r="C300" s="553" t="s">
        <v>759</v>
      </c>
      <c r="D300" s="458" t="s">
        <v>758</v>
      </c>
      <c r="E300" s="458" t="s">
        <v>269</v>
      </c>
      <c r="F300" s="501" t="s">
        <v>759</v>
      </c>
      <c r="G300" s="502">
        <v>0.0</v>
      </c>
      <c r="H300" s="75">
        <v>4.886</v>
      </c>
      <c r="I300" s="75">
        <v>0.0</v>
      </c>
      <c r="J300" s="75">
        <v>0.0</v>
      </c>
      <c r="K300" s="75">
        <v>0.0</v>
      </c>
      <c r="L300" s="75">
        <v>0.0</v>
      </c>
      <c r="M300" s="503">
        <v>0.0</v>
      </c>
      <c r="N300" s="503">
        <v>0.0</v>
      </c>
      <c r="O300" s="503">
        <v>0.0</v>
      </c>
      <c r="P300" s="503">
        <v>0.0</v>
      </c>
      <c r="Q300" s="455">
        <f t="shared" si="80"/>
        <v>4.886</v>
      </c>
      <c r="R300" s="455">
        <f t="shared" si="81"/>
        <v>0.0</v>
      </c>
      <c r="S300" s="78"/>
      <c r="T300" s="79">
        <f t="shared" si="82"/>
        <v>4.886</v>
      </c>
      <c r="U300" s="504">
        <v>4.886</v>
      </c>
      <c r="V300" s="505">
        <v>1.0</v>
      </c>
      <c r="W300" s="459"/>
      <c r="X300" s="82"/>
      <c r="Y300" s="458" t="s">
        <v>758</v>
      </c>
      <c r="Z300" s="458" t="s">
        <v>269</v>
      </c>
    </row>
    <row r="301" spans="8:8" s="445" ht="15.75" outlineLevel="1" customFormat="1">
      <c r="A301" s="450" t="s">
        <v>751</v>
      </c>
      <c r="B301" s="458" t="s">
        <v>762</v>
      </c>
      <c r="C301" s="501" t="s">
        <v>763</v>
      </c>
      <c r="D301" s="458" t="s">
        <v>36</v>
      </c>
      <c r="E301" s="458" t="s">
        <v>549</v>
      </c>
      <c r="F301" s="501" t="s">
        <v>1316</v>
      </c>
      <c r="G301" s="502">
        <v>0.0</v>
      </c>
      <c r="H301" s="75">
        <v>3.355</v>
      </c>
      <c r="I301" s="75">
        <v>1.996</v>
      </c>
      <c r="J301" s="75">
        <v>0.0</v>
      </c>
      <c r="K301" s="75">
        <v>0.0</v>
      </c>
      <c r="L301" s="75">
        <v>0.0</v>
      </c>
      <c r="M301" s="503">
        <v>0.0</v>
      </c>
      <c r="N301" s="503">
        <v>0.0</v>
      </c>
      <c r="O301" s="503">
        <v>0.0</v>
      </c>
      <c r="P301" s="503">
        <v>0.0</v>
      </c>
      <c r="Q301" s="455">
        <f t="shared" si="80"/>
        <v>5.351</v>
      </c>
      <c r="R301" s="455">
        <f t="shared" si="81"/>
        <v>0.0</v>
      </c>
      <c r="S301" s="78"/>
      <c r="T301" s="79">
        <f t="shared" si="82"/>
        <v>5.351</v>
      </c>
      <c r="U301" s="504">
        <v>5.35</v>
      </c>
      <c r="V301" s="517">
        <v>1.0</v>
      </c>
      <c r="W301" s="459"/>
      <c r="X301" s="82"/>
      <c r="Y301" s="458" t="s">
        <v>36</v>
      </c>
      <c r="Z301" s="458" t="s">
        <v>549</v>
      </c>
    </row>
    <row r="302" spans="8:8" s="445" ht="15.75" outlineLevel="1" customFormat="1">
      <c r="A302" s="521" t="s">
        <v>770</v>
      </c>
      <c r="B302" s="522"/>
      <c r="C302" s="522"/>
      <c r="D302" s="522"/>
      <c r="E302" s="522"/>
      <c r="F302" s="523" t="s">
        <v>85</v>
      </c>
      <c r="G302" s="526">
        <f>SUM(G291:G300)</f>
        <v>35.6777</v>
      </c>
      <c r="H302" s="526">
        <f t="shared" si="83" ref="H302:P302">SUM(H291:H300)</f>
        <v>153.74545</v>
      </c>
      <c r="I302" s="526">
        <f t="shared" si="83"/>
        <v>112.38350999999999</v>
      </c>
      <c r="J302" s="526">
        <f t="shared" si="83"/>
        <v>70.70172000000001</v>
      </c>
      <c r="K302" s="526">
        <f t="shared" si="83"/>
        <v>0.9714400000000001</v>
      </c>
      <c r="L302" s="526">
        <f t="shared" si="83"/>
        <v>0.0</v>
      </c>
      <c r="M302" s="526">
        <f t="shared" si="83"/>
        <v>2.988</v>
      </c>
      <c r="N302" s="526">
        <f t="shared" si="83"/>
        <v>23.04</v>
      </c>
      <c r="O302" s="526">
        <f t="shared" si="83"/>
        <v>72.279</v>
      </c>
      <c r="P302" s="526">
        <f t="shared" si="83"/>
        <v>18.61636</v>
      </c>
      <c r="Q302" s="455">
        <f t="shared" si="80"/>
        <v>373.47982</v>
      </c>
      <c r="R302" s="455">
        <f t="shared" si="81"/>
        <v>116.92335999999999</v>
      </c>
      <c r="S302" s="78">
        <f>SUM(S291:S300)</f>
        <v>10.002</v>
      </c>
      <c r="T302" s="79">
        <f t="shared" si="82"/>
        <v>500.40518000000003</v>
      </c>
      <c r="U302" s="526">
        <f>SUM(U291:U301)</f>
        <v>505.189</v>
      </c>
      <c r="V302" s="568"/>
      <c r="W302" s="459"/>
      <c r="X302" s="82"/>
    </row>
    <row r="303" spans="8:8" s="445" ht="16.5" outlineLevel="1" customFormat="1">
      <c r="A303" s="529"/>
      <c r="B303" s="530"/>
      <c r="C303" s="530"/>
      <c r="D303" s="530"/>
      <c r="E303" s="530"/>
      <c r="F303" s="531" t="s">
        <v>86</v>
      </c>
      <c r="G303" s="114">
        <f>+G302/$T$302</f>
        <v>0.07129762325801663</v>
      </c>
      <c r="H303" s="114">
        <f t="shared" si="84" ref="H303:S303">+H302/$T$302</f>
        <v>0.3072419234349253</v>
      </c>
      <c r="I303" s="114">
        <f t="shared" si="84"/>
        <v>0.22458502527891494</v>
      </c>
      <c r="J303" s="114">
        <f t="shared" si="84"/>
        <v>0.1412889450904565</v>
      </c>
      <c r="K303" s="114">
        <f t="shared" si="84"/>
        <v>0.0019413068425870412</v>
      </c>
      <c r="L303" s="114">
        <f t="shared" si="84"/>
        <v>0.0</v>
      </c>
      <c r="M303" s="114">
        <f t="shared" si="84"/>
        <v>0.005971161209802025</v>
      </c>
      <c r="N303" s="114">
        <f t="shared" si="84"/>
        <v>0.04604268884666621</v>
      </c>
      <c r="O303" s="114">
        <f t="shared" si="84"/>
        <v>0.14444095083108452</v>
      </c>
      <c r="P303" s="114">
        <f t="shared" si="84"/>
        <v>0.037202572523329994</v>
      </c>
      <c r="Q303" s="532">
        <f t="shared" si="84"/>
        <v>0.7463548239049004</v>
      </c>
      <c r="R303" s="532">
        <f t="shared" si="84"/>
        <v>0.23365737341088272</v>
      </c>
      <c r="S303" s="114">
        <f t="shared" si="84"/>
        <v>0.019987802684216818</v>
      </c>
      <c r="T303" s="533">
        <f>T302/U302</f>
        <v>0.9905306330897942</v>
      </c>
      <c r="U303" s="554"/>
      <c r="V303" s="569"/>
      <c r="W303" s="459"/>
      <c r="X303" s="263"/>
    </row>
    <row r="304" spans="8:8" s="445" ht="15.75" outlineLevel="1" collapsed="1" customFormat="1">
      <c r="A304" s="460"/>
      <c r="B304" s="122"/>
      <c r="C304" s="122"/>
      <c r="D304" s="122"/>
      <c r="E304" s="122"/>
      <c r="F304" s="122"/>
      <c r="G304" s="536"/>
      <c r="H304" s="321"/>
      <c r="I304" s="321"/>
      <c r="J304" s="321"/>
      <c r="K304" s="321"/>
      <c r="L304" s="321"/>
      <c r="M304" s="537"/>
      <c r="N304" s="537"/>
      <c r="O304" s="537"/>
      <c r="P304" s="537"/>
      <c r="Q304" s="461"/>
      <c r="R304" s="461"/>
      <c r="S304" s="324"/>
      <c r="T304" s="46"/>
      <c r="U304" s="487"/>
      <c r="V304" s="449"/>
      <c r="W304" s="459"/>
      <c r="X304" s="122"/>
      <c r="Y304" s="122"/>
      <c r="Z304" s="122"/>
    </row>
    <row r="305" spans="8:8" s="445" ht="16.5" outlineLevel="1" customFormat="1">
      <c r="A305" s="489" t="s">
        <v>771</v>
      </c>
      <c r="B305" s="489"/>
      <c r="C305" s="122"/>
      <c r="D305" s="122"/>
      <c r="E305" s="122"/>
      <c r="F305" s="122"/>
      <c r="G305" s="536"/>
      <c r="H305" s="321"/>
      <c r="I305" s="321"/>
      <c r="J305" s="321"/>
      <c r="K305" s="321"/>
      <c r="L305" s="321"/>
      <c r="M305" s="537"/>
      <c r="N305" s="537"/>
      <c r="O305" s="537"/>
      <c r="P305" s="537"/>
      <c r="Q305" s="461"/>
      <c r="R305" s="461"/>
      <c r="S305" s="324"/>
      <c r="T305" s="46"/>
      <c r="U305" s="487"/>
      <c r="V305" s="449"/>
      <c r="W305" s="459"/>
      <c r="X305" s="122"/>
      <c r="Y305" s="122"/>
      <c r="Z305" s="122"/>
    </row>
    <row r="306" spans="8:8" s="445" ht="15.75" outlineLevel="1" customFormat="1">
      <c r="A306" s="490">
        <v>10.0</v>
      </c>
      <c r="B306" s="493">
        <v>1003.0</v>
      </c>
      <c r="C306" s="492" t="s">
        <v>772</v>
      </c>
      <c r="D306" s="493" t="s">
        <v>368</v>
      </c>
      <c r="E306" s="493" t="s">
        <v>773</v>
      </c>
      <c r="F306" s="611" t="s">
        <v>774</v>
      </c>
      <c r="G306" s="495">
        <v>10.922</v>
      </c>
      <c r="H306" s="55">
        <v>13.665999999999997</v>
      </c>
      <c r="I306" s="55">
        <v>7.656</v>
      </c>
      <c r="J306" s="55">
        <v>4.006</v>
      </c>
      <c r="K306" s="55">
        <v>0.0</v>
      </c>
      <c r="L306" s="55">
        <v>0.0</v>
      </c>
      <c r="M306" s="496">
        <v>12.852</v>
      </c>
      <c r="N306" s="496">
        <v>41.25999999999999</v>
      </c>
      <c r="O306" s="496">
        <v>14.959000000000001</v>
      </c>
      <c r="P306" s="496">
        <v>0.0</v>
      </c>
      <c r="Q306" s="497">
        <f>SUM(G306:K306)</f>
        <v>36.25</v>
      </c>
      <c r="R306" s="497">
        <f>SUM(L306:P306)</f>
        <v>69.071</v>
      </c>
      <c r="S306" s="58"/>
      <c r="T306" s="59">
        <f>SUM(Q306:S306)</f>
        <v>105.321</v>
      </c>
      <c r="U306" s="498">
        <v>105.32000000000002</v>
      </c>
      <c r="V306" s="499">
        <v>3.0</v>
      </c>
      <c r="W306" s="459"/>
      <c r="X306" s="457" t="s">
        <v>1100</v>
      </c>
      <c r="Y306" s="493" t="s">
        <v>368</v>
      </c>
      <c r="Z306" s="493" t="s">
        <v>773</v>
      </c>
    </row>
    <row r="307" spans="8:8" s="445" ht="15.75" outlineLevel="1" customFormat="1">
      <c r="A307" s="450">
        <v>45.0</v>
      </c>
      <c r="B307" s="458">
        <v>4501.0</v>
      </c>
      <c r="C307" s="501" t="s">
        <v>775</v>
      </c>
      <c r="D307" s="458" t="s">
        <v>36</v>
      </c>
      <c r="E307" s="458" t="s">
        <v>776</v>
      </c>
      <c r="F307" s="501" t="s">
        <v>775</v>
      </c>
      <c r="G307" s="502">
        <v>82.15999999999998</v>
      </c>
      <c r="H307" s="75">
        <v>3.13</v>
      </c>
      <c r="I307" s="75">
        <v>0.0</v>
      </c>
      <c r="J307" s="75">
        <v>0.0</v>
      </c>
      <c r="K307" s="75">
        <v>0.0</v>
      </c>
      <c r="L307" s="75">
        <v>0.0</v>
      </c>
      <c r="M307" s="503">
        <v>0.0</v>
      </c>
      <c r="N307" s="503">
        <v>0.0</v>
      </c>
      <c r="O307" s="503">
        <v>21.71</v>
      </c>
      <c r="P307" s="503">
        <v>2.0</v>
      </c>
      <c r="Q307" s="455">
        <f t="shared" si="85" ref="Q307:Q312">SUM(G307:K307)</f>
        <v>85.28999999999998</v>
      </c>
      <c r="R307" s="455">
        <f t="shared" si="86" ref="R307:R312">SUM(L307:P307)</f>
        <v>23.71</v>
      </c>
      <c r="S307" s="78"/>
      <c r="T307" s="79">
        <f t="shared" si="87" ref="T307:T312">SUM(Q307:S307)</f>
        <v>108.99999999999997</v>
      </c>
      <c r="U307" s="504">
        <v>109.0</v>
      </c>
      <c r="V307" s="505">
        <v>1.0</v>
      </c>
      <c r="W307" s="459"/>
      <c r="X307" s="457" t="s">
        <v>1100</v>
      </c>
      <c r="Y307" s="458" t="s">
        <v>36</v>
      </c>
      <c r="Z307" s="458" t="s">
        <v>776</v>
      </c>
    </row>
    <row r="308" spans="8:8" s="445" ht="15.75" outlineLevel="1" customFormat="1">
      <c r="A308" s="450">
        <v>45.0</v>
      </c>
      <c r="B308" s="458">
        <v>4502.0</v>
      </c>
      <c r="C308" s="501" t="s">
        <v>778</v>
      </c>
      <c r="D308" s="458" t="s">
        <v>36</v>
      </c>
      <c r="E308" s="458" t="s">
        <v>321</v>
      </c>
      <c r="F308" s="501" t="s">
        <v>1317</v>
      </c>
      <c r="G308" s="502">
        <v>41.53600000000001</v>
      </c>
      <c r="H308" s="75">
        <v>11.193999999999997</v>
      </c>
      <c r="I308" s="75">
        <v>1.3</v>
      </c>
      <c r="J308" s="75">
        <v>0.0</v>
      </c>
      <c r="K308" s="75">
        <v>0.0</v>
      </c>
      <c r="L308" s="75">
        <v>0.0</v>
      </c>
      <c r="M308" s="503">
        <v>0.0</v>
      </c>
      <c r="N308" s="503">
        <v>0.0</v>
      </c>
      <c r="O308" s="503">
        <v>0.0</v>
      </c>
      <c r="P308" s="503">
        <v>0.0</v>
      </c>
      <c r="Q308" s="455">
        <f t="shared" si="85"/>
        <v>54.03</v>
      </c>
      <c r="R308" s="455">
        <f t="shared" si="86"/>
        <v>0.0</v>
      </c>
      <c r="S308" s="78"/>
      <c r="T308" s="79">
        <f t="shared" si="87"/>
        <v>54.03</v>
      </c>
      <c r="U308" s="504">
        <v>54.029999999999994</v>
      </c>
      <c r="V308" s="505">
        <v>1.0</v>
      </c>
      <c r="W308" s="459"/>
      <c r="X308" s="457" t="s">
        <v>1100</v>
      </c>
      <c r="Y308" s="458" t="s">
        <v>36</v>
      </c>
      <c r="Z308" s="458" t="s">
        <v>321</v>
      </c>
    </row>
    <row r="309" spans="8:8" s="445" ht="15.75" outlineLevel="1" customFormat="1">
      <c r="A309" s="450">
        <v>45.0</v>
      </c>
      <c r="B309" s="458">
        <v>4502.0</v>
      </c>
      <c r="C309" s="501" t="s">
        <v>778</v>
      </c>
      <c r="D309" s="458" t="s">
        <v>321</v>
      </c>
      <c r="E309" s="458" t="s">
        <v>780</v>
      </c>
      <c r="F309" s="501" t="s">
        <v>1318</v>
      </c>
      <c r="G309" s="502">
        <v>0.0</v>
      </c>
      <c r="H309" s="75">
        <v>18.356</v>
      </c>
      <c r="I309" s="75">
        <v>2.641</v>
      </c>
      <c r="J309" s="75">
        <v>1.45</v>
      </c>
      <c r="K309" s="75">
        <v>0.0</v>
      </c>
      <c r="L309" s="75">
        <v>0.0</v>
      </c>
      <c r="M309" s="503">
        <v>0.0</v>
      </c>
      <c r="N309" s="503">
        <v>7.553</v>
      </c>
      <c r="O309" s="503">
        <v>0.0</v>
      </c>
      <c r="P309" s="503">
        <v>0.0</v>
      </c>
      <c r="Q309" s="455">
        <f t="shared" si="85"/>
        <v>22.447</v>
      </c>
      <c r="R309" s="455">
        <f t="shared" si="86"/>
        <v>7.553</v>
      </c>
      <c r="S309" s="78"/>
      <c r="T309" s="79">
        <f t="shared" si="87"/>
        <v>30.0</v>
      </c>
      <c r="U309" s="504">
        <v>30.0</v>
      </c>
      <c r="V309" s="505">
        <v>2.0</v>
      </c>
      <c r="W309" s="459"/>
      <c r="X309" s="457" t="s">
        <v>1100</v>
      </c>
      <c r="Y309" s="458" t="s">
        <v>321</v>
      </c>
      <c r="Z309" s="458" t="s">
        <v>780</v>
      </c>
    </row>
    <row r="310" spans="8:8" s="445" ht="15.75" outlineLevel="1" customFormat="1">
      <c r="A310" s="450">
        <v>45.0</v>
      </c>
      <c r="B310" s="559">
        <v>4503.0</v>
      </c>
      <c r="C310" s="501" t="s">
        <v>565</v>
      </c>
      <c r="D310" s="458" t="s">
        <v>36</v>
      </c>
      <c r="E310" s="458" t="s">
        <v>755</v>
      </c>
      <c r="F310" s="501" t="s">
        <v>1319</v>
      </c>
      <c r="G310" s="502">
        <v>0.0</v>
      </c>
      <c r="H310" s="75">
        <v>4.25</v>
      </c>
      <c r="I310" s="75">
        <v>32.080000000000005</v>
      </c>
      <c r="J310" s="75">
        <v>31.39</v>
      </c>
      <c r="K310" s="75">
        <v>0.0</v>
      </c>
      <c r="L310" s="75">
        <v>0.0</v>
      </c>
      <c r="M310" s="503">
        <v>0.0</v>
      </c>
      <c r="N310" s="503">
        <v>0.0</v>
      </c>
      <c r="O310" s="503">
        <v>0.0</v>
      </c>
      <c r="P310" s="503">
        <v>0.0</v>
      </c>
      <c r="Q310" s="455">
        <f t="shared" si="85"/>
        <v>67.72</v>
      </c>
      <c r="R310" s="455">
        <f t="shared" si="86"/>
        <v>0.0</v>
      </c>
      <c r="S310" s="78"/>
      <c r="T310" s="565">
        <f t="shared" si="87"/>
        <v>67.72</v>
      </c>
      <c r="U310" s="504">
        <v>1.7</v>
      </c>
      <c r="V310" s="505">
        <v>2.0</v>
      </c>
      <c r="W310" s="459"/>
      <c r="X310" s="457" t="s">
        <v>1100</v>
      </c>
      <c r="Y310" s="458" t="s">
        <v>36</v>
      </c>
      <c r="Z310" s="458" t="s">
        <v>755</v>
      </c>
    </row>
    <row r="311" spans="8:8" s="445" ht="15.75" outlineLevel="1" customFormat="1">
      <c r="A311" s="450">
        <v>65.0</v>
      </c>
      <c r="B311" s="458">
        <v>6501.0</v>
      </c>
      <c r="C311" s="501" t="s">
        <v>207</v>
      </c>
      <c r="D311" s="458" t="s">
        <v>52</v>
      </c>
      <c r="E311" s="458" t="s">
        <v>208</v>
      </c>
      <c r="F311" s="612" t="s">
        <v>784</v>
      </c>
      <c r="G311" s="502">
        <v>0.0</v>
      </c>
      <c r="H311" s="75">
        <v>0.0</v>
      </c>
      <c r="I311" s="75">
        <v>0.0</v>
      </c>
      <c r="J311" s="75">
        <v>0.0</v>
      </c>
      <c r="K311" s="75">
        <v>0.0</v>
      </c>
      <c r="L311" s="75">
        <v>0.0</v>
      </c>
      <c r="M311" s="503">
        <v>0.0</v>
      </c>
      <c r="N311" s="503">
        <v>21.0</v>
      </c>
      <c r="O311" s="503">
        <v>31.23</v>
      </c>
      <c r="P311" s="503">
        <v>0.0</v>
      </c>
      <c r="Q311" s="455">
        <f t="shared" si="85"/>
        <v>0.0</v>
      </c>
      <c r="R311" s="455">
        <f t="shared" si="86"/>
        <v>52.230000000000004</v>
      </c>
      <c r="S311" s="78"/>
      <c r="T311" s="79">
        <f t="shared" si="87"/>
        <v>52.230000000000004</v>
      </c>
      <c r="U311" s="504">
        <v>52.23</v>
      </c>
      <c r="V311" s="505">
        <v>2.0</v>
      </c>
      <c r="W311" s="459"/>
      <c r="X311" s="457" t="s">
        <v>1100</v>
      </c>
      <c r="Y311" s="458" t="s">
        <v>52</v>
      </c>
      <c r="Z311" s="458" t="s">
        <v>208</v>
      </c>
    </row>
    <row r="312" spans="8:8" s="445" ht="15.75" outlineLevel="1" customFormat="1">
      <c r="A312" s="521" t="s">
        <v>785</v>
      </c>
      <c r="B312" s="522"/>
      <c r="C312" s="522"/>
      <c r="D312" s="522"/>
      <c r="E312" s="522"/>
      <c r="F312" s="523" t="s">
        <v>85</v>
      </c>
      <c r="G312" s="526">
        <f t="shared" si="88" ref="G312:P312">SUM(G306:G311)</f>
        <v>134.618</v>
      </c>
      <c r="H312" s="526">
        <f t="shared" si="88"/>
        <v>50.596</v>
      </c>
      <c r="I312" s="526">
        <f t="shared" si="88"/>
        <v>43.67700000000001</v>
      </c>
      <c r="J312" s="526">
        <f t="shared" si="88"/>
        <v>36.846000000000004</v>
      </c>
      <c r="K312" s="526">
        <f t="shared" si="88"/>
        <v>0.0</v>
      </c>
      <c r="L312" s="526">
        <f t="shared" si="88"/>
        <v>0.0</v>
      </c>
      <c r="M312" s="526">
        <f t="shared" si="88"/>
        <v>12.852</v>
      </c>
      <c r="N312" s="526">
        <f t="shared" si="88"/>
        <v>69.81299999999999</v>
      </c>
      <c r="O312" s="526">
        <f t="shared" si="88"/>
        <v>67.899</v>
      </c>
      <c r="P312" s="526">
        <f t="shared" si="88"/>
        <v>2.0</v>
      </c>
      <c r="Q312" s="455">
        <f t="shared" si="85"/>
        <v>265.737</v>
      </c>
      <c r="R312" s="455">
        <f t="shared" si="86"/>
        <v>152.564</v>
      </c>
      <c r="S312" s="78">
        <f>SUM(S306:S311)</f>
        <v>0.0</v>
      </c>
      <c r="T312" s="79">
        <f t="shared" si="87"/>
        <v>418.30100000000004</v>
      </c>
      <c r="U312" s="526">
        <f>SUM(U306:U311)</f>
        <v>352.28000000000003</v>
      </c>
      <c r="V312" s="568"/>
      <c r="W312" s="459"/>
      <c r="X312" s="82"/>
    </row>
    <row r="313" spans="8:8" s="445" ht="16.5" outlineLevel="1" customFormat="1">
      <c r="A313" s="529"/>
      <c r="B313" s="530"/>
      <c r="C313" s="530"/>
      <c r="D313" s="530"/>
      <c r="E313" s="530"/>
      <c r="F313" s="531" t="s">
        <v>86</v>
      </c>
      <c r="G313" s="114">
        <f>+G312/$T$312</f>
        <v>0.3218208897420756</v>
      </c>
      <c r="H313" s="114">
        <f t="shared" si="89" ref="H313:S313">+H312/$T$312</f>
        <v>0.12095596233334367</v>
      </c>
      <c r="I313" s="114">
        <f t="shared" si="89"/>
        <v>0.104415241656128</v>
      </c>
      <c r="J313" s="114">
        <f t="shared" si="89"/>
        <v>0.08808489580469567</v>
      </c>
      <c r="K313" s="114">
        <f t="shared" si="89"/>
        <v>0.0</v>
      </c>
      <c r="L313" s="114">
        <f t="shared" si="89"/>
        <v>0.0</v>
      </c>
      <c r="M313" s="114">
        <f t="shared" si="89"/>
        <v>0.03072428705644978</v>
      </c>
      <c r="N313" s="114">
        <f t="shared" si="89"/>
        <v>0.16689656491378213</v>
      </c>
      <c r="O313" s="114">
        <f t="shared" si="89"/>
        <v>0.16232091245299435</v>
      </c>
      <c r="P313" s="114">
        <f t="shared" si="89"/>
        <v>0.0047812460405306225</v>
      </c>
      <c r="Q313" s="532">
        <f t="shared" si="89"/>
        <v>0.635276989536243</v>
      </c>
      <c r="R313" s="532">
        <f t="shared" si="89"/>
        <v>0.3647230104637569</v>
      </c>
      <c r="S313" s="114">
        <f t="shared" si="89"/>
        <v>0.0</v>
      </c>
      <c r="T313" s="533">
        <f>T312/U312</f>
        <v>1.1874105824912002</v>
      </c>
      <c r="U313" s="554"/>
      <c r="V313" s="569"/>
      <c r="W313" s="459"/>
      <c r="X313" s="263"/>
    </row>
    <row r="314" spans="8:8" s="445" ht="15.75" outlineLevel="1" collapsed="1" customFormat="1">
      <c r="A314" s="552"/>
      <c r="B314" s="459"/>
      <c r="C314" s="459"/>
      <c r="D314" s="459"/>
      <c r="E314" s="459"/>
      <c r="F314" s="459"/>
      <c r="G314" s="536"/>
      <c r="H314" s="321"/>
      <c r="I314" s="321"/>
      <c r="J314" s="321"/>
      <c r="K314" s="321"/>
      <c r="L314" s="321"/>
      <c r="M314" s="537"/>
      <c r="N314" s="537"/>
      <c r="O314" s="537"/>
      <c r="P314" s="537"/>
      <c r="Q314" s="461"/>
      <c r="R314" s="461"/>
      <c r="S314" s="324"/>
      <c r="T314" s="46"/>
      <c r="U314" s="487"/>
      <c r="V314" s="449"/>
      <c r="W314" s="459"/>
      <c r="X314" s="122"/>
      <c r="Y314" s="459"/>
      <c r="Z314" s="459"/>
    </row>
    <row r="315" spans="8:8" s="445" ht="16.5" outlineLevel="1" customFormat="1">
      <c r="A315" s="489" t="s">
        <v>786</v>
      </c>
      <c r="B315" s="489"/>
      <c r="C315" s="459"/>
      <c r="D315" s="459"/>
      <c r="E315" s="459"/>
      <c r="F315" s="459"/>
      <c r="G315" s="536"/>
      <c r="H315" s="321"/>
      <c r="I315" s="321"/>
      <c r="J315" s="321"/>
      <c r="K315" s="321"/>
      <c r="L315" s="321"/>
      <c r="M315" s="537"/>
      <c r="N315" s="537"/>
      <c r="O315" s="537"/>
      <c r="P315" s="537"/>
      <c r="Q315" s="461"/>
      <c r="R315" s="461"/>
      <c r="S315" s="324"/>
      <c r="T315" s="46"/>
      <c r="U315" s="487"/>
      <c r="V315" s="449"/>
      <c r="W315" s="459"/>
      <c r="X315" s="122"/>
      <c r="Y315" s="459"/>
      <c r="Z315" s="459"/>
    </row>
    <row r="316" spans="8:8" s="445" ht="15.75" outlineLevel="1" customFormat="1">
      <c r="A316" s="490">
        <v>25.0</v>
      </c>
      <c r="B316" s="571" t="s">
        <v>787</v>
      </c>
      <c r="C316" s="492" t="s">
        <v>788</v>
      </c>
      <c r="D316" s="493" t="s">
        <v>36</v>
      </c>
      <c r="E316" s="599" t="s">
        <v>789</v>
      </c>
      <c r="F316" s="611" t="s">
        <v>788</v>
      </c>
      <c r="G316" s="495">
        <v>2.0</v>
      </c>
      <c r="H316" s="55">
        <v>13.1</v>
      </c>
      <c r="I316" s="55">
        <v>5.0</v>
      </c>
      <c r="J316" s="55">
        <v>0.0</v>
      </c>
      <c r="K316" s="55">
        <v>0.0</v>
      </c>
      <c r="L316" s="55">
        <v>0.0</v>
      </c>
      <c r="M316" s="496">
        <v>0.0</v>
      </c>
      <c r="N316" s="496">
        <v>0.0</v>
      </c>
      <c r="O316" s="496">
        <v>0.0</v>
      </c>
      <c r="P316" s="496">
        <v>0.0</v>
      </c>
      <c r="Q316" s="497">
        <f>SUM(G316:K316)</f>
        <v>20.1</v>
      </c>
      <c r="R316" s="497">
        <f>SUM(L316:P316)</f>
        <v>0.0</v>
      </c>
      <c r="S316" s="58"/>
      <c r="T316" s="59">
        <f>SUM(Q316:S316)</f>
        <v>20.1</v>
      </c>
      <c r="U316" s="498">
        <v>20.1</v>
      </c>
      <c r="V316" s="499">
        <v>1.0</v>
      </c>
      <c r="W316" s="459"/>
      <c r="X316" s="62"/>
      <c r="Y316" s="493" t="s">
        <v>36</v>
      </c>
      <c r="Z316" s="493" t="s">
        <v>789</v>
      </c>
    </row>
    <row r="317" spans="8:8" s="445" ht="15.75" outlineLevel="1" customFormat="1">
      <c r="A317" s="450">
        <v>29.0</v>
      </c>
      <c r="B317" s="543" t="s">
        <v>790</v>
      </c>
      <c r="C317" s="501" t="s">
        <v>1320</v>
      </c>
      <c r="D317" s="458" t="s">
        <v>36</v>
      </c>
      <c r="E317" s="458" t="s">
        <v>792</v>
      </c>
      <c r="F317" s="501" t="s">
        <v>1320</v>
      </c>
      <c r="G317" s="502">
        <v>4.0</v>
      </c>
      <c r="H317" s="75">
        <v>17.325</v>
      </c>
      <c r="I317" s="75">
        <v>2.0</v>
      </c>
      <c r="J317" s="75">
        <v>0.0</v>
      </c>
      <c r="K317" s="75">
        <v>0.0</v>
      </c>
      <c r="L317" s="75">
        <v>0.0</v>
      </c>
      <c r="M317" s="503">
        <v>0.0</v>
      </c>
      <c r="N317" s="503">
        <v>0.0</v>
      </c>
      <c r="O317" s="503">
        <v>0.0</v>
      </c>
      <c r="P317" s="503">
        <v>0.0</v>
      </c>
      <c r="Q317" s="455">
        <f t="shared" si="90" ref="Q317:Q324">SUM(G317:K317)</f>
        <v>23.325</v>
      </c>
      <c r="R317" s="455">
        <f t="shared" si="91" ref="R317:R324">SUM(L317:P317)</f>
        <v>0.0</v>
      </c>
      <c r="S317" s="78"/>
      <c r="T317" s="79">
        <f t="shared" si="92" ref="T317:T324">SUM(Q317:S317)</f>
        <v>23.325</v>
      </c>
      <c r="U317" s="504">
        <v>23.325</v>
      </c>
      <c r="V317" s="505">
        <v>1.0</v>
      </c>
      <c r="W317" s="459"/>
      <c r="X317" s="82"/>
      <c r="Y317" s="458" t="s">
        <v>36</v>
      </c>
      <c r="Z317" s="458" t="s">
        <v>792</v>
      </c>
    </row>
    <row r="318" spans="8:8" s="445" ht="15.75" outlineLevel="1" customFormat="1">
      <c r="A318" s="450">
        <v>29.0</v>
      </c>
      <c r="B318" s="543" t="s">
        <v>794</v>
      </c>
      <c r="C318" s="501" t="s">
        <v>795</v>
      </c>
      <c r="D318" s="458" t="s">
        <v>36</v>
      </c>
      <c r="E318" s="458" t="s">
        <v>796</v>
      </c>
      <c r="F318" s="501" t="s">
        <v>795</v>
      </c>
      <c r="G318" s="502">
        <v>0.1</v>
      </c>
      <c r="H318" s="75">
        <v>1.0</v>
      </c>
      <c r="I318" s="75">
        <v>0.0</v>
      </c>
      <c r="J318" s="75">
        <v>0.0</v>
      </c>
      <c r="K318" s="75">
        <v>0.0</v>
      </c>
      <c r="L318" s="75">
        <v>0.0</v>
      </c>
      <c r="M318" s="503">
        <v>0.0</v>
      </c>
      <c r="N318" s="503">
        <v>0.0</v>
      </c>
      <c r="O318" s="503">
        <v>0.0</v>
      </c>
      <c r="P318" s="503">
        <v>0.0</v>
      </c>
      <c r="Q318" s="455">
        <f t="shared" si="90"/>
        <v>1.1</v>
      </c>
      <c r="R318" s="455">
        <f t="shared" si="91"/>
        <v>0.0</v>
      </c>
      <c r="S318" s="78"/>
      <c r="T318" s="79">
        <f t="shared" si="92"/>
        <v>1.1</v>
      </c>
      <c r="U318" s="504">
        <v>1.2</v>
      </c>
      <c r="V318" s="505">
        <v>1.0</v>
      </c>
      <c r="W318" s="459"/>
      <c r="X318" s="82"/>
      <c r="Y318" s="458" t="s">
        <v>36</v>
      </c>
      <c r="Z318" s="458" t="s">
        <v>796</v>
      </c>
    </row>
    <row r="319" spans="8:8" s="445" ht="15.75" outlineLevel="1" customFormat="1">
      <c r="A319" s="450">
        <v>40.0</v>
      </c>
      <c r="B319" s="543" t="s">
        <v>797</v>
      </c>
      <c r="C319" s="501" t="s">
        <v>798</v>
      </c>
      <c r="D319" s="458" t="s">
        <v>799</v>
      </c>
      <c r="E319" s="458" t="s">
        <v>800</v>
      </c>
      <c r="F319" s="501" t="s">
        <v>1321</v>
      </c>
      <c r="G319" s="502">
        <v>8.52</v>
      </c>
      <c r="H319" s="75">
        <v>0.0</v>
      </c>
      <c r="I319" s="75">
        <v>0.0</v>
      </c>
      <c r="J319" s="75">
        <v>0.0</v>
      </c>
      <c r="K319" s="75">
        <v>0.0</v>
      </c>
      <c r="L319" s="75">
        <v>0.0</v>
      </c>
      <c r="M319" s="503">
        <v>0.0</v>
      </c>
      <c r="N319" s="503">
        <v>0.0</v>
      </c>
      <c r="O319" s="503">
        <v>0.0</v>
      </c>
      <c r="P319" s="503">
        <v>0.0</v>
      </c>
      <c r="Q319" s="455">
        <f t="shared" si="90"/>
        <v>8.52</v>
      </c>
      <c r="R319" s="455">
        <f t="shared" si="91"/>
        <v>0.0</v>
      </c>
      <c r="S319" s="78"/>
      <c r="T319" s="79">
        <f t="shared" si="92"/>
        <v>8.52</v>
      </c>
      <c r="U319" s="504">
        <v>8.446</v>
      </c>
      <c r="V319" s="505">
        <v>1.0</v>
      </c>
      <c r="W319" s="459"/>
      <c r="X319" s="82"/>
      <c r="Y319" s="458" t="s">
        <v>799</v>
      </c>
      <c r="Z319" s="458" t="s">
        <v>800</v>
      </c>
    </row>
    <row r="320" spans="8:8" s="445" ht="15.75" outlineLevel="1" customFormat="1">
      <c r="A320" s="508">
        <v>40.0</v>
      </c>
      <c r="B320" s="543" t="s">
        <v>801</v>
      </c>
      <c r="C320" s="510" t="s">
        <v>1322</v>
      </c>
      <c r="D320" s="509" t="s">
        <v>36</v>
      </c>
      <c r="E320" s="509" t="s">
        <v>1323</v>
      </c>
      <c r="F320" s="510" t="s">
        <v>1324</v>
      </c>
      <c r="G320" s="511">
        <v>0.0</v>
      </c>
      <c r="H320" s="513">
        <v>2.8</v>
      </c>
      <c r="I320" s="513">
        <v>1.0</v>
      </c>
      <c r="J320" s="513">
        <v>0.0</v>
      </c>
      <c r="K320" s="513">
        <v>0.0</v>
      </c>
      <c r="L320" s="513">
        <v>0.0</v>
      </c>
      <c r="M320" s="514">
        <v>0.0</v>
      </c>
      <c r="N320" s="514">
        <v>0.0</v>
      </c>
      <c r="O320" s="514">
        <v>0.0</v>
      </c>
      <c r="P320" s="514">
        <v>0.0</v>
      </c>
      <c r="Q320" s="455">
        <f t="shared" si="90"/>
        <v>3.8</v>
      </c>
      <c r="R320" s="455">
        <f t="shared" si="91"/>
        <v>0.0</v>
      </c>
      <c r="S320" s="515"/>
      <c r="T320" s="516">
        <f t="shared" si="92"/>
        <v>3.8</v>
      </c>
      <c r="U320" s="504">
        <v>27.0</v>
      </c>
      <c r="V320" s="505">
        <v>1.0</v>
      </c>
      <c r="W320" s="459"/>
      <c r="X320" s="518" t="s">
        <v>1113</v>
      </c>
      <c r="Y320" s="458" t="s">
        <v>36</v>
      </c>
      <c r="Z320" s="458" t="s">
        <v>1325</v>
      </c>
    </row>
    <row r="321" spans="8:8" s="445" ht="15.75" outlineLevel="1" customFormat="1">
      <c r="A321" s="450">
        <v>40.0</v>
      </c>
      <c r="B321" s="543" t="s">
        <v>801</v>
      </c>
      <c r="C321" s="501" t="s">
        <v>1322</v>
      </c>
      <c r="D321" s="546" t="s">
        <v>36</v>
      </c>
      <c r="E321" s="458" t="s">
        <v>1325</v>
      </c>
      <c r="F321" s="553" t="s">
        <v>804</v>
      </c>
      <c r="G321" s="502">
        <v>15.08</v>
      </c>
      <c r="H321" s="75">
        <v>8.0</v>
      </c>
      <c r="I321" s="75">
        <v>0.0</v>
      </c>
      <c r="J321" s="75">
        <v>0.0</v>
      </c>
      <c r="K321" s="75">
        <v>0.0</v>
      </c>
      <c r="L321" s="75">
        <v>0.0</v>
      </c>
      <c r="M321" s="503">
        <v>0.0</v>
      </c>
      <c r="N321" s="503">
        <v>0.0</v>
      </c>
      <c r="O321" s="503">
        <v>0.0</v>
      </c>
      <c r="P321" s="503">
        <v>0.0</v>
      </c>
      <c r="Q321" s="455">
        <f>SUM(G321:K321)</f>
        <v>23.08</v>
      </c>
      <c r="R321" s="455">
        <f>SUM(L321:P321)</f>
        <v>0.0</v>
      </c>
      <c r="S321" s="78"/>
      <c r="T321" s="79">
        <f>SUM(Q321:S321)</f>
        <v>23.08</v>
      </c>
      <c r="U321" s="504">
        <v>27.0</v>
      </c>
      <c r="V321" s="505">
        <v>1.0</v>
      </c>
      <c r="W321" s="459"/>
      <c r="X321" s="82"/>
      <c r="Y321" s="458" t="s">
        <v>36</v>
      </c>
      <c r="Z321" s="458" t="s">
        <v>1325</v>
      </c>
    </row>
    <row r="322" spans="8:8" s="445" ht="15.75" outlineLevel="1" customFormat="1">
      <c r="A322" s="450">
        <v>40.0</v>
      </c>
      <c r="B322" s="543" t="s">
        <v>808</v>
      </c>
      <c r="C322" s="501" t="s">
        <v>809</v>
      </c>
      <c r="D322" s="458" t="s">
        <v>810</v>
      </c>
      <c r="E322" s="458" t="s">
        <v>313</v>
      </c>
      <c r="F322" s="501" t="s">
        <v>809</v>
      </c>
      <c r="G322" s="502">
        <v>0.0</v>
      </c>
      <c r="H322" s="75">
        <v>0.0</v>
      </c>
      <c r="I322" s="75">
        <v>1.7</v>
      </c>
      <c r="J322" s="75">
        <v>0.0</v>
      </c>
      <c r="K322" s="75">
        <v>0.0</v>
      </c>
      <c r="L322" s="75">
        <v>0.0</v>
      </c>
      <c r="M322" s="503">
        <v>0.0</v>
      </c>
      <c r="N322" s="503">
        <v>0.0</v>
      </c>
      <c r="O322" s="503">
        <v>0.0</v>
      </c>
      <c r="P322" s="503">
        <v>0.0</v>
      </c>
      <c r="Q322" s="455">
        <f t="shared" si="90"/>
        <v>1.7</v>
      </c>
      <c r="R322" s="455">
        <f t="shared" si="91"/>
        <v>0.0</v>
      </c>
      <c r="S322" s="78"/>
      <c r="T322" s="79">
        <f t="shared" si="92"/>
        <v>1.7</v>
      </c>
      <c r="U322" s="504">
        <v>1.7</v>
      </c>
      <c r="V322" s="505">
        <v>1.0</v>
      </c>
      <c r="W322" s="459"/>
      <c r="X322" s="82"/>
      <c r="Y322" s="458" t="s">
        <v>810</v>
      </c>
      <c r="Z322" s="458" t="s">
        <v>313</v>
      </c>
    </row>
    <row r="323" spans="8:8" s="445" ht="15.75" outlineLevel="1" customFormat="1">
      <c r="A323" s="450">
        <v>40.0</v>
      </c>
      <c r="B323" s="543" t="s">
        <v>811</v>
      </c>
      <c r="C323" s="553" t="s">
        <v>812</v>
      </c>
      <c r="D323" s="458" t="s">
        <v>36</v>
      </c>
      <c r="E323" s="458" t="s">
        <v>1326</v>
      </c>
      <c r="F323" s="501" t="s">
        <v>814</v>
      </c>
      <c r="G323" s="502">
        <v>3.0</v>
      </c>
      <c r="H323" s="75">
        <v>4.26</v>
      </c>
      <c r="I323" s="75">
        <v>0.0</v>
      </c>
      <c r="J323" s="75">
        <v>0.0</v>
      </c>
      <c r="K323" s="75">
        <v>0.0</v>
      </c>
      <c r="L323" s="75">
        <v>0.0</v>
      </c>
      <c r="M323" s="503">
        <v>0.0</v>
      </c>
      <c r="N323" s="503">
        <v>0.0</v>
      </c>
      <c r="O323" s="503">
        <v>0.0</v>
      </c>
      <c r="P323" s="503">
        <v>0.0</v>
      </c>
      <c r="Q323" s="455">
        <f t="shared" si="90"/>
        <v>7.26</v>
      </c>
      <c r="R323" s="455">
        <f t="shared" si="91"/>
        <v>0.0</v>
      </c>
      <c r="S323" s="78"/>
      <c r="T323" s="79">
        <f t="shared" si="92"/>
        <v>7.26</v>
      </c>
      <c r="U323" s="504">
        <v>7.2</v>
      </c>
      <c r="V323" s="505">
        <v>1.0</v>
      </c>
      <c r="W323" s="459"/>
      <c r="X323" s="82"/>
      <c r="Y323" s="458" t="s">
        <v>36</v>
      </c>
      <c r="Z323" s="458" t="s">
        <v>1326</v>
      </c>
    </row>
    <row r="324" spans="8:8" s="445" ht="15.75" outlineLevel="1" customFormat="1">
      <c r="A324" s="521" t="s">
        <v>815</v>
      </c>
      <c r="B324" s="522"/>
      <c r="C324" s="522"/>
      <c r="D324" s="522"/>
      <c r="E324" s="522"/>
      <c r="F324" s="523" t="s">
        <v>85</v>
      </c>
      <c r="G324" s="526">
        <f t="shared" si="93" ref="G324:P324">SUM(G316:G323)</f>
        <v>32.7</v>
      </c>
      <c r="H324" s="526">
        <f t="shared" si="93"/>
        <v>46.48499999999999</v>
      </c>
      <c r="I324" s="526">
        <f t="shared" si="93"/>
        <v>9.7</v>
      </c>
      <c r="J324" s="526">
        <f t="shared" si="93"/>
        <v>0.0</v>
      </c>
      <c r="K324" s="526">
        <f t="shared" si="93"/>
        <v>0.0</v>
      </c>
      <c r="L324" s="526">
        <f t="shared" si="93"/>
        <v>0.0</v>
      </c>
      <c r="M324" s="526">
        <f t="shared" si="93"/>
        <v>0.0</v>
      </c>
      <c r="N324" s="526">
        <f t="shared" si="93"/>
        <v>0.0</v>
      </c>
      <c r="O324" s="526">
        <f t="shared" si="93"/>
        <v>0.0</v>
      </c>
      <c r="P324" s="526">
        <f t="shared" si="93"/>
        <v>0.0</v>
      </c>
      <c r="Q324" s="455">
        <f t="shared" si="90"/>
        <v>88.885</v>
      </c>
      <c r="R324" s="455">
        <f t="shared" si="91"/>
        <v>0.0</v>
      </c>
      <c r="S324" s="78">
        <f>SUM(S316:S323)</f>
        <v>0.0</v>
      </c>
      <c r="T324" s="79">
        <f t="shared" si="92"/>
        <v>88.885</v>
      </c>
      <c r="U324" s="526">
        <f>SUM(U316:U323)</f>
        <v>115.971</v>
      </c>
      <c r="V324" s="568"/>
      <c r="W324" s="459"/>
      <c r="X324" s="82"/>
    </row>
    <row r="325" spans="8:8" s="445" ht="16.5" outlineLevel="1" customFormat="1">
      <c r="A325" s="529"/>
      <c r="B325" s="530"/>
      <c r="C325" s="530"/>
      <c r="D325" s="530"/>
      <c r="E325" s="530"/>
      <c r="F325" s="531" t="s">
        <v>86</v>
      </c>
      <c r="G325" s="114">
        <f>+G324/$T$324</f>
        <v>0.3678910952354166</v>
      </c>
      <c r="H325" s="114">
        <f t="shared" si="94" ref="H325:S325">+H324/$T$324</f>
        <v>0.5229791303369521</v>
      </c>
      <c r="I325" s="114">
        <f t="shared" si="94"/>
        <v>0.1091297744276312</v>
      </c>
      <c r="J325" s="114">
        <f t="shared" si="94"/>
        <v>0.0</v>
      </c>
      <c r="K325" s="114">
        <f t="shared" si="94"/>
        <v>0.0</v>
      </c>
      <c r="L325" s="114">
        <f t="shared" si="94"/>
        <v>0.0</v>
      </c>
      <c r="M325" s="114">
        <f t="shared" si="94"/>
        <v>0.0</v>
      </c>
      <c r="N325" s="114">
        <f t="shared" si="94"/>
        <v>0.0</v>
      </c>
      <c r="O325" s="114">
        <f t="shared" si="94"/>
        <v>0.0</v>
      </c>
      <c r="P325" s="114">
        <f t="shared" si="94"/>
        <v>0.0</v>
      </c>
      <c r="Q325" s="532">
        <f t="shared" si="94"/>
        <v>1.0</v>
      </c>
      <c r="R325" s="532">
        <f t="shared" si="94"/>
        <v>0.0</v>
      </c>
      <c r="S325" s="114">
        <f t="shared" si="94"/>
        <v>0.0</v>
      </c>
      <c r="T325" s="533">
        <f>T324/U324</f>
        <v>0.7664416104026006</v>
      </c>
      <c r="U325" s="554"/>
      <c r="V325" s="569"/>
      <c r="W325" s="459"/>
      <c r="X325" s="263"/>
    </row>
    <row r="326" spans="8:8" s="445" ht="15.75" outlineLevel="1" collapsed="1" customFormat="1">
      <c r="A326" s="552"/>
      <c r="B326" s="583"/>
      <c r="C326" s="459"/>
      <c r="D326" s="459"/>
      <c r="E326" s="459"/>
      <c r="F326" s="459"/>
      <c r="G326" s="536"/>
      <c r="H326" s="321"/>
      <c r="I326" s="321"/>
      <c r="J326" s="321"/>
      <c r="K326" s="321"/>
      <c r="L326" s="321"/>
      <c r="M326" s="537"/>
      <c r="N326" s="537"/>
      <c r="O326" s="537"/>
      <c r="P326" s="537"/>
      <c r="Q326" s="461"/>
      <c r="R326" s="461"/>
      <c r="S326" s="324"/>
      <c r="T326" s="46"/>
      <c r="U326" s="487"/>
      <c r="V326" s="449"/>
      <c r="W326" s="459"/>
      <c r="X326" s="122"/>
      <c r="Y326" s="459"/>
      <c r="Z326" s="459"/>
    </row>
    <row r="327" spans="8:8" s="445" ht="16.5" outlineLevel="1" customFormat="1">
      <c r="A327" s="489" t="s">
        <v>816</v>
      </c>
      <c r="B327" s="489"/>
      <c r="C327" s="459"/>
      <c r="D327" s="459"/>
      <c r="E327" s="459"/>
      <c r="F327" s="459"/>
      <c r="G327" s="536"/>
      <c r="H327" s="321"/>
      <c r="I327" s="321"/>
      <c r="J327" s="321"/>
      <c r="K327" s="321"/>
      <c r="L327" s="321"/>
      <c r="M327" s="537"/>
      <c r="N327" s="537"/>
      <c r="O327" s="537"/>
      <c r="P327" s="537"/>
      <c r="Q327" s="461"/>
      <c r="R327" s="461"/>
      <c r="S327" s="324"/>
      <c r="T327" s="46"/>
      <c r="U327" s="487"/>
      <c r="V327" s="449"/>
      <c r="W327" s="459"/>
      <c r="X327" s="122"/>
      <c r="Y327" s="459"/>
      <c r="Z327" s="459"/>
    </row>
    <row r="328" spans="8:8" s="445" ht="15.75" outlineLevel="1" customFormat="1">
      <c r="A328" s="490">
        <v>23.0</v>
      </c>
      <c r="B328" s="571" t="s">
        <v>817</v>
      </c>
      <c r="C328" s="611" t="s">
        <v>818</v>
      </c>
      <c r="D328" s="493" t="s">
        <v>819</v>
      </c>
      <c r="E328" s="493" t="s">
        <v>820</v>
      </c>
      <c r="F328" s="492" t="s">
        <v>821</v>
      </c>
      <c r="G328" s="495">
        <v>1.94</v>
      </c>
      <c r="H328" s="55">
        <v>10.666</v>
      </c>
      <c r="I328" s="55">
        <v>2.013</v>
      </c>
      <c r="J328" s="55">
        <v>0.0</v>
      </c>
      <c r="K328" s="55">
        <v>0.0</v>
      </c>
      <c r="L328" s="55">
        <v>0.0</v>
      </c>
      <c r="M328" s="496">
        <v>4.5009999999999994</v>
      </c>
      <c r="N328" s="496">
        <v>0.0</v>
      </c>
      <c r="O328" s="496">
        <v>0.0</v>
      </c>
      <c r="P328" s="496">
        <v>0.0</v>
      </c>
      <c r="Q328" s="497">
        <f>SUM(G328:K328)</f>
        <v>14.619</v>
      </c>
      <c r="R328" s="497">
        <f>SUM(L328:P328)</f>
        <v>4.5009999999999994</v>
      </c>
      <c r="S328" s="58"/>
      <c r="T328" s="59">
        <f>SUM(Q328:S328)</f>
        <v>19.119999999999997</v>
      </c>
      <c r="U328" s="498">
        <v>19.12</v>
      </c>
      <c r="V328" s="499">
        <v>1.0</v>
      </c>
      <c r="W328" s="459"/>
      <c r="X328" s="62"/>
      <c r="Y328" s="493" t="s">
        <v>819</v>
      </c>
      <c r="Z328" s="493" t="s">
        <v>820</v>
      </c>
    </row>
    <row r="329" spans="8:8" s="445" ht="15.75" outlineLevel="1" customFormat="1">
      <c r="A329" s="450">
        <v>25.0</v>
      </c>
      <c r="B329" s="543" t="s">
        <v>826</v>
      </c>
      <c r="C329" s="541" t="s">
        <v>1327</v>
      </c>
      <c r="D329" s="458" t="s">
        <v>36</v>
      </c>
      <c r="E329" s="458" t="s">
        <v>830</v>
      </c>
      <c r="F329" s="501" t="s">
        <v>1328</v>
      </c>
      <c r="G329" s="502">
        <v>5.065</v>
      </c>
      <c r="H329" s="75">
        <v>5.553</v>
      </c>
      <c r="I329" s="75">
        <v>0.0</v>
      </c>
      <c r="J329" s="75">
        <v>0.0</v>
      </c>
      <c r="K329" s="75">
        <v>0.0</v>
      </c>
      <c r="L329" s="75">
        <v>0.0</v>
      </c>
      <c r="M329" s="503">
        <v>0.0</v>
      </c>
      <c r="N329" s="503">
        <v>0.0</v>
      </c>
      <c r="O329" s="503">
        <v>0.0</v>
      </c>
      <c r="P329" s="503">
        <v>0.0</v>
      </c>
      <c r="Q329" s="455">
        <f t="shared" si="95" ref="Q329:Q339">SUM(G329:K329)</f>
        <v>10.618</v>
      </c>
      <c r="R329" s="455">
        <f t="shared" si="96" ref="R329:R339">SUM(L329:P329)</f>
        <v>0.0</v>
      </c>
      <c r="S329" s="78"/>
      <c r="T329" s="79">
        <f t="shared" si="97" ref="T329:T339">SUM(Q329:S329)</f>
        <v>10.618</v>
      </c>
      <c r="U329" s="504">
        <v>10.618</v>
      </c>
      <c r="V329" s="505">
        <v>1.0</v>
      </c>
      <c r="W329" s="459"/>
      <c r="X329" s="82"/>
      <c r="Y329" s="458" t="s">
        <v>36</v>
      </c>
      <c r="Z329" s="458" t="s">
        <v>830</v>
      </c>
    </row>
    <row r="330" spans="8:8" s="445" ht="15.75" outlineLevel="1" customFormat="1">
      <c r="A330" s="450">
        <v>25.0</v>
      </c>
      <c r="B330" s="543" t="s">
        <v>826</v>
      </c>
      <c r="C330" s="541" t="s">
        <v>1327</v>
      </c>
      <c r="D330" s="458" t="s">
        <v>832</v>
      </c>
      <c r="E330" s="458" t="s">
        <v>833</v>
      </c>
      <c r="F330" s="501" t="s">
        <v>834</v>
      </c>
      <c r="G330" s="502">
        <v>7.797</v>
      </c>
      <c r="H330" s="75">
        <v>0.501</v>
      </c>
      <c r="I330" s="75">
        <v>9.944</v>
      </c>
      <c r="J330" s="75">
        <v>0.0</v>
      </c>
      <c r="K330" s="75">
        <v>0.0</v>
      </c>
      <c r="L330" s="75">
        <v>0.0</v>
      </c>
      <c r="M330" s="503">
        <v>0.0</v>
      </c>
      <c r="N330" s="503">
        <v>0.0</v>
      </c>
      <c r="O330" s="503">
        <v>0.0</v>
      </c>
      <c r="P330" s="503">
        <v>0.0</v>
      </c>
      <c r="Q330" s="455">
        <f t="shared" si="95"/>
        <v>18.242</v>
      </c>
      <c r="R330" s="455">
        <f t="shared" si="96"/>
        <v>0.0</v>
      </c>
      <c r="S330" s="78"/>
      <c r="T330" s="79">
        <f t="shared" si="97"/>
        <v>18.242</v>
      </c>
      <c r="U330" s="504">
        <v>18.242</v>
      </c>
      <c r="V330" s="505">
        <v>1.0</v>
      </c>
      <c r="W330" s="459"/>
      <c r="X330" s="82"/>
      <c r="Y330" s="458" t="s">
        <v>832</v>
      </c>
      <c r="Z330" s="458" t="s">
        <v>833</v>
      </c>
    </row>
    <row r="331" spans="8:8" s="445" ht="15.75" outlineLevel="1" customFormat="1">
      <c r="A331" s="450">
        <v>25.0</v>
      </c>
      <c r="B331" s="539" t="s">
        <v>835</v>
      </c>
      <c r="C331" s="541" t="s">
        <v>836</v>
      </c>
      <c r="D331" s="458" t="s">
        <v>36</v>
      </c>
      <c r="E331" s="458" t="s">
        <v>837</v>
      </c>
      <c r="F331" s="501" t="s">
        <v>836</v>
      </c>
      <c r="G331" s="502">
        <f>1.99+0.464</f>
        <v>2.454</v>
      </c>
      <c r="H331" s="75">
        <v>2.447</v>
      </c>
      <c r="I331" s="75">
        <v>0.0</v>
      </c>
      <c r="J331" s="75">
        <v>0.0</v>
      </c>
      <c r="K331" s="75">
        <v>0.0</v>
      </c>
      <c r="L331" s="75">
        <v>0.0</v>
      </c>
      <c r="M331" s="503">
        <v>0.0</v>
      </c>
      <c r="N331" s="503">
        <v>0.0</v>
      </c>
      <c r="O331" s="503">
        <v>0.0</v>
      </c>
      <c r="P331" s="503">
        <v>0.0</v>
      </c>
      <c r="Q331" s="455">
        <f>SUM(G331:K331)</f>
        <v>4.901</v>
      </c>
      <c r="R331" s="455">
        <f>SUM(L331:P331)</f>
        <v>0.0</v>
      </c>
      <c r="S331" s="78"/>
      <c r="T331" s="79">
        <f>SUM(Q331:S331)</f>
        <v>4.901</v>
      </c>
      <c r="U331" s="504">
        <v>4.901</v>
      </c>
      <c r="V331" s="505">
        <v>1.0</v>
      </c>
      <c r="W331" s="459"/>
      <c r="X331" s="82"/>
      <c r="Y331" s="458" t="s">
        <v>36</v>
      </c>
      <c r="Z331" s="458" t="s">
        <v>837</v>
      </c>
    </row>
    <row r="332" spans="8:8" s="445" ht="15.75" outlineLevel="1" customFormat="1">
      <c r="A332" s="450">
        <v>29.0</v>
      </c>
      <c r="B332" s="458">
        <v>2902.0</v>
      </c>
      <c r="C332" s="541" t="s">
        <v>1162</v>
      </c>
      <c r="D332" s="458" t="s">
        <v>36</v>
      </c>
      <c r="E332" s="458" t="s">
        <v>839</v>
      </c>
      <c r="F332" s="501" t="s">
        <v>1329</v>
      </c>
      <c r="G332" s="502">
        <v>0.0</v>
      </c>
      <c r="H332" s="75">
        <f>3.92+1.88</f>
        <v>5.8</v>
      </c>
      <c r="I332" s="75">
        <f>1.88+3</f>
        <v>4.88</v>
      </c>
      <c r="J332" s="75">
        <v>0.0</v>
      </c>
      <c r="K332" s="75">
        <v>0.0</v>
      </c>
      <c r="L332" s="75">
        <v>0.0</v>
      </c>
      <c r="M332" s="503">
        <v>0.0</v>
      </c>
      <c r="N332" s="503">
        <v>0.0</v>
      </c>
      <c r="O332" s="503">
        <v>0.0</v>
      </c>
      <c r="P332" s="503">
        <v>0.0</v>
      </c>
      <c r="Q332" s="455">
        <f t="shared" si="95"/>
        <v>10.68</v>
      </c>
      <c r="R332" s="455">
        <f t="shared" si="96"/>
        <v>0.0</v>
      </c>
      <c r="S332" s="78"/>
      <c r="T332" s="79">
        <f t="shared" si="97"/>
        <v>10.68</v>
      </c>
      <c r="U332" s="504">
        <v>10.68</v>
      </c>
      <c r="V332" s="505">
        <v>1.0</v>
      </c>
      <c r="W332" s="459"/>
      <c r="X332" s="82"/>
      <c r="Y332" s="458" t="s">
        <v>36</v>
      </c>
      <c r="Z332" s="458" t="s">
        <v>839</v>
      </c>
    </row>
    <row r="333" spans="8:8" s="445" ht="15.75" outlineLevel="1" customFormat="1">
      <c r="A333" s="450">
        <v>29.0</v>
      </c>
      <c r="B333" s="539" t="s">
        <v>841</v>
      </c>
      <c r="C333" s="541" t="s">
        <v>842</v>
      </c>
      <c r="D333" s="458" t="s">
        <v>36</v>
      </c>
      <c r="E333" s="458" t="s">
        <v>1330</v>
      </c>
      <c r="F333" s="501" t="s">
        <v>1331</v>
      </c>
      <c r="G333" s="502">
        <v>0.0</v>
      </c>
      <c r="H333" s="75">
        <v>5.7</v>
      </c>
      <c r="I333" s="75">
        <v>0.0</v>
      </c>
      <c r="J333" s="75">
        <v>0.0</v>
      </c>
      <c r="K333" s="75">
        <v>0.0</v>
      </c>
      <c r="L333" s="75">
        <v>0.0</v>
      </c>
      <c r="M333" s="503">
        <v>0.0</v>
      </c>
      <c r="N333" s="503">
        <v>0.0</v>
      </c>
      <c r="O333" s="503">
        <v>0.0</v>
      </c>
      <c r="P333" s="503">
        <v>0.0</v>
      </c>
      <c r="Q333" s="455">
        <f t="shared" si="95"/>
        <v>5.7</v>
      </c>
      <c r="R333" s="455">
        <f t="shared" si="96"/>
        <v>0.0</v>
      </c>
      <c r="S333" s="78"/>
      <c r="T333" s="79">
        <f t="shared" si="97"/>
        <v>5.7</v>
      </c>
      <c r="U333" s="504">
        <v>5.7</v>
      </c>
      <c r="V333" s="505">
        <v>1.0</v>
      </c>
      <c r="W333" s="459"/>
      <c r="X333" s="82"/>
      <c r="Y333" s="458" t="s">
        <v>36</v>
      </c>
      <c r="Z333" s="458" t="s">
        <v>1330</v>
      </c>
    </row>
    <row r="334" spans="8:8" s="445" ht="15.75" outlineLevel="1" customFormat="1">
      <c r="A334" s="450">
        <v>29.0</v>
      </c>
      <c r="B334" s="539" t="s">
        <v>844</v>
      </c>
      <c r="C334" s="541" t="s">
        <v>845</v>
      </c>
      <c r="D334" s="458" t="s">
        <v>36</v>
      </c>
      <c r="E334" s="458" t="s">
        <v>846</v>
      </c>
      <c r="F334" s="501" t="s">
        <v>845</v>
      </c>
      <c r="G334" s="502">
        <v>0.0</v>
      </c>
      <c r="H334" s="75">
        <v>1.72</v>
      </c>
      <c r="I334" s="75">
        <v>0.0</v>
      </c>
      <c r="J334" s="75">
        <v>0.0</v>
      </c>
      <c r="K334" s="75">
        <v>0.0</v>
      </c>
      <c r="L334" s="75">
        <v>0.0</v>
      </c>
      <c r="M334" s="503">
        <v>0.0</v>
      </c>
      <c r="N334" s="503">
        <v>0.0</v>
      </c>
      <c r="O334" s="503">
        <v>0.0</v>
      </c>
      <c r="P334" s="503">
        <v>0.0</v>
      </c>
      <c r="Q334" s="455">
        <f>SUM(G334:K334)</f>
        <v>1.72</v>
      </c>
      <c r="R334" s="455">
        <f t="shared" si="96"/>
        <v>0.0</v>
      </c>
      <c r="S334" s="78"/>
      <c r="T334" s="79">
        <f t="shared" si="97"/>
        <v>1.72</v>
      </c>
      <c r="U334" s="504">
        <v>1.72</v>
      </c>
      <c r="V334" s="505">
        <v>1.0</v>
      </c>
      <c r="W334" s="459"/>
      <c r="X334" s="82"/>
      <c r="Y334" s="458" t="s">
        <v>36</v>
      </c>
      <c r="Z334" s="458" t="s">
        <v>846</v>
      </c>
    </row>
    <row r="335" spans="8:8" s="445" ht="15.75" outlineLevel="1" customFormat="1">
      <c r="A335" s="450" t="s">
        <v>847</v>
      </c>
      <c r="B335" s="539" t="s">
        <v>848</v>
      </c>
      <c r="C335" s="541" t="s">
        <v>849</v>
      </c>
      <c r="D335" s="458" t="s">
        <v>36</v>
      </c>
      <c r="E335" s="458" t="s">
        <v>850</v>
      </c>
      <c r="F335" s="553" t="s">
        <v>1332</v>
      </c>
      <c r="G335" s="502">
        <v>13.1</v>
      </c>
      <c r="H335" s="75">
        <v>0.0</v>
      </c>
      <c r="I335" s="75">
        <v>0.0</v>
      </c>
      <c r="J335" s="75">
        <v>0.0</v>
      </c>
      <c r="K335" s="75">
        <v>0.0</v>
      </c>
      <c r="L335" s="75">
        <v>0.0</v>
      </c>
      <c r="M335" s="503">
        <v>0.0</v>
      </c>
      <c r="N335" s="503">
        <v>0.0</v>
      </c>
      <c r="O335" s="503">
        <v>0.0</v>
      </c>
      <c r="P335" s="503">
        <v>0.0</v>
      </c>
      <c r="Q335" s="455">
        <f>SUM(G335:K335)</f>
        <v>13.1</v>
      </c>
      <c r="R335" s="455">
        <f t="shared" si="96"/>
        <v>0.0</v>
      </c>
      <c r="S335" s="78"/>
      <c r="T335" s="79">
        <f t="shared" si="97"/>
        <v>13.1</v>
      </c>
      <c r="U335" s="504">
        <v>13.05</v>
      </c>
      <c r="V335" s="505"/>
      <c r="W335" s="459"/>
      <c r="X335" s="82"/>
      <c r="Y335" s="458" t="s">
        <v>36</v>
      </c>
      <c r="Z335" s="458" t="s">
        <v>850</v>
      </c>
    </row>
    <row r="336" spans="8:8" s="445" ht="15.75" outlineLevel="1" customFormat="1">
      <c r="A336" s="450">
        <v>50.0</v>
      </c>
      <c r="B336" s="539" t="s">
        <v>383</v>
      </c>
      <c r="C336" s="541" t="s">
        <v>384</v>
      </c>
      <c r="D336" s="458" t="s">
        <v>321</v>
      </c>
      <c r="E336" s="458" t="s">
        <v>857</v>
      </c>
      <c r="F336" s="501" t="s">
        <v>858</v>
      </c>
      <c r="G336" s="502">
        <v>4.157</v>
      </c>
      <c r="H336" s="75">
        <v>1.972</v>
      </c>
      <c r="I336" s="75">
        <v>0.0</v>
      </c>
      <c r="J336" s="75">
        <v>0.447</v>
      </c>
      <c r="K336" s="75">
        <v>0.0</v>
      </c>
      <c r="L336" s="75">
        <v>0.0</v>
      </c>
      <c r="M336" s="503">
        <v>0.0</v>
      </c>
      <c r="N336" s="503">
        <v>16.717000000000002</v>
      </c>
      <c r="O336" s="503">
        <v>0.0</v>
      </c>
      <c r="P336" s="503">
        <v>0.0</v>
      </c>
      <c r="Q336" s="455">
        <f t="shared" si="95"/>
        <v>6.576</v>
      </c>
      <c r="R336" s="455">
        <f t="shared" si="96"/>
        <v>16.717000000000002</v>
      </c>
      <c r="S336" s="78"/>
      <c r="T336" s="79">
        <f t="shared" si="97"/>
        <v>23.293000000000003</v>
      </c>
      <c r="U336" s="504">
        <v>23.293</v>
      </c>
      <c r="V336" s="505">
        <v>1.0</v>
      </c>
      <c r="W336" s="459"/>
      <c r="X336" s="82"/>
      <c r="Y336" s="458" t="s">
        <v>321</v>
      </c>
      <c r="Z336" s="458" t="s">
        <v>857</v>
      </c>
    </row>
    <row r="337" spans="8:8" s="445" ht="15.75" outlineLevel="1" customFormat="1">
      <c r="A337" s="450">
        <v>50.0</v>
      </c>
      <c r="B337" s="539" t="s">
        <v>859</v>
      </c>
      <c r="C337" s="541" t="s">
        <v>860</v>
      </c>
      <c r="D337" s="458" t="s">
        <v>36</v>
      </c>
      <c r="E337" s="458" t="s">
        <v>863</v>
      </c>
      <c r="F337" s="501" t="s">
        <v>1333</v>
      </c>
      <c r="G337" s="502">
        <v>19.99</v>
      </c>
      <c r="H337" s="75">
        <v>12.075000000000001</v>
      </c>
      <c r="I337" s="75">
        <v>7.808000000000001</v>
      </c>
      <c r="J337" s="75">
        <v>2.3389999999999995</v>
      </c>
      <c r="K337" s="75">
        <v>0.0</v>
      </c>
      <c r="L337" s="75">
        <v>0.0</v>
      </c>
      <c r="M337" s="503">
        <v>2.616</v>
      </c>
      <c r="N337" s="503">
        <v>20.428</v>
      </c>
      <c r="O337" s="503">
        <v>12.842999999999998</v>
      </c>
      <c r="P337" s="503">
        <v>0.0</v>
      </c>
      <c r="Q337" s="455">
        <f t="shared" si="95"/>
        <v>42.211999999999996</v>
      </c>
      <c r="R337" s="455">
        <f t="shared" si="96"/>
        <v>35.887</v>
      </c>
      <c r="S337" s="78"/>
      <c r="T337" s="79">
        <f t="shared" si="97"/>
        <v>78.09899999999999</v>
      </c>
      <c r="U337" s="504">
        <v>78.09899999999999</v>
      </c>
      <c r="V337" s="505">
        <v>1.0</v>
      </c>
      <c r="W337" s="459"/>
      <c r="X337" s="82"/>
      <c r="Y337" s="458" t="s">
        <v>36</v>
      </c>
      <c r="Z337" s="458" t="s">
        <v>863</v>
      </c>
    </row>
    <row r="338" spans="8:8" s="445" ht="15.75" outlineLevel="1" customFormat="1">
      <c r="A338" s="450">
        <v>50.0</v>
      </c>
      <c r="B338" s="539" t="s">
        <v>864</v>
      </c>
      <c r="C338" s="541" t="s">
        <v>865</v>
      </c>
      <c r="D338" s="458" t="s">
        <v>36</v>
      </c>
      <c r="E338" s="458" t="s">
        <v>866</v>
      </c>
      <c r="F338" s="541" t="s">
        <v>865</v>
      </c>
      <c r="G338" s="75">
        <v>14.617</v>
      </c>
      <c r="H338" s="75">
        <f>6.797+0.791</f>
        <v>7.588</v>
      </c>
      <c r="I338" s="75">
        <v>10.039000000000001</v>
      </c>
      <c r="J338" s="75">
        <v>0.998</v>
      </c>
      <c r="K338" s="75">
        <v>0.0</v>
      </c>
      <c r="L338" s="75">
        <v>0.0</v>
      </c>
      <c r="M338" s="503">
        <v>0.0</v>
      </c>
      <c r="N338" s="503">
        <v>0.0</v>
      </c>
      <c r="O338" s="503">
        <v>0.0</v>
      </c>
      <c r="P338" s="503">
        <v>0.0</v>
      </c>
      <c r="Q338" s="455">
        <f t="shared" si="95"/>
        <v>33.242</v>
      </c>
      <c r="R338" s="455">
        <f t="shared" si="96"/>
        <v>0.0</v>
      </c>
      <c r="S338" s="78"/>
      <c r="T338" s="79">
        <f t="shared" si="97"/>
        <v>33.242</v>
      </c>
      <c r="U338" s="504">
        <v>33.242000000000004</v>
      </c>
      <c r="V338" s="505">
        <v>1.0</v>
      </c>
      <c r="W338" s="459"/>
      <c r="X338" s="82"/>
      <c r="Y338" s="458" t="s">
        <v>36</v>
      </c>
      <c r="Z338" s="458" t="s">
        <v>866</v>
      </c>
    </row>
    <row r="339" spans="8:8" s="445" ht="15.75" outlineLevel="1" customFormat="1">
      <c r="A339" s="521" t="s">
        <v>867</v>
      </c>
      <c r="B339" s="522"/>
      <c r="C339" s="522"/>
      <c r="D339" s="522"/>
      <c r="E339" s="522"/>
      <c r="F339" s="523" t="s">
        <v>85</v>
      </c>
      <c r="G339" s="526">
        <f t="shared" si="98" ref="G339:P339">SUM(G328:G338)</f>
        <v>69.12</v>
      </c>
      <c r="H339" s="526">
        <f t="shared" si="98"/>
        <v>54.022000000000006</v>
      </c>
      <c r="I339" s="526">
        <f t="shared" si="98"/>
        <v>34.684</v>
      </c>
      <c r="J339" s="526">
        <f t="shared" si="98"/>
        <v>3.784</v>
      </c>
      <c r="K339" s="526">
        <f t="shared" si="98"/>
        <v>0.0</v>
      </c>
      <c r="L339" s="526">
        <f t="shared" si="98"/>
        <v>0.0</v>
      </c>
      <c r="M339" s="526">
        <f t="shared" si="98"/>
        <v>7.116999999999999</v>
      </c>
      <c r="N339" s="526">
        <f t="shared" si="98"/>
        <v>37.145</v>
      </c>
      <c r="O339" s="526">
        <f t="shared" si="98"/>
        <v>12.842999999999998</v>
      </c>
      <c r="P339" s="526">
        <f t="shared" si="98"/>
        <v>0.0</v>
      </c>
      <c r="Q339" s="455">
        <f t="shared" si="95"/>
        <v>161.61</v>
      </c>
      <c r="R339" s="455">
        <f t="shared" si="96"/>
        <v>57.105</v>
      </c>
      <c r="S339" s="78">
        <f>SUM(S328:S338)</f>
        <v>0.0</v>
      </c>
      <c r="T339" s="79">
        <f t="shared" si="97"/>
        <v>218.715</v>
      </c>
      <c r="U339" s="526">
        <f>SUM(U328:U338)</f>
        <v>218.66499999999996</v>
      </c>
      <c r="V339" s="568"/>
      <c r="W339" s="459"/>
      <c r="X339" s="82"/>
    </row>
    <row r="340" spans="8:8" s="445" ht="16.5" outlineLevel="1" customFormat="1">
      <c r="A340" s="529"/>
      <c r="B340" s="530"/>
      <c r="C340" s="530"/>
      <c r="D340" s="530"/>
      <c r="E340" s="530"/>
      <c r="F340" s="531" t="s">
        <v>86</v>
      </c>
      <c r="G340" s="114">
        <f>+G339/$T$339</f>
        <v>0.3160277072903093</v>
      </c>
      <c r="H340" s="114">
        <f t="shared" si="99" ref="H340:S340">+H339/$T$339</f>
        <v>0.24699723384312922</v>
      </c>
      <c r="I340" s="114">
        <f t="shared" si="99"/>
        <v>0.1585808014996685</v>
      </c>
      <c r="J340" s="114">
        <f t="shared" si="99"/>
        <v>0.017301053882906977</v>
      </c>
      <c r="K340" s="114">
        <f t="shared" si="99"/>
        <v>0.0</v>
      </c>
      <c r="L340" s="114">
        <f t="shared" si="99"/>
        <v>0.0</v>
      </c>
      <c r="M340" s="114">
        <f t="shared" si="99"/>
        <v>0.03254006355302562</v>
      </c>
      <c r="N340" s="114">
        <f t="shared" si="99"/>
        <v>0.16983288754772194</v>
      </c>
      <c r="O340" s="114">
        <f t="shared" si="99"/>
        <v>0.05872025238323845</v>
      </c>
      <c r="P340" s="114">
        <f t="shared" si="99"/>
        <v>0.0</v>
      </c>
      <c r="Q340" s="532">
        <f t="shared" si="99"/>
        <v>0.7389067965160141</v>
      </c>
      <c r="R340" s="532">
        <f t="shared" si="99"/>
        <v>0.261093203483986</v>
      </c>
      <c r="S340" s="114">
        <f t="shared" si="99"/>
        <v>0.0</v>
      </c>
      <c r="T340" s="533">
        <f>T339/U339</f>
        <v>1.000228660279423</v>
      </c>
      <c r="U340" s="554"/>
      <c r="V340" s="569"/>
      <c r="W340" s="459"/>
      <c r="X340" s="263"/>
    </row>
    <row r="341" spans="8:8" s="445" ht="15.75" outlineLevel="1" collapsed="1" customFormat="1">
      <c r="A341" s="552"/>
      <c r="B341" s="583"/>
      <c r="C341" s="459"/>
      <c r="D341" s="459"/>
      <c r="E341" s="459"/>
      <c r="F341" s="459"/>
      <c r="G341" s="536"/>
      <c r="H341" s="321"/>
      <c r="I341" s="321"/>
      <c r="J341" s="321"/>
      <c r="K341" s="321"/>
      <c r="L341" s="321"/>
      <c r="M341" s="537"/>
      <c r="N341" s="537"/>
      <c r="O341" s="537"/>
      <c r="P341" s="537"/>
      <c r="Q341" s="461"/>
      <c r="R341" s="461"/>
      <c r="S341" s="324"/>
      <c r="T341" s="46"/>
      <c r="U341" s="487"/>
      <c r="V341" s="449"/>
      <c r="W341" s="459"/>
      <c r="X341" s="122"/>
      <c r="Y341" s="459"/>
      <c r="Z341" s="459"/>
    </row>
    <row r="342" spans="8:8" s="445" ht="17.25" outlineLevel="1" customFormat="1" customHeight="1">
      <c r="A342" s="489" t="s">
        <v>868</v>
      </c>
      <c r="B342" s="489"/>
      <c r="C342" s="489"/>
      <c r="D342" s="459"/>
      <c r="E342" s="459"/>
      <c r="F342" s="459"/>
      <c r="G342" s="536"/>
      <c r="H342" s="321"/>
      <c r="I342" s="321"/>
      <c r="J342" s="321"/>
      <c r="K342" s="321"/>
      <c r="L342" s="321"/>
      <c r="M342" s="537"/>
      <c r="N342" s="537"/>
      <c r="O342" s="537"/>
      <c r="P342" s="537"/>
      <c r="Q342" s="461"/>
      <c r="R342" s="461"/>
      <c r="S342" s="324"/>
      <c r="T342" s="46"/>
      <c r="U342" s="487"/>
      <c r="V342" s="449"/>
      <c r="W342" s="459"/>
      <c r="X342" s="122"/>
      <c r="Y342" s="459"/>
      <c r="Z342" s="459"/>
    </row>
    <row r="343" spans="8:8" s="445" ht="15.75" outlineLevel="1" customFormat="1">
      <c r="A343" s="490" t="s">
        <v>125</v>
      </c>
      <c r="B343" s="493" t="s">
        <v>877</v>
      </c>
      <c r="C343" s="644" t="s">
        <v>878</v>
      </c>
      <c r="D343" s="493" t="s">
        <v>1334</v>
      </c>
      <c r="E343" s="493" t="s">
        <v>1335</v>
      </c>
      <c r="F343" s="611" t="s">
        <v>1336</v>
      </c>
      <c r="G343" s="495"/>
      <c r="H343" s="55"/>
      <c r="I343" s="55"/>
      <c r="J343" s="55"/>
      <c r="K343" s="55"/>
      <c r="L343" s="55"/>
      <c r="M343" s="496"/>
      <c r="N343" s="496"/>
      <c r="O343" s="496"/>
      <c r="P343" s="496"/>
      <c r="Q343" s="497">
        <f t="shared" si="100" ref="Q343:Q359">SUM(G343:K343)</f>
        <v>0.0</v>
      </c>
      <c r="R343" s="497">
        <f t="shared" si="101" ref="R343:R360">SUM(L343:P343)</f>
        <v>0.0</v>
      </c>
      <c r="S343" s="58"/>
      <c r="T343" s="59">
        <f t="shared" si="102" ref="T343:T360">SUM(Q343:S343)</f>
        <v>0.0</v>
      </c>
      <c r="U343" s="498">
        <v>3.18</v>
      </c>
      <c r="V343" s="499">
        <v>6.0</v>
      </c>
      <c r="W343" s="459"/>
      <c r="X343" s="62"/>
      <c r="Y343" s="493" t="s">
        <v>1334</v>
      </c>
      <c r="Z343" s="493" t="s">
        <v>1335</v>
      </c>
    </row>
    <row r="344" spans="8:8" s="445" ht="15.75" outlineLevel="1" customFormat="1">
      <c r="A344" s="450" t="s">
        <v>125</v>
      </c>
      <c r="B344" s="645" t="s">
        <v>885</v>
      </c>
      <c r="C344" s="553" t="s">
        <v>886</v>
      </c>
      <c r="D344" s="645" t="s">
        <v>315</v>
      </c>
      <c r="E344" s="645" t="s">
        <v>887</v>
      </c>
      <c r="F344" s="501" t="s">
        <v>1337</v>
      </c>
      <c r="G344" s="646">
        <v>0.0</v>
      </c>
      <c r="H344" s="75">
        <v>27.273550000000004</v>
      </c>
      <c r="I344" s="75">
        <v>18.09355</v>
      </c>
      <c r="J344" s="75">
        <v>29.873000000000005</v>
      </c>
      <c r="K344" s="75">
        <v>0.0</v>
      </c>
      <c r="L344" s="75">
        <v>0.0</v>
      </c>
      <c r="M344" s="75">
        <v>0.0</v>
      </c>
      <c r="N344" s="75">
        <v>0.0</v>
      </c>
      <c r="O344" s="75">
        <v>0.0</v>
      </c>
      <c r="P344" s="503">
        <v>0.0</v>
      </c>
      <c r="Q344" s="455">
        <f t="shared" si="100"/>
        <v>75.24010000000001</v>
      </c>
      <c r="R344" s="455">
        <f t="shared" si="101"/>
        <v>0.0</v>
      </c>
      <c r="S344" s="78"/>
      <c r="T344" s="79">
        <f t="shared" si="102"/>
        <v>75.24010000000001</v>
      </c>
      <c r="U344" s="504">
        <v>75.24</v>
      </c>
      <c r="V344" s="505">
        <v>3.0</v>
      </c>
      <c r="W344" s="459"/>
      <c r="X344" s="82"/>
      <c r="Y344" s="645" t="s">
        <v>315</v>
      </c>
      <c r="Z344" s="645" t="s">
        <v>887</v>
      </c>
    </row>
    <row r="345" spans="8:8" s="445" ht="15.75" outlineLevel="1" customFormat="1">
      <c r="A345" s="450">
        <v>55.0</v>
      </c>
      <c r="B345" s="645">
        <v>5504.0</v>
      </c>
      <c r="C345" s="501" t="s">
        <v>889</v>
      </c>
      <c r="D345" s="458" t="s">
        <v>36</v>
      </c>
      <c r="E345" s="647" t="s">
        <v>890</v>
      </c>
      <c r="F345" s="501" t="s">
        <v>889</v>
      </c>
      <c r="G345" s="646">
        <v>13.026629999999999</v>
      </c>
      <c r="H345" s="75">
        <v>55.67849000000001</v>
      </c>
      <c r="I345" s="75">
        <v>1.22821</v>
      </c>
      <c r="J345" s="75">
        <v>4.06764</v>
      </c>
      <c r="K345" s="75">
        <v>0.0</v>
      </c>
      <c r="L345" s="75">
        <v>0.0</v>
      </c>
      <c r="M345" s="503">
        <v>2.91761</v>
      </c>
      <c r="N345" s="503">
        <v>14.89498</v>
      </c>
      <c r="O345" s="503">
        <v>8.38535</v>
      </c>
      <c r="P345" s="503">
        <v>0.0</v>
      </c>
      <c r="Q345" s="455">
        <f t="shared" si="100"/>
        <v>74.00097000000001</v>
      </c>
      <c r="R345" s="455">
        <f t="shared" si="101"/>
        <v>26.197940000000003</v>
      </c>
      <c r="S345" s="78"/>
      <c r="T345" s="79">
        <f t="shared" si="102"/>
        <v>100.19891000000001</v>
      </c>
      <c r="U345" s="504">
        <v>103.223</v>
      </c>
      <c r="V345" s="505">
        <v>1.0</v>
      </c>
      <c r="W345" s="459"/>
      <c r="X345" s="82"/>
      <c r="Y345" s="458" t="s">
        <v>36</v>
      </c>
      <c r="Z345" s="645" t="s">
        <v>890</v>
      </c>
    </row>
    <row r="346" spans="8:8" s="445" ht="15.75" outlineLevel="1" customFormat="1">
      <c r="A346" s="450">
        <v>55.0</v>
      </c>
      <c r="B346" s="645" t="s">
        <v>140</v>
      </c>
      <c r="C346" s="553" t="s">
        <v>141</v>
      </c>
      <c r="D346" s="645" t="s">
        <v>142</v>
      </c>
      <c r="E346" s="645" t="s">
        <v>149</v>
      </c>
      <c r="F346" s="648" t="s">
        <v>892</v>
      </c>
      <c r="G346" s="646">
        <v>0.0</v>
      </c>
      <c r="H346" s="75">
        <v>0.0</v>
      </c>
      <c r="I346" s="75">
        <v>0.0</v>
      </c>
      <c r="J346" s="75">
        <v>0.0</v>
      </c>
      <c r="K346" s="75">
        <v>0.0</v>
      </c>
      <c r="L346" s="75">
        <v>0.0</v>
      </c>
      <c r="M346" s="503">
        <v>0.043</v>
      </c>
      <c r="N346" s="503">
        <v>23.168</v>
      </c>
      <c r="O346" s="503">
        <v>0.0</v>
      </c>
      <c r="P346" s="503">
        <v>0.0</v>
      </c>
      <c r="Q346" s="455">
        <f t="shared" si="100"/>
        <v>0.0</v>
      </c>
      <c r="R346" s="455">
        <f t="shared" si="101"/>
        <v>23.211</v>
      </c>
      <c r="S346" s="78"/>
      <c r="T346" s="79">
        <f t="shared" si="102"/>
        <v>23.211</v>
      </c>
      <c r="U346" s="504">
        <v>23.211</v>
      </c>
      <c r="V346" s="505">
        <v>2.0</v>
      </c>
      <c r="W346" s="459"/>
      <c r="X346" s="82"/>
      <c r="Y346" s="645" t="s">
        <v>142</v>
      </c>
      <c r="Z346" s="645" t="s">
        <v>149</v>
      </c>
    </row>
    <row r="347" spans="8:8" s="445" ht="15.75" outlineLevel="1" customFormat="1">
      <c r="A347" s="450">
        <v>55.0</v>
      </c>
      <c r="B347" s="645" t="s">
        <v>893</v>
      </c>
      <c r="C347" s="501" t="s">
        <v>894</v>
      </c>
      <c r="D347" s="645" t="s">
        <v>36</v>
      </c>
      <c r="E347" s="645" t="s">
        <v>895</v>
      </c>
      <c r="F347" s="501" t="s">
        <v>894</v>
      </c>
      <c r="G347" s="646">
        <v>0.0</v>
      </c>
      <c r="H347" s="75">
        <v>0.0</v>
      </c>
      <c r="I347" s="75">
        <v>1.172</v>
      </c>
      <c r="J347" s="75">
        <v>0.985</v>
      </c>
      <c r="K347" s="75">
        <v>0.0</v>
      </c>
      <c r="L347" s="75">
        <v>0.0</v>
      </c>
      <c r="M347" s="503">
        <v>0.0</v>
      </c>
      <c r="N347" s="503">
        <v>0.0</v>
      </c>
      <c r="O347" s="503">
        <v>0.0</v>
      </c>
      <c r="P347" s="503">
        <v>0.0</v>
      </c>
      <c r="Q347" s="455">
        <f t="shared" si="100"/>
        <v>2.157</v>
      </c>
      <c r="R347" s="455">
        <f t="shared" si="101"/>
        <v>0.0</v>
      </c>
      <c r="S347" s="78"/>
      <c r="T347" s="79">
        <f t="shared" si="102"/>
        <v>2.157</v>
      </c>
      <c r="U347" s="504">
        <v>2.5149999999999997</v>
      </c>
      <c r="V347" s="505">
        <v>1.0</v>
      </c>
      <c r="W347" s="459"/>
      <c r="X347" s="82"/>
      <c r="Y347" s="645" t="s">
        <v>36</v>
      </c>
      <c r="Z347" s="645" t="s">
        <v>895</v>
      </c>
    </row>
    <row r="348" spans="8:8" s="445" ht="15.75" outlineLevel="1" customFormat="1">
      <c r="A348" s="450">
        <v>55.0</v>
      </c>
      <c r="B348" s="649" t="s">
        <v>896</v>
      </c>
      <c r="C348" s="501" t="s">
        <v>897</v>
      </c>
      <c r="D348" s="645" t="s">
        <v>36</v>
      </c>
      <c r="E348" s="645" t="s">
        <v>898</v>
      </c>
      <c r="F348" s="501" t="s">
        <v>899</v>
      </c>
      <c r="G348" s="646">
        <v>5.925</v>
      </c>
      <c r="H348" s="75">
        <v>19.801</v>
      </c>
      <c r="I348" s="75">
        <v>9.402000000000001</v>
      </c>
      <c r="J348" s="75">
        <v>3.98</v>
      </c>
      <c r="K348" s="75">
        <v>0.0</v>
      </c>
      <c r="L348" s="75">
        <v>3.053</v>
      </c>
      <c r="M348" s="503">
        <v>22.604</v>
      </c>
      <c r="N348" s="503">
        <v>12.800999999999998</v>
      </c>
      <c r="O348" s="503">
        <v>45.69799999999999</v>
      </c>
      <c r="P348" s="503">
        <v>0.268</v>
      </c>
      <c r="Q348" s="455">
        <f t="shared" si="100"/>
        <v>39.108</v>
      </c>
      <c r="R348" s="455">
        <f t="shared" si="101"/>
        <v>84.42399999999999</v>
      </c>
      <c r="S348" s="78"/>
      <c r="T348" s="79">
        <f t="shared" si="102"/>
        <v>123.53199999999998</v>
      </c>
      <c r="U348" s="504">
        <v>123.693</v>
      </c>
      <c r="V348" s="505">
        <v>1.0</v>
      </c>
      <c r="W348" s="459"/>
      <c r="X348" s="82"/>
      <c r="Y348" s="645" t="s">
        <v>36</v>
      </c>
      <c r="Z348" s="645" t="s">
        <v>898</v>
      </c>
    </row>
    <row r="349" spans="8:8" s="445" ht="15.75" outlineLevel="1" customFormat="1">
      <c r="A349" s="619" t="s">
        <v>55</v>
      </c>
      <c r="B349" s="650">
        <v>6206.0</v>
      </c>
      <c r="C349" s="452" t="s">
        <v>1127</v>
      </c>
      <c r="D349" s="650" t="s">
        <v>599</v>
      </c>
      <c r="E349" s="650" t="s">
        <v>900</v>
      </c>
      <c r="F349" s="452" t="s">
        <v>1338</v>
      </c>
      <c r="G349" s="651"/>
      <c r="H349" s="622"/>
      <c r="I349" s="622"/>
      <c r="J349" s="622"/>
      <c r="K349" s="622"/>
      <c r="L349" s="622"/>
      <c r="M349" s="623"/>
      <c r="N349" s="623"/>
      <c r="O349" s="623"/>
      <c r="P349" s="623"/>
      <c r="Q349" s="455">
        <f t="shared" si="100"/>
        <v>0.0</v>
      </c>
      <c r="R349" s="455">
        <f t="shared" si="101"/>
        <v>0.0</v>
      </c>
      <c r="S349" s="78"/>
      <c r="T349" s="79">
        <f t="shared" si="102"/>
        <v>0.0</v>
      </c>
      <c r="U349" s="504">
        <v>0.14</v>
      </c>
      <c r="V349" s="505">
        <v>4.0</v>
      </c>
      <c r="W349" s="459"/>
      <c r="X349" s="82"/>
      <c r="Y349" s="645" t="s">
        <v>599</v>
      </c>
      <c r="Z349" s="645" t="s">
        <v>900</v>
      </c>
    </row>
    <row r="350" spans="8:8" s="445" ht="15.75" outlineLevel="1" customFormat="1">
      <c r="A350" s="619">
        <v>62.0</v>
      </c>
      <c r="B350" s="650">
        <v>6206.0</v>
      </c>
      <c r="C350" s="452" t="s">
        <v>1127</v>
      </c>
      <c r="D350" s="650" t="s">
        <v>902</v>
      </c>
      <c r="E350" s="650" t="s">
        <v>903</v>
      </c>
      <c r="F350" s="643" t="s">
        <v>1339</v>
      </c>
      <c r="G350" s="651"/>
      <c r="H350" s="622"/>
      <c r="I350" s="622"/>
      <c r="J350" s="622"/>
      <c r="K350" s="622"/>
      <c r="L350" s="622"/>
      <c r="M350" s="623"/>
      <c r="N350" s="623"/>
      <c r="O350" s="623"/>
      <c r="P350" s="623"/>
      <c r="Q350" s="455">
        <f t="shared" si="100"/>
        <v>0.0</v>
      </c>
      <c r="R350" s="455">
        <f t="shared" si="101"/>
        <v>0.0</v>
      </c>
      <c r="S350" s="78"/>
      <c r="T350" s="79">
        <f t="shared" si="102"/>
        <v>0.0</v>
      </c>
      <c r="U350" s="504">
        <v>0.151</v>
      </c>
      <c r="V350" s="505">
        <v>4.0</v>
      </c>
      <c r="W350" s="459"/>
      <c r="X350" s="82"/>
      <c r="Y350" s="645" t="s">
        <v>902</v>
      </c>
      <c r="Z350" s="645" t="s">
        <v>903</v>
      </c>
    </row>
    <row r="351" spans="8:8" s="445" ht="15.75" outlineLevel="1" customFormat="1">
      <c r="A351" s="450">
        <v>62.0</v>
      </c>
      <c r="B351" s="649">
        <v>6207.0</v>
      </c>
      <c r="C351" s="501" t="s">
        <v>905</v>
      </c>
      <c r="D351" s="645" t="s">
        <v>36</v>
      </c>
      <c r="E351" s="647" t="s">
        <v>906</v>
      </c>
      <c r="F351" s="528" t="s">
        <v>905</v>
      </c>
      <c r="G351" s="646">
        <v>13.521110000000002</v>
      </c>
      <c r="H351" s="75">
        <v>39.02164</v>
      </c>
      <c r="I351" s="75">
        <v>1.48251</v>
      </c>
      <c r="J351" s="75">
        <v>2.672</v>
      </c>
      <c r="K351" s="75">
        <v>0.0</v>
      </c>
      <c r="L351" s="75">
        <v>0.0</v>
      </c>
      <c r="M351" s="503">
        <v>2.0999100000000035</v>
      </c>
      <c r="N351" s="503">
        <v>4.132799999999989</v>
      </c>
      <c r="O351" s="503">
        <v>0.0</v>
      </c>
      <c r="P351" s="503">
        <v>0.0</v>
      </c>
      <c r="Q351" s="455">
        <f t="shared" si="100"/>
        <v>56.69725999999999</v>
      </c>
      <c r="R351" s="455">
        <f t="shared" si="101"/>
        <v>6.232709999999992</v>
      </c>
      <c r="S351" s="78"/>
      <c r="T351" s="79">
        <f t="shared" si="102"/>
        <v>62.92996999999998</v>
      </c>
      <c r="U351" s="504">
        <v>63.769</v>
      </c>
      <c r="V351" s="505">
        <v>4.0</v>
      </c>
      <c r="W351" s="459"/>
      <c r="X351" s="82"/>
      <c r="Y351" s="645" t="s">
        <v>36</v>
      </c>
      <c r="Z351" s="645" t="s">
        <v>906</v>
      </c>
    </row>
    <row r="352" spans="8:8" s="445" ht="15.75" outlineLevel="1" customFormat="1">
      <c r="A352" s="652">
        <v>62.0</v>
      </c>
      <c r="B352" s="543" t="s">
        <v>908</v>
      </c>
      <c r="C352" s="560" t="s">
        <v>909</v>
      </c>
      <c r="D352" s="645" t="s">
        <v>36</v>
      </c>
      <c r="E352" s="647" t="s">
        <v>910</v>
      </c>
      <c r="F352" s="541" t="s">
        <v>909</v>
      </c>
      <c r="G352" s="653">
        <v>0.2050000000000291</v>
      </c>
      <c r="H352" s="562">
        <v>27.748800000000184</v>
      </c>
      <c r="I352" s="562">
        <v>33.611100000000164</v>
      </c>
      <c r="J352" s="562">
        <v>3.194150000000025</v>
      </c>
      <c r="K352" s="562">
        <v>0.0</v>
      </c>
      <c r="L352" s="562">
        <v>0.0</v>
      </c>
      <c r="M352" s="563">
        <v>0.0</v>
      </c>
      <c r="N352" s="563">
        <v>3.847850000000366</v>
      </c>
      <c r="O352" s="563">
        <v>1.6698900000000196</v>
      </c>
      <c r="P352" s="563">
        <v>0.0</v>
      </c>
      <c r="Q352" s="455">
        <f t="shared" si="100"/>
        <v>64.7590500000004</v>
      </c>
      <c r="R352" s="455">
        <f t="shared" si="101"/>
        <v>5.517740000000385</v>
      </c>
      <c r="S352" s="78"/>
      <c r="T352" s="79">
        <f t="shared" si="102"/>
        <v>70.27679000000079</v>
      </c>
      <c r="U352" s="504">
        <v>70.532</v>
      </c>
      <c r="V352" s="505">
        <v>4.0</v>
      </c>
      <c r="W352" s="459"/>
      <c r="X352" s="82"/>
      <c r="Y352" s="645" t="s">
        <v>36</v>
      </c>
      <c r="Z352" s="645" t="s">
        <v>910</v>
      </c>
    </row>
    <row r="353" spans="8:8" s="445" ht="15.75" outlineLevel="1" customFormat="1">
      <c r="A353" s="450">
        <v>62.0</v>
      </c>
      <c r="B353" s="645" t="s">
        <v>911</v>
      </c>
      <c r="C353" s="501" t="s">
        <v>912</v>
      </c>
      <c r="D353" s="645" t="s">
        <v>36</v>
      </c>
      <c r="E353" s="645" t="s">
        <v>913</v>
      </c>
      <c r="F353" s="501" t="s">
        <v>912</v>
      </c>
      <c r="G353" s="646">
        <v>0.0</v>
      </c>
      <c r="H353" s="75">
        <v>0.0</v>
      </c>
      <c r="I353" s="75">
        <v>0.0</v>
      </c>
      <c r="J353" s="75">
        <v>1.479</v>
      </c>
      <c r="K353" s="75">
        <v>0.0</v>
      </c>
      <c r="L353" s="75">
        <v>0.0</v>
      </c>
      <c r="M353" s="503">
        <v>0.0</v>
      </c>
      <c r="N353" s="503">
        <v>0.0</v>
      </c>
      <c r="O353" s="503">
        <v>0.0</v>
      </c>
      <c r="P353" s="503">
        <v>0.0</v>
      </c>
      <c r="Q353" s="455">
        <f t="shared" si="100"/>
        <v>1.479</v>
      </c>
      <c r="R353" s="455">
        <f t="shared" si="101"/>
        <v>0.0</v>
      </c>
      <c r="S353" s="78"/>
      <c r="T353" s="79">
        <f t="shared" si="102"/>
        <v>1.479</v>
      </c>
      <c r="U353" s="504">
        <v>1.479</v>
      </c>
      <c r="V353" s="505">
        <v>4.0</v>
      </c>
      <c r="W353" s="459"/>
      <c r="X353" s="82"/>
      <c r="Y353" s="645" t="s">
        <v>36</v>
      </c>
      <c r="Z353" s="645" t="s">
        <v>913</v>
      </c>
    </row>
    <row r="354" spans="8:8" s="445" ht="15.75" outlineLevel="1" customFormat="1">
      <c r="A354" s="450">
        <v>64.0</v>
      </c>
      <c r="B354" s="645">
        <v>6402.0</v>
      </c>
      <c r="C354" s="553" t="s">
        <v>1340</v>
      </c>
      <c r="D354" s="645" t="s">
        <v>916</v>
      </c>
      <c r="E354" s="645" t="s">
        <v>917</v>
      </c>
      <c r="F354" s="541" t="s">
        <v>918</v>
      </c>
      <c r="G354" s="646">
        <v>0.0</v>
      </c>
      <c r="H354" s="75">
        <v>12.43</v>
      </c>
      <c r="I354" s="75">
        <v>6.0</v>
      </c>
      <c r="J354" s="75">
        <v>8.9</v>
      </c>
      <c r="K354" s="75">
        <v>0.0</v>
      </c>
      <c r="L354" s="75">
        <v>0.0</v>
      </c>
      <c r="M354" s="503">
        <v>0.0</v>
      </c>
      <c r="N354" s="503">
        <v>0.0</v>
      </c>
      <c r="O354" s="503">
        <v>0.0</v>
      </c>
      <c r="P354" s="503">
        <v>0.0</v>
      </c>
      <c r="Q354" s="455">
        <f t="shared" si="100"/>
        <v>27.33</v>
      </c>
      <c r="R354" s="455">
        <f t="shared" si="101"/>
        <v>0.0</v>
      </c>
      <c r="S354" s="78"/>
      <c r="T354" s="79">
        <f t="shared" si="102"/>
        <v>27.33</v>
      </c>
      <c r="U354" s="504">
        <v>27.33</v>
      </c>
      <c r="V354" s="505">
        <v>2.0</v>
      </c>
      <c r="W354" s="459"/>
      <c r="X354" s="82"/>
      <c r="Y354" s="645" t="s">
        <v>916</v>
      </c>
      <c r="Z354" s="645" t="s">
        <v>917</v>
      </c>
    </row>
    <row r="355" spans="8:8" s="445" ht="15.75" outlineLevel="1" customFormat="1">
      <c r="A355" s="450">
        <v>64.0</v>
      </c>
      <c r="B355" s="645">
        <v>6403.0</v>
      </c>
      <c r="C355" s="553" t="s">
        <v>919</v>
      </c>
      <c r="D355" s="654" t="s">
        <v>36</v>
      </c>
      <c r="E355" s="645" t="s">
        <v>920</v>
      </c>
      <c r="F355" s="541" t="s">
        <v>921</v>
      </c>
      <c r="G355" s="646">
        <v>0.0</v>
      </c>
      <c r="H355" s="75">
        <v>26.731</v>
      </c>
      <c r="I355" s="75">
        <v>1.5</v>
      </c>
      <c r="J355" s="75">
        <v>5.996</v>
      </c>
      <c r="K355" s="75">
        <v>0.01</v>
      </c>
      <c r="L355" s="75">
        <v>0.0</v>
      </c>
      <c r="M355" s="503">
        <v>0.285</v>
      </c>
      <c r="N355" s="503">
        <v>36.263</v>
      </c>
      <c r="O355" s="503">
        <v>4.628</v>
      </c>
      <c r="P355" s="503">
        <v>1.996</v>
      </c>
      <c r="Q355" s="455">
        <f t="shared" si="100"/>
        <v>34.237</v>
      </c>
      <c r="R355" s="455">
        <f t="shared" si="101"/>
        <v>43.172</v>
      </c>
      <c r="S355" s="78"/>
      <c r="T355" s="79">
        <f t="shared" si="102"/>
        <v>77.40899999999999</v>
      </c>
      <c r="U355" s="504">
        <v>77.406</v>
      </c>
      <c r="V355" s="505">
        <v>2.0</v>
      </c>
      <c r="W355" s="459"/>
      <c r="X355" s="82"/>
      <c r="Y355" s="654" t="s">
        <v>36</v>
      </c>
      <c r="Z355" s="645" t="s">
        <v>920</v>
      </c>
    </row>
    <row r="356" spans="8:8" s="445" ht="15.75" outlineLevel="1" customFormat="1">
      <c r="A356" s="450">
        <v>64.0</v>
      </c>
      <c r="B356" s="645" t="s">
        <v>922</v>
      </c>
      <c r="C356" s="501" t="s">
        <v>923</v>
      </c>
      <c r="D356" s="654" t="s">
        <v>36</v>
      </c>
      <c r="E356" s="645" t="s">
        <v>924</v>
      </c>
      <c r="F356" s="541" t="s">
        <v>923</v>
      </c>
      <c r="G356" s="646">
        <v>0.0</v>
      </c>
      <c r="H356" s="75">
        <v>0.0</v>
      </c>
      <c r="I356" s="75">
        <v>2.385</v>
      </c>
      <c r="J356" s="75">
        <v>1.0</v>
      </c>
      <c r="K356" s="75">
        <v>0.0</v>
      </c>
      <c r="L356" s="75">
        <v>0.0</v>
      </c>
      <c r="M356" s="503">
        <v>0.0</v>
      </c>
      <c r="N356" s="503">
        <v>0.0</v>
      </c>
      <c r="O356" s="503">
        <v>0.0</v>
      </c>
      <c r="P356" s="503">
        <v>0.0</v>
      </c>
      <c r="Q356" s="455">
        <f t="shared" si="100"/>
        <v>3.385</v>
      </c>
      <c r="R356" s="455">
        <f t="shared" si="101"/>
        <v>0.0</v>
      </c>
      <c r="S356" s="78"/>
      <c r="T356" s="79">
        <f t="shared" si="102"/>
        <v>3.385</v>
      </c>
      <c r="U356" s="504">
        <v>3.385</v>
      </c>
      <c r="V356" s="505">
        <v>2.0</v>
      </c>
      <c r="W356" s="459"/>
      <c r="X356" s="82"/>
      <c r="Y356" s="654" t="s">
        <v>36</v>
      </c>
      <c r="Z356" s="645" t="s">
        <v>924</v>
      </c>
    </row>
    <row r="357" spans="8:8" s="445" ht="15.75" outlineLevel="1" customFormat="1">
      <c r="A357" s="450">
        <v>66.0</v>
      </c>
      <c r="B357" s="645">
        <v>6601.0</v>
      </c>
      <c r="C357" s="501" t="s">
        <v>1341</v>
      </c>
      <c r="D357" s="645" t="s">
        <v>36</v>
      </c>
      <c r="E357" s="645" t="s">
        <v>436</v>
      </c>
      <c r="F357" s="501" t="s">
        <v>1341</v>
      </c>
      <c r="G357" s="646">
        <v>14.973</v>
      </c>
      <c r="H357" s="75">
        <v>12.094000000000001</v>
      </c>
      <c r="I357" s="75">
        <v>3.009</v>
      </c>
      <c r="J357" s="75">
        <v>0.0</v>
      </c>
      <c r="K357" s="75">
        <v>0.0</v>
      </c>
      <c r="L357" s="75">
        <v>0.0</v>
      </c>
      <c r="M357" s="503">
        <v>0.0</v>
      </c>
      <c r="N357" s="503">
        <v>0.0</v>
      </c>
      <c r="O357" s="503">
        <v>0.0</v>
      </c>
      <c r="P357" s="503">
        <v>0.0</v>
      </c>
      <c r="Q357" s="455">
        <f t="shared" si="100"/>
        <v>30.076</v>
      </c>
      <c r="R357" s="455">
        <f t="shared" si="101"/>
        <v>0.0</v>
      </c>
      <c r="S357" s="78"/>
      <c r="T357" s="79">
        <f t="shared" si="102"/>
        <v>30.076</v>
      </c>
      <c r="U357" s="504">
        <v>30.075999999999997</v>
      </c>
      <c r="V357" s="505">
        <v>5.0</v>
      </c>
      <c r="W357" s="459"/>
      <c r="X357" s="82"/>
      <c r="Y357" s="645" t="s">
        <v>36</v>
      </c>
      <c r="Z357" s="645" t="s">
        <v>436</v>
      </c>
    </row>
    <row r="358" spans="8:8" s="445" ht="15.75" outlineLevel="1" customFormat="1">
      <c r="A358" s="450">
        <v>66.0</v>
      </c>
      <c r="B358" s="645">
        <v>6602.0</v>
      </c>
      <c r="C358" s="501" t="s">
        <v>1342</v>
      </c>
      <c r="D358" s="645" t="s">
        <v>36</v>
      </c>
      <c r="E358" s="645" t="s">
        <v>380</v>
      </c>
      <c r="F358" s="501" t="s">
        <v>1343</v>
      </c>
      <c r="G358" s="646">
        <v>0.0</v>
      </c>
      <c r="H358" s="75">
        <v>25.429000000000006</v>
      </c>
      <c r="I358" s="75">
        <v>20.034000000000002</v>
      </c>
      <c r="J358" s="75">
        <v>0.0</v>
      </c>
      <c r="K358" s="75">
        <v>0.0</v>
      </c>
      <c r="L358" s="75">
        <v>0.0</v>
      </c>
      <c r="M358" s="503">
        <v>0.0</v>
      </c>
      <c r="N358" s="503">
        <v>0.0</v>
      </c>
      <c r="O358" s="503">
        <v>0.0</v>
      </c>
      <c r="P358" s="503">
        <v>0.0</v>
      </c>
      <c r="Q358" s="455">
        <f t="shared" si="100"/>
        <v>45.46300000000001</v>
      </c>
      <c r="R358" s="455">
        <f t="shared" si="101"/>
        <v>0.0</v>
      </c>
      <c r="S358" s="78"/>
      <c r="T358" s="79">
        <f t="shared" si="102"/>
        <v>45.46300000000001</v>
      </c>
      <c r="U358" s="504">
        <v>60.407</v>
      </c>
      <c r="V358" s="505">
        <v>5.0</v>
      </c>
      <c r="W358" s="459"/>
      <c r="X358" s="82"/>
      <c r="Y358" s="645" t="s">
        <v>36</v>
      </c>
      <c r="Z358" s="645" t="s">
        <v>380</v>
      </c>
    </row>
    <row r="359" spans="8:8" s="445" ht="15.75" outlineLevel="1" customFormat="1">
      <c r="A359" s="450">
        <v>66.0</v>
      </c>
      <c r="B359" s="645">
        <v>6603.0</v>
      </c>
      <c r="C359" s="501" t="s">
        <v>1344</v>
      </c>
      <c r="D359" s="645" t="s">
        <v>1345</v>
      </c>
      <c r="E359" s="645" t="s">
        <v>758</v>
      </c>
      <c r="F359" s="501" t="s">
        <v>1346</v>
      </c>
      <c r="G359" s="75">
        <v>0.0</v>
      </c>
      <c r="H359" s="503">
        <v>46.53669000000001</v>
      </c>
      <c r="I359" s="503">
        <v>15.48907</v>
      </c>
      <c r="J359" s="503">
        <v>1.9906199999999998</v>
      </c>
      <c r="K359" s="75">
        <v>0.0</v>
      </c>
      <c r="L359" s="75">
        <v>0.0</v>
      </c>
      <c r="M359" s="503">
        <v>0.0</v>
      </c>
      <c r="N359" s="503">
        <v>0.0</v>
      </c>
      <c r="O359" s="503">
        <v>0.0</v>
      </c>
      <c r="P359" s="503">
        <v>0.0</v>
      </c>
      <c r="Q359" s="455">
        <f t="shared" si="100"/>
        <v>64.01638</v>
      </c>
      <c r="R359" s="455">
        <f t="shared" si="101"/>
        <v>0.0</v>
      </c>
      <c r="S359" s="78"/>
      <c r="T359" s="79">
        <f t="shared" si="102"/>
        <v>64.01638</v>
      </c>
      <c r="U359" s="504">
        <v>64.01599999999999</v>
      </c>
      <c r="V359" s="505">
        <v>3.0</v>
      </c>
      <c r="W359" s="459"/>
      <c r="X359" s="82"/>
      <c r="Y359" s="645" t="s">
        <v>1345</v>
      </c>
      <c r="Z359" s="645" t="s">
        <v>758</v>
      </c>
    </row>
    <row r="360" spans="8:8" s="445" ht="15.75" outlineLevel="1" customFormat="1">
      <c r="A360" s="521" t="s">
        <v>925</v>
      </c>
      <c r="B360" s="522"/>
      <c r="C360" s="522"/>
      <c r="D360" s="522"/>
      <c r="E360" s="522"/>
      <c r="F360" s="523" t="s">
        <v>85</v>
      </c>
      <c r="G360" s="526">
        <f>SUM(G343:G359)</f>
        <v>47.65074000000003</v>
      </c>
      <c r="H360" s="526">
        <f t="shared" si="103" ref="H360:P360">SUM(H343:H359)</f>
        <v>292.7441700000002</v>
      </c>
      <c r="I360" s="526">
        <f t="shared" si="103"/>
        <v>113.40644000000017</v>
      </c>
      <c r="J360" s="526">
        <f t="shared" si="103"/>
        <v>64.13741000000002</v>
      </c>
      <c r="K360" s="526">
        <f t="shared" si="103"/>
        <v>0.01</v>
      </c>
      <c r="L360" s="526">
        <f t="shared" si="103"/>
        <v>3.053</v>
      </c>
      <c r="M360" s="526">
        <f t="shared" si="103"/>
        <v>27.949520000000003</v>
      </c>
      <c r="N360" s="526">
        <f t="shared" si="103"/>
        <v>95.10763000000034</v>
      </c>
      <c r="O360" s="526">
        <f t="shared" si="103"/>
        <v>60.38124000000001</v>
      </c>
      <c r="P360" s="526">
        <f t="shared" si="103"/>
        <v>2.2640000000000002</v>
      </c>
      <c r="Q360" s="455">
        <f>SUM(G360:K360)</f>
        <v>517.9487600000004</v>
      </c>
      <c r="R360" s="455">
        <f t="shared" si="101"/>
        <v>188.75539000000038</v>
      </c>
      <c r="S360" s="78">
        <f>SUM(S343:S359)</f>
        <v>0.0</v>
      </c>
      <c r="T360" s="79">
        <f t="shared" si="102"/>
        <v>706.7041500000008</v>
      </c>
      <c r="U360" s="526">
        <f>SUM(U343:U359)</f>
        <v>729.7529999999999</v>
      </c>
      <c r="V360" s="568"/>
      <c r="W360" s="459"/>
      <c r="X360" s="82"/>
    </row>
    <row r="361" spans="8:8" s="445" ht="16.5" outlineLevel="1" customFormat="1">
      <c r="A361" s="529"/>
      <c r="B361" s="530"/>
      <c r="C361" s="530"/>
      <c r="D361" s="530"/>
      <c r="E361" s="530"/>
      <c r="F361" s="531" t="s">
        <v>86</v>
      </c>
      <c r="G361" s="114">
        <f>+G360/$T$360</f>
        <v>0.06742671597442858</v>
      </c>
      <c r="H361" s="114">
        <f t="shared" si="104" ref="H361:S361">+H360/$T$360</f>
        <v>0.4142386456907036</v>
      </c>
      <c r="I361" s="114">
        <f t="shared" si="104"/>
        <v>0.16047229947637925</v>
      </c>
      <c r="J361" s="114">
        <f t="shared" si="104"/>
        <v>0.09075567194560827</v>
      </c>
      <c r="K361" s="114">
        <f t="shared" si="104"/>
        <v>1.4150192835290394E-5</v>
      </c>
      <c r="L361" s="114">
        <f t="shared" si="104"/>
        <v>0.004320053872614157</v>
      </c>
      <c r="M361" s="114">
        <f t="shared" si="104"/>
        <v>0.03954910976538056</v>
      </c>
      <c r="N361" s="114">
        <f t="shared" si="104"/>
        <v>0.13457913046074546</v>
      </c>
      <c r="O361" s="114">
        <f t="shared" si="104"/>
        <v>0.085440618963395</v>
      </c>
      <c r="P361" s="114">
        <f t="shared" si="104"/>
        <v>0.0032036036579097455</v>
      </c>
      <c r="Q361" s="532">
        <f t="shared" si="104"/>
        <v>0.732907483279955</v>
      </c>
      <c r="R361" s="532">
        <f t="shared" si="104"/>
        <v>0.26709251672004497</v>
      </c>
      <c r="S361" s="114">
        <f t="shared" si="104"/>
        <v>0.0</v>
      </c>
      <c r="T361" s="533">
        <f>T360/U360</f>
        <v>0.9684155460820317</v>
      </c>
      <c r="U361" s="554"/>
      <c r="V361" s="569"/>
      <c r="W361" s="459"/>
      <c r="X361" s="263"/>
    </row>
    <row r="362" spans="8:8" s="445" ht="15.75" outlineLevel="1" collapsed="1" customFormat="1">
      <c r="A362" s="552"/>
      <c r="B362" s="655"/>
      <c r="C362" s="459"/>
      <c r="D362" s="656"/>
      <c r="E362" s="655"/>
      <c r="F362" s="459"/>
      <c r="G362" s="657"/>
      <c r="H362" s="321"/>
      <c r="I362" s="321"/>
      <c r="J362" s="321"/>
      <c r="K362" s="321"/>
      <c r="L362" s="321"/>
      <c r="M362" s="537"/>
      <c r="N362" s="537"/>
      <c r="O362" s="537"/>
      <c r="P362" s="537"/>
      <c r="Q362" s="461"/>
      <c r="R362" s="461"/>
      <c r="S362" s="324"/>
      <c r="T362" s="46"/>
      <c r="U362" s="658"/>
      <c r="V362" s="449"/>
      <c r="W362" s="459"/>
      <c r="X362" s="122"/>
      <c r="Y362" s="656"/>
      <c r="Z362" s="655"/>
    </row>
    <row r="363" spans="8:8" s="445" ht="16.5" outlineLevel="1" customFormat="1">
      <c r="A363" s="489" t="s">
        <v>926</v>
      </c>
      <c r="B363" s="489"/>
      <c r="C363" s="459"/>
      <c r="D363" s="656"/>
      <c r="E363" s="655"/>
      <c r="F363" s="459"/>
      <c r="G363" s="657"/>
      <c r="H363" s="321"/>
      <c r="I363" s="321"/>
      <c r="J363" s="321"/>
      <c r="K363" s="321"/>
      <c r="L363" s="321"/>
      <c r="M363" s="537"/>
      <c r="N363" s="537"/>
      <c r="O363" s="537"/>
      <c r="P363" s="537"/>
      <c r="Q363" s="461"/>
      <c r="R363" s="461"/>
      <c r="S363" s="324"/>
      <c r="T363" s="46"/>
      <c r="U363" s="658"/>
      <c r="V363" s="449"/>
      <c r="W363" s="459"/>
      <c r="X363" s="122"/>
      <c r="Y363" s="656"/>
      <c r="Z363" s="655"/>
    </row>
    <row r="364" spans="8:8" s="445" ht="15.75" outlineLevel="1" customFormat="1">
      <c r="A364" s="490" t="s">
        <v>72</v>
      </c>
      <c r="B364" s="571" t="s">
        <v>432</v>
      </c>
      <c r="C364" s="659" t="s">
        <v>433</v>
      </c>
      <c r="D364" s="493" t="s">
        <v>436</v>
      </c>
      <c r="E364" s="493" t="s">
        <v>1347</v>
      </c>
      <c r="F364" s="611" t="s">
        <v>1348</v>
      </c>
      <c r="G364" s="495">
        <v>5.0</v>
      </c>
      <c r="H364" s="55">
        <v>13.991</v>
      </c>
      <c r="I364" s="55">
        <v>21.937</v>
      </c>
      <c r="J364" s="55">
        <v>33.639</v>
      </c>
      <c r="K364" s="55">
        <v>0.0</v>
      </c>
      <c r="L364" s="55">
        <v>0.0</v>
      </c>
      <c r="M364" s="496">
        <v>0.0</v>
      </c>
      <c r="N364" s="496">
        <v>0.0</v>
      </c>
      <c r="O364" s="496">
        <v>0.0</v>
      </c>
      <c r="P364" s="496">
        <v>0.0</v>
      </c>
      <c r="Q364" s="497">
        <f>SUM(G364:K364)</f>
        <v>74.56700000000001</v>
      </c>
      <c r="R364" s="497">
        <f>SUM(L364:P364)</f>
        <v>0.0</v>
      </c>
      <c r="S364" s="58"/>
      <c r="T364" s="59">
        <f>SUM(Q364:S364)</f>
        <v>74.56700000000001</v>
      </c>
      <c r="U364" s="498">
        <v>74.56700000000001</v>
      </c>
      <c r="V364" s="499">
        <v>1.0</v>
      </c>
      <c r="W364" s="459"/>
      <c r="X364" s="62"/>
      <c r="Y364" s="493" t="s">
        <v>436</v>
      </c>
      <c r="Z364" s="493" t="s">
        <v>1347</v>
      </c>
    </row>
    <row r="365" spans="8:8" s="445" ht="15.75" outlineLevel="1" customFormat="1">
      <c r="A365" s="450" t="s">
        <v>72</v>
      </c>
      <c r="B365" s="539" t="s">
        <v>1349</v>
      </c>
      <c r="C365" s="612" t="s">
        <v>1150</v>
      </c>
      <c r="D365" s="458" t="s">
        <v>36</v>
      </c>
      <c r="E365" s="458" t="s">
        <v>1151</v>
      </c>
      <c r="F365" s="541" t="s">
        <v>1350</v>
      </c>
      <c r="G365" s="502">
        <v>1.939</v>
      </c>
      <c r="H365" s="75">
        <v>10.99</v>
      </c>
      <c r="I365" s="75">
        <v>18.02</v>
      </c>
      <c r="J365" s="75">
        <v>8.0</v>
      </c>
      <c r="K365" s="75">
        <v>0.0</v>
      </c>
      <c r="L365" s="75">
        <v>0.0</v>
      </c>
      <c r="M365" s="503">
        <v>0.0</v>
      </c>
      <c r="N365" s="503">
        <v>0.0</v>
      </c>
      <c r="O365" s="503">
        <v>0.0</v>
      </c>
      <c r="P365" s="503">
        <v>0.0</v>
      </c>
      <c r="Q365" s="455">
        <f>SUM(G365:K365)</f>
        <v>38.949</v>
      </c>
      <c r="R365" s="455">
        <f>SUM(L365:P365)</f>
        <v>0.0</v>
      </c>
      <c r="S365" s="78"/>
      <c r="T365" s="79">
        <f>SUM(Q365:S365)</f>
        <v>38.949</v>
      </c>
      <c r="U365" s="504">
        <v>38.949</v>
      </c>
      <c r="V365" s="505">
        <v>1.0</v>
      </c>
      <c r="W365" s="459"/>
      <c r="X365" s="82"/>
      <c r="Y365" s="458" t="s">
        <v>36</v>
      </c>
      <c r="Z365" s="458" t="s">
        <v>1151</v>
      </c>
    </row>
    <row r="366" spans="8:8" s="445" ht="15.75" outlineLevel="1" customFormat="1">
      <c r="A366" s="450" t="s">
        <v>72</v>
      </c>
      <c r="B366" s="458" t="s">
        <v>940</v>
      </c>
      <c r="C366" s="541" t="s">
        <v>941</v>
      </c>
      <c r="D366" s="458" t="s">
        <v>36</v>
      </c>
      <c r="E366" s="458" t="s">
        <v>57</v>
      </c>
      <c r="F366" s="541" t="s">
        <v>941</v>
      </c>
      <c r="G366" s="502">
        <v>0.0</v>
      </c>
      <c r="H366" s="75">
        <v>1.024</v>
      </c>
      <c r="I366" s="75">
        <v>5.522</v>
      </c>
      <c r="J366" s="75">
        <v>8.556</v>
      </c>
      <c r="K366" s="75">
        <v>0.0</v>
      </c>
      <c r="L366" s="75">
        <v>0.0</v>
      </c>
      <c r="M366" s="503">
        <v>0.18</v>
      </c>
      <c r="N366" s="503">
        <v>0.45</v>
      </c>
      <c r="O366" s="503">
        <v>0.0</v>
      </c>
      <c r="P366" s="503">
        <v>0.0</v>
      </c>
      <c r="Q366" s="455">
        <f>SUM(G366:K366)</f>
        <v>15.102</v>
      </c>
      <c r="R366" s="455">
        <f>SUM(L366:P366)</f>
        <v>0.63</v>
      </c>
      <c r="S366" s="78"/>
      <c r="T366" s="79">
        <f>SUM(Q366:S366)</f>
        <v>15.732000000000001</v>
      </c>
      <c r="U366" s="504">
        <v>15.732000000000001</v>
      </c>
      <c r="V366" s="505">
        <v>1.0</v>
      </c>
      <c r="W366" s="459"/>
      <c r="X366" s="82"/>
      <c r="Y366" s="458" t="s">
        <v>36</v>
      </c>
      <c r="Z366" s="458" t="s">
        <v>57</v>
      </c>
    </row>
    <row r="367" spans="8:8" s="445" ht="15.75" outlineLevel="1" customFormat="1">
      <c r="A367" s="521" t="s">
        <v>942</v>
      </c>
      <c r="B367" s="522"/>
      <c r="C367" s="522"/>
      <c r="D367" s="522"/>
      <c r="E367" s="522"/>
      <c r="F367" s="523" t="s">
        <v>85</v>
      </c>
      <c r="G367" s="526">
        <f t="shared" si="105" ref="G367:P367">SUM(G364:G366)</f>
        <v>6.939</v>
      </c>
      <c r="H367" s="526">
        <f t="shared" si="105"/>
        <v>26.005000000000003</v>
      </c>
      <c r="I367" s="526">
        <f t="shared" si="105"/>
        <v>45.479</v>
      </c>
      <c r="J367" s="526">
        <f t="shared" si="105"/>
        <v>50.195</v>
      </c>
      <c r="K367" s="526">
        <f t="shared" si="105"/>
        <v>0.0</v>
      </c>
      <c r="L367" s="526">
        <f t="shared" si="105"/>
        <v>0.0</v>
      </c>
      <c r="M367" s="526">
        <f t="shared" si="105"/>
        <v>0.18</v>
      </c>
      <c r="N367" s="526">
        <f t="shared" si="105"/>
        <v>0.45</v>
      </c>
      <c r="O367" s="526">
        <f t="shared" si="105"/>
        <v>0.0</v>
      </c>
      <c r="P367" s="526">
        <f t="shared" si="105"/>
        <v>0.0</v>
      </c>
      <c r="Q367" s="455">
        <f>SUM(G367:K367)</f>
        <v>128.618</v>
      </c>
      <c r="R367" s="455">
        <f>SUM(L367:P367)</f>
        <v>0.63</v>
      </c>
      <c r="S367" s="78">
        <f>SUM(S364:S366)</f>
        <v>0.0</v>
      </c>
      <c r="T367" s="79">
        <f>SUM(Q367:S367)</f>
        <v>129.248</v>
      </c>
      <c r="U367" s="526">
        <f>SUM(U364:U366)</f>
        <v>129.24800000000002</v>
      </c>
      <c r="V367" s="568"/>
      <c r="W367" s="459"/>
      <c r="X367" s="82"/>
    </row>
    <row r="368" spans="8:8" s="445" ht="16.5" outlineLevel="1" customFormat="1">
      <c r="A368" s="529"/>
      <c r="B368" s="530"/>
      <c r="C368" s="530"/>
      <c r="D368" s="530"/>
      <c r="E368" s="530"/>
      <c r="F368" s="531" t="s">
        <v>86</v>
      </c>
      <c r="G368" s="114">
        <f>+G367/$T$367</f>
        <v>0.05368748452587274</v>
      </c>
      <c r="H368" s="114">
        <f t="shared" si="106" ref="H368:S368">+H367/$T$367</f>
        <v>0.20120233968804163</v>
      </c>
      <c r="I368" s="114">
        <f t="shared" si="106"/>
        <v>0.35187391681109187</v>
      </c>
      <c r="J368" s="114">
        <f t="shared" si="106"/>
        <v>0.3883619088883387</v>
      </c>
      <c r="K368" s="114">
        <f t="shared" si="106"/>
        <v>0.0</v>
      </c>
      <c r="L368" s="114">
        <f t="shared" si="106"/>
        <v>0.0</v>
      </c>
      <c r="M368" s="114">
        <f t="shared" si="106"/>
        <v>0.0013926714533300322</v>
      </c>
      <c r="N368" s="114">
        <f t="shared" si="106"/>
        <v>0.003481678633325081</v>
      </c>
      <c r="O368" s="114">
        <f t="shared" si="106"/>
        <v>0.0</v>
      </c>
      <c r="P368" s="114">
        <f t="shared" si="106"/>
        <v>0.0</v>
      </c>
      <c r="Q368" s="532">
        <f t="shared" si="106"/>
        <v>0.995125649913345</v>
      </c>
      <c r="R368" s="532">
        <f t="shared" si="106"/>
        <v>0.004874350086655113</v>
      </c>
      <c r="S368" s="114">
        <f t="shared" si="106"/>
        <v>0.0</v>
      </c>
      <c r="T368" s="533">
        <f>T367/U367</f>
        <v>0.9999999999999998</v>
      </c>
      <c r="U368" s="554"/>
      <c r="V368" s="569"/>
      <c r="W368" s="459"/>
      <c r="X368" s="263"/>
    </row>
    <row r="369" spans="8:8" s="445" ht="15.75" outlineLevel="1" collapsed="1" customFormat="1">
      <c r="A369" s="552"/>
      <c r="B369" s="459"/>
      <c r="C369" s="459"/>
      <c r="D369" s="459"/>
      <c r="E369" s="459"/>
      <c r="F369" s="459"/>
      <c r="G369" s="536"/>
      <c r="H369" s="321"/>
      <c r="I369" s="321"/>
      <c r="J369" s="321"/>
      <c r="K369" s="321"/>
      <c r="L369" s="321"/>
      <c r="M369" s="537"/>
      <c r="N369" s="537"/>
      <c r="O369" s="537"/>
      <c r="P369" s="537"/>
      <c r="Q369" s="461"/>
      <c r="R369" s="461"/>
      <c r="S369" s="324"/>
      <c r="T369" s="46"/>
      <c r="U369" s="487"/>
      <c r="V369" s="449"/>
      <c r="W369" s="459"/>
      <c r="X369" s="122"/>
      <c r="Y369" s="459"/>
      <c r="Z369" s="459"/>
    </row>
    <row r="370" spans="8:8" s="445" ht="16.5" outlineLevel="1" customFormat="1">
      <c r="A370" s="489" t="s">
        <v>943</v>
      </c>
      <c r="B370" s="489"/>
      <c r="C370" s="459"/>
      <c r="D370" s="459"/>
      <c r="E370" s="459"/>
      <c r="F370" s="459"/>
      <c r="G370" s="536"/>
      <c r="H370" s="321"/>
      <c r="I370" s="321"/>
      <c r="J370" s="321"/>
      <c r="K370" s="321"/>
      <c r="L370" s="321"/>
      <c r="M370" s="537"/>
      <c r="N370" s="537"/>
      <c r="O370" s="537"/>
      <c r="P370" s="537"/>
      <c r="Q370" s="461"/>
      <c r="R370" s="461"/>
      <c r="S370" s="324"/>
      <c r="T370" s="46"/>
      <c r="U370" s="487"/>
      <c r="V370" s="449"/>
      <c r="W370" s="459"/>
      <c r="X370" s="122"/>
      <c r="Y370" s="459"/>
      <c r="Z370" s="459"/>
    </row>
    <row r="371" spans="8:8" s="445" ht="15.75" outlineLevel="1" customFormat="1">
      <c r="A371" s="490" t="s">
        <v>944</v>
      </c>
      <c r="B371" s="571" t="s">
        <v>945</v>
      </c>
      <c r="C371" s="611" t="s">
        <v>946</v>
      </c>
      <c r="D371" s="493" t="s">
        <v>67</v>
      </c>
      <c r="E371" s="493" t="s">
        <v>947</v>
      </c>
      <c r="F371" s="611" t="s">
        <v>946</v>
      </c>
      <c r="G371" s="495">
        <v>27.316</v>
      </c>
      <c r="H371" s="55">
        <v>6.81</v>
      </c>
      <c r="I371" s="55">
        <v>8.716000000000001</v>
      </c>
      <c r="J371" s="55">
        <v>1.928</v>
      </c>
      <c r="K371" s="55">
        <v>0.0</v>
      </c>
      <c r="L371" s="55">
        <v>0.0</v>
      </c>
      <c r="M371" s="496">
        <v>0.0</v>
      </c>
      <c r="N371" s="496">
        <v>0.0</v>
      </c>
      <c r="O371" s="496">
        <v>0.0</v>
      </c>
      <c r="P371" s="496">
        <v>0.0</v>
      </c>
      <c r="Q371" s="497">
        <f>SUM(G371:K371)</f>
        <v>44.769999999999996</v>
      </c>
      <c r="R371" s="497">
        <f>SUM(L371:P371)</f>
        <v>0.0</v>
      </c>
      <c r="S371" s="58"/>
      <c r="T371" s="59">
        <f>SUM(Q371:S371)</f>
        <v>44.769999999999996</v>
      </c>
      <c r="U371" s="498">
        <v>43.903999999999996</v>
      </c>
      <c r="V371" s="499">
        <v>1.0</v>
      </c>
      <c r="W371" s="459"/>
      <c r="X371" s="62"/>
      <c r="Y371" s="493" t="s">
        <v>67</v>
      </c>
      <c r="Z371" s="493" t="s">
        <v>947</v>
      </c>
    </row>
    <row r="372" spans="8:8" s="445" ht="15.75" outlineLevel="1" customFormat="1">
      <c r="A372" s="450" t="s">
        <v>944</v>
      </c>
      <c r="B372" s="559">
        <v>3603.0</v>
      </c>
      <c r="C372" s="541" t="s">
        <v>948</v>
      </c>
      <c r="D372" s="458" t="s">
        <v>36</v>
      </c>
      <c r="E372" s="458" t="s">
        <v>949</v>
      </c>
      <c r="F372" s="541" t="s">
        <v>948</v>
      </c>
      <c r="G372" s="502">
        <v>30.077</v>
      </c>
      <c r="H372" s="75">
        <v>0.0</v>
      </c>
      <c r="I372" s="75">
        <v>2.0069999999999997</v>
      </c>
      <c r="J372" s="75">
        <v>3.722</v>
      </c>
      <c r="K372" s="75">
        <v>0.0</v>
      </c>
      <c r="L372" s="75">
        <v>0.0</v>
      </c>
      <c r="M372" s="503">
        <v>0.0</v>
      </c>
      <c r="N372" s="503">
        <v>0.0</v>
      </c>
      <c r="O372" s="503">
        <v>0.0</v>
      </c>
      <c r="P372" s="503">
        <v>0.0</v>
      </c>
      <c r="Q372" s="455">
        <f t="shared" si="107" ref="Q372:Q381">SUM(G372:K372)</f>
        <v>35.806000000000004</v>
      </c>
      <c r="R372" s="455">
        <f t="shared" si="108" ref="R372:R382">SUM(L372:P372)</f>
        <v>0.0</v>
      </c>
      <c r="S372" s="78"/>
      <c r="T372" s="79">
        <f t="shared" si="109" ref="T372:T383">SUM(Q372:S372)</f>
        <v>35.806000000000004</v>
      </c>
      <c r="U372" s="504">
        <v>35.806</v>
      </c>
      <c r="V372" s="505">
        <v>1.0</v>
      </c>
      <c r="W372" s="459"/>
      <c r="X372" s="82"/>
      <c r="Y372" s="458" t="s">
        <v>36</v>
      </c>
      <c r="Z372" s="458" t="s">
        <v>949</v>
      </c>
    </row>
    <row r="373" spans="8:8" s="445" ht="15.75" outlineLevel="1" customFormat="1">
      <c r="A373" s="450" t="s">
        <v>451</v>
      </c>
      <c r="B373" s="539" t="s">
        <v>801</v>
      </c>
      <c r="C373" s="553" t="s">
        <v>1322</v>
      </c>
      <c r="D373" s="458" t="s">
        <v>1325</v>
      </c>
      <c r="E373" s="458" t="s">
        <v>803</v>
      </c>
      <c r="F373" s="541" t="s">
        <v>1351</v>
      </c>
      <c r="G373" s="502">
        <v>3.9789999999999996</v>
      </c>
      <c r="H373" s="75">
        <v>16.683</v>
      </c>
      <c r="I373" s="75">
        <v>1.8679999999999999</v>
      </c>
      <c r="J373" s="75">
        <v>0.0</v>
      </c>
      <c r="K373" s="75">
        <v>0.0</v>
      </c>
      <c r="L373" s="75">
        <v>0.0</v>
      </c>
      <c r="M373" s="503">
        <v>0.0</v>
      </c>
      <c r="N373" s="503">
        <v>0.0</v>
      </c>
      <c r="O373" s="503">
        <v>0.0</v>
      </c>
      <c r="P373" s="503">
        <v>0.0</v>
      </c>
      <c r="Q373" s="455">
        <f t="shared" si="107"/>
        <v>22.529999999999998</v>
      </c>
      <c r="R373" s="455">
        <f t="shared" si="108"/>
        <v>0.0</v>
      </c>
      <c r="S373" s="78"/>
      <c r="T373" s="79">
        <f t="shared" si="109"/>
        <v>22.529999999999998</v>
      </c>
      <c r="U373" s="504">
        <v>22.53</v>
      </c>
      <c r="V373" s="505">
        <v>2.0</v>
      </c>
      <c r="W373" s="459"/>
      <c r="X373" s="82"/>
      <c r="Y373" s="458" t="s">
        <v>1325</v>
      </c>
      <c r="Z373" s="458" t="s">
        <v>803</v>
      </c>
    </row>
    <row r="374" spans="8:8" s="445" ht="15.75" outlineLevel="1" customFormat="1">
      <c r="A374" s="619" t="s">
        <v>451</v>
      </c>
      <c r="B374" s="620" t="s">
        <v>801</v>
      </c>
      <c r="C374" s="452" t="s">
        <v>1322</v>
      </c>
      <c r="D374" s="620" t="s">
        <v>1352</v>
      </c>
      <c r="E374" s="620" t="s">
        <v>1353</v>
      </c>
      <c r="F374" s="643" t="s">
        <v>1354</v>
      </c>
      <c r="G374" s="621"/>
      <c r="H374" s="622"/>
      <c r="I374" s="622"/>
      <c r="J374" s="622"/>
      <c r="K374" s="622"/>
      <c r="L374" s="622"/>
      <c r="M374" s="623"/>
      <c r="N374" s="623"/>
      <c r="O374" s="623"/>
      <c r="P374" s="623"/>
      <c r="Q374" s="455">
        <f t="shared" si="107"/>
        <v>0.0</v>
      </c>
      <c r="R374" s="455">
        <f t="shared" si="108"/>
        <v>0.0</v>
      </c>
      <c r="S374" s="624"/>
      <c r="T374" s="625">
        <f t="shared" si="109"/>
        <v>0.0</v>
      </c>
      <c r="U374" s="504">
        <v>0.285</v>
      </c>
      <c r="V374" s="505">
        <v>2.0</v>
      </c>
      <c r="W374" s="459"/>
      <c r="X374" s="82"/>
      <c r="Y374" s="458" t="s">
        <v>1352</v>
      </c>
      <c r="Z374" s="458" t="s">
        <v>1353</v>
      </c>
    </row>
    <row r="375" spans="8:8" s="445" ht="15.75" outlineLevel="1" customFormat="1">
      <c r="A375" s="450" t="s">
        <v>451</v>
      </c>
      <c r="B375" s="559" t="s">
        <v>950</v>
      </c>
      <c r="C375" s="553" t="s">
        <v>1355</v>
      </c>
      <c r="D375" s="458" t="s">
        <v>36</v>
      </c>
      <c r="E375" s="458" t="s">
        <v>952</v>
      </c>
      <c r="F375" s="501" t="s">
        <v>1356</v>
      </c>
      <c r="G375" s="502">
        <v>0.224</v>
      </c>
      <c r="H375" s="75">
        <v>0.0</v>
      </c>
      <c r="I375" s="75">
        <v>1.0</v>
      </c>
      <c r="J375" s="75">
        <v>1.996</v>
      </c>
      <c r="K375" s="75">
        <v>0.0</v>
      </c>
      <c r="L375" s="75">
        <v>0.0</v>
      </c>
      <c r="M375" s="503">
        <v>0.0</v>
      </c>
      <c r="N375" s="503">
        <v>0.0</v>
      </c>
      <c r="O375" s="503">
        <v>0.0</v>
      </c>
      <c r="P375" s="503">
        <v>0.0</v>
      </c>
      <c r="Q375" s="455">
        <f t="shared" si="107"/>
        <v>3.2199999999999998</v>
      </c>
      <c r="R375" s="455">
        <f t="shared" si="108"/>
        <v>0.0</v>
      </c>
      <c r="S375" s="78"/>
      <c r="T375" s="79">
        <f t="shared" si="109"/>
        <v>3.2199999999999998</v>
      </c>
      <c r="U375" s="504">
        <v>3.228</v>
      </c>
      <c r="V375" s="505">
        <v>1.0</v>
      </c>
      <c r="W375" s="459"/>
      <c r="X375" s="82"/>
      <c r="Y375" s="458" t="s">
        <v>36</v>
      </c>
      <c r="Z375" s="458" t="s">
        <v>952</v>
      </c>
    </row>
    <row r="376" spans="8:8" s="445" ht="15.75" outlineLevel="1" customFormat="1">
      <c r="A376" s="450" t="s">
        <v>1357</v>
      </c>
      <c r="B376" s="539" t="s">
        <v>1358</v>
      </c>
      <c r="C376" s="501" t="s">
        <v>1359</v>
      </c>
      <c r="D376" s="458" t="s">
        <v>36</v>
      </c>
      <c r="E376" s="458" t="s">
        <v>1360</v>
      </c>
      <c r="F376" s="541" t="s">
        <v>1359</v>
      </c>
      <c r="G376" s="502">
        <v>18.214</v>
      </c>
      <c r="H376" s="75">
        <v>36.23100000000001</v>
      </c>
      <c r="I376" s="75">
        <v>52.86499999999998</v>
      </c>
      <c r="J376" s="75">
        <v>0.0</v>
      </c>
      <c r="K376" s="75">
        <v>0.0</v>
      </c>
      <c r="L376" s="75">
        <v>0.0</v>
      </c>
      <c r="M376" s="503">
        <v>0.0</v>
      </c>
      <c r="N376" s="503">
        <v>0.0</v>
      </c>
      <c r="O376" s="503">
        <v>0.0</v>
      </c>
      <c r="P376" s="503">
        <v>0.0</v>
      </c>
      <c r="Q376" s="455">
        <f t="shared" si="107"/>
        <v>107.30999999999999</v>
      </c>
      <c r="R376" s="455">
        <f t="shared" si="108"/>
        <v>0.0</v>
      </c>
      <c r="S376" s="78"/>
      <c r="T376" s="79">
        <f t="shared" si="109"/>
        <v>107.30999999999999</v>
      </c>
      <c r="U376" s="504">
        <v>107.31</v>
      </c>
      <c r="V376" s="505">
        <v>2.0</v>
      </c>
      <c r="W376" s="459"/>
      <c r="X376" s="82"/>
      <c r="Y376" s="458" t="s">
        <v>36</v>
      </c>
      <c r="Z376" s="458" t="s">
        <v>1360</v>
      </c>
    </row>
    <row r="377" spans="8:8" s="445" ht="15.75" outlineLevel="1" customFormat="1">
      <c r="A377" s="619" t="s">
        <v>869</v>
      </c>
      <c r="B377" s="620">
        <v>4507.0</v>
      </c>
      <c r="C377" s="452" t="s">
        <v>953</v>
      </c>
      <c r="D377" s="620" t="s">
        <v>1361</v>
      </c>
      <c r="E377" s="620" t="s">
        <v>1362</v>
      </c>
      <c r="F377" s="643" t="s">
        <v>1363</v>
      </c>
      <c r="G377" s="621"/>
      <c r="H377" s="622"/>
      <c r="I377" s="622"/>
      <c r="J377" s="622"/>
      <c r="K377" s="622"/>
      <c r="L377" s="622"/>
      <c r="M377" s="623"/>
      <c r="N377" s="623"/>
      <c r="O377" s="623"/>
      <c r="P377" s="623"/>
      <c r="Q377" s="455">
        <f t="shared" si="107"/>
        <v>0.0</v>
      </c>
      <c r="R377" s="455">
        <f t="shared" si="108"/>
        <v>0.0</v>
      </c>
      <c r="S377" s="624"/>
      <c r="T377" s="625">
        <f t="shared" si="109"/>
        <v>0.0</v>
      </c>
      <c r="U377" s="504">
        <v>0.12</v>
      </c>
      <c r="V377" s="505">
        <v>1.0</v>
      </c>
      <c r="W377" s="459"/>
      <c r="X377" s="82"/>
      <c r="Y377" s="458" t="s">
        <v>1361</v>
      </c>
      <c r="Z377" s="458" t="s">
        <v>1362</v>
      </c>
    </row>
    <row r="378" spans="8:8" s="445" ht="15.75" outlineLevel="1" customFormat="1">
      <c r="A378" s="450" t="s">
        <v>869</v>
      </c>
      <c r="B378" s="559">
        <v>4507.0</v>
      </c>
      <c r="C378" s="553" t="s">
        <v>953</v>
      </c>
      <c r="D378" s="458" t="s">
        <v>954</v>
      </c>
      <c r="E378" s="458" t="s">
        <v>955</v>
      </c>
      <c r="F378" s="541" t="s">
        <v>956</v>
      </c>
      <c r="G378" s="502">
        <v>2.0</v>
      </c>
      <c r="H378" s="660">
        <v>0.0</v>
      </c>
      <c r="I378" s="75">
        <v>0.0</v>
      </c>
      <c r="J378" s="661">
        <v>2.124</v>
      </c>
      <c r="K378" s="75">
        <v>0.0</v>
      </c>
      <c r="L378" s="75">
        <v>0.0</v>
      </c>
      <c r="M378" s="503">
        <v>0.0</v>
      </c>
      <c r="N378" s="503">
        <v>0.0</v>
      </c>
      <c r="O378" s="503">
        <v>0.0</v>
      </c>
      <c r="P378" s="503">
        <v>0.0</v>
      </c>
      <c r="Q378" s="455">
        <f t="shared" si="107"/>
        <v>4.1240000000000006</v>
      </c>
      <c r="R378" s="455">
        <f t="shared" si="108"/>
        <v>0.0</v>
      </c>
      <c r="S378" s="78"/>
      <c r="T378" s="79">
        <f t="shared" si="109"/>
        <v>4.1240000000000006</v>
      </c>
      <c r="U378" s="504">
        <v>4.1240000000000006</v>
      </c>
      <c r="V378" s="505">
        <v>1.0</v>
      </c>
      <c r="W378" s="459"/>
      <c r="X378" s="82"/>
      <c r="Y378" s="458" t="s">
        <v>954</v>
      </c>
      <c r="Z378" s="458" t="s">
        <v>955</v>
      </c>
    </row>
    <row r="379" spans="8:8" s="445" ht="15.75" outlineLevel="1" customFormat="1">
      <c r="A379" s="450" t="s">
        <v>869</v>
      </c>
      <c r="B379" s="539">
        <v>4507.0</v>
      </c>
      <c r="C379" s="553" t="s">
        <v>953</v>
      </c>
      <c r="D379" s="458" t="s">
        <v>957</v>
      </c>
      <c r="E379" s="458" t="s">
        <v>177</v>
      </c>
      <c r="F379" s="541" t="s">
        <v>1364</v>
      </c>
      <c r="G379" s="502">
        <v>0.0</v>
      </c>
      <c r="H379" s="528">
        <v>2.284</v>
      </c>
      <c r="I379" s="75">
        <v>1.196</v>
      </c>
      <c r="J379" s="75">
        <v>0.0</v>
      </c>
      <c r="K379" s="75">
        <v>0.0</v>
      </c>
      <c r="L379" s="75">
        <v>0.0</v>
      </c>
      <c r="M379" s="503">
        <v>0.0</v>
      </c>
      <c r="N379" s="503">
        <v>0.0</v>
      </c>
      <c r="O379" s="503">
        <v>0.0</v>
      </c>
      <c r="P379" s="503">
        <v>0.0</v>
      </c>
      <c r="Q379" s="455">
        <f t="shared" si="107"/>
        <v>3.4799999999999995</v>
      </c>
      <c r="R379" s="455">
        <f t="shared" si="108"/>
        <v>0.0</v>
      </c>
      <c r="S379" s="78"/>
      <c r="T379" s="79">
        <f t="shared" si="109"/>
        <v>3.4799999999999995</v>
      </c>
      <c r="U379" s="504">
        <v>3.393</v>
      </c>
      <c r="V379" s="505">
        <v>1.0</v>
      </c>
      <c r="W379" s="459"/>
      <c r="X379" s="82"/>
      <c r="Y379" s="458" t="s">
        <v>957</v>
      </c>
      <c r="Z379" s="458" t="s">
        <v>177</v>
      </c>
    </row>
    <row r="380" spans="8:8" s="445" ht="15.75" outlineLevel="1" customFormat="1">
      <c r="A380" s="450" t="s">
        <v>869</v>
      </c>
      <c r="B380" s="543" t="s">
        <v>959</v>
      </c>
      <c r="C380" s="553" t="s">
        <v>960</v>
      </c>
      <c r="D380" s="458" t="s">
        <v>36</v>
      </c>
      <c r="E380" s="458" t="s">
        <v>1365</v>
      </c>
      <c r="F380" s="541" t="s">
        <v>1366</v>
      </c>
      <c r="G380" s="502">
        <v>0.0</v>
      </c>
      <c r="H380" s="502">
        <v>0.17</v>
      </c>
      <c r="I380" s="502">
        <v>0.0</v>
      </c>
      <c r="J380" s="502">
        <v>0.0</v>
      </c>
      <c r="K380" s="75">
        <v>0.0</v>
      </c>
      <c r="L380" s="75">
        <v>0.0</v>
      </c>
      <c r="M380" s="503">
        <v>0.0</v>
      </c>
      <c r="N380" s="503">
        <v>0.0</v>
      </c>
      <c r="O380" s="503">
        <v>0.0</v>
      </c>
      <c r="P380" s="503">
        <v>0.0</v>
      </c>
      <c r="Q380" s="455">
        <f t="shared" si="107"/>
        <v>0.17</v>
      </c>
      <c r="R380" s="455">
        <f t="shared" si="108"/>
        <v>0.0</v>
      </c>
      <c r="S380" s="78"/>
      <c r="T380" s="79">
        <f t="shared" si="109"/>
        <v>0.17</v>
      </c>
      <c r="U380" s="504">
        <v>0.17</v>
      </c>
      <c r="V380" s="505">
        <v>2.0</v>
      </c>
      <c r="W380" s="459"/>
      <c r="X380" s="457" t="s">
        <v>1100</v>
      </c>
      <c r="Y380" s="458" t="s">
        <v>36</v>
      </c>
      <c r="Z380" s="458" t="s">
        <v>1365</v>
      </c>
    </row>
    <row r="381" spans="8:8" s="445" ht="15.75" outlineLevel="1" customFormat="1">
      <c r="A381" s="450" t="s">
        <v>475</v>
      </c>
      <c r="B381" s="543" t="s">
        <v>959</v>
      </c>
      <c r="C381" s="553" t="s">
        <v>960</v>
      </c>
      <c r="D381" s="458" t="s">
        <v>961</v>
      </c>
      <c r="E381" s="458" t="s">
        <v>962</v>
      </c>
      <c r="F381" s="541" t="s">
        <v>963</v>
      </c>
      <c r="G381" s="502">
        <v>0.0</v>
      </c>
      <c r="H381" s="75">
        <v>0.0</v>
      </c>
      <c r="I381" s="75">
        <v>0.73</v>
      </c>
      <c r="J381" s="75">
        <v>0.0</v>
      </c>
      <c r="K381" s="75">
        <v>0.0</v>
      </c>
      <c r="L381" s="75">
        <v>0.0</v>
      </c>
      <c r="M381" s="503">
        <v>0.0</v>
      </c>
      <c r="N381" s="503">
        <v>0.0</v>
      </c>
      <c r="O381" s="503">
        <v>0.0</v>
      </c>
      <c r="P381" s="503">
        <v>0.0</v>
      </c>
      <c r="Q381" s="455">
        <f t="shared" si="107"/>
        <v>0.73</v>
      </c>
      <c r="R381" s="455">
        <f t="shared" si="108"/>
        <v>0.0</v>
      </c>
      <c r="S381" s="78"/>
      <c r="T381" s="79">
        <f t="shared" si="109"/>
        <v>0.73</v>
      </c>
      <c r="U381" s="504">
        <v>0.747</v>
      </c>
      <c r="V381" s="505">
        <v>2.0</v>
      </c>
      <c r="W381"/>
      <c r="X381" s="457" t="s">
        <v>1100</v>
      </c>
      <c r="Y381" s="458" t="s">
        <v>961</v>
      </c>
      <c r="Z381" s="458" t="s">
        <v>962</v>
      </c>
    </row>
    <row r="382" spans="8:8" s="445" ht="15.75" outlineLevel="1" customFormat="1">
      <c r="A382" s="450" t="s">
        <v>475</v>
      </c>
      <c r="B382" s="662" t="s">
        <v>969</v>
      </c>
      <c r="C382" s="663" t="s">
        <v>970</v>
      </c>
      <c r="D382" s="664" t="s">
        <v>36</v>
      </c>
      <c r="E382" s="664" t="s">
        <v>974</v>
      </c>
      <c r="F382" s="665" t="s">
        <v>970</v>
      </c>
      <c r="G382" s="666">
        <v>6.402</v>
      </c>
      <c r="H382" s="75">
        <v>32.03799999999999</v>
      </c>
      <c r="I382" s="75">
        <v>9.21</v>
      </c>
      <c r="J382" s="75">
        <v>0.0</v>
      </c>
      <c r="K382" s="75">
        <v>0.0</v>
      </c>
      <c r="L382" s="75">
        <v>0.0</v>
      </c>
      <c r="M382" s="503">
        <v>0.0</v>
      </c>
      <c r="N382" s="503">
        <v>0.0</v>
      </c>
      <c r="O382" s="503">
        <v>0.0</v>
      </c>
      <c r="P382" s="503">
        <v>0.0</v>
      </c>
      <c r="Q382" s="455">
        <f>SUM(G382:K382)</f>
        <v>47.64999999999999</v>
      </c>
      <c r="R382" s="455">
        <f t="shared" si="108"/>
        <v>0.0</v>
      </c>
      <c r="S382" s="78"/>
      <c r="T382" s="79">
        <f t="shared" si="109"/>
        <v>47.64999999999999</v>
      </c>
      <c r="U382" s="504">
        <v>47.648</v>
      </c>
      <c r="V382" s="505">
        <v>2.0</v>
      </c>
      <c r="W382" s="459"/>
      <c r="X382" s="82"/>
      <c r="Y382" s="664" t="s">
        <v>36</v>
      </c>
      <c r="Z382" s="664" t="s">
        <v>974</v>
      </c>
    </row>
    <row r="383" spans="8:8" s="445" ht="15.75" outlineLevel="1" customFormat="1">
      <c r="A383" s="521" t="s">
        <v>976</v>
      </c>
      <c r="B383" s="522"/>
      <c r="C383" s="522"/>
      <c r="D383" s="522"/>
      <c r="E383" s="522"/>
      <c r="F383" s="523" t="s">
        <v>85</v>
      </c>
      <c r="G383" s="526">
        <f>SUM(G371:G382)</f>
        <v>88.212</v>
      </c>
      <c r="H383" s="526">
        <f t="shared" si="110" ref="H383:P383">SUM(H371:H382)</f>
        <v>94.216</v>
      </c>
      <c r="I383" s="526">
        <f t="shared" si="110"/>
        <v>77.59199999999998</v>
      </c>
      <c r="J383" s="526">
        <f t="shared" si="110"/>
        <v>9.770000000000001</v>
      </c>
      <c r="K383" s="526">
        <f t="shared" si="110"/>
        <v>0.0</v>
      </c>
      <c r="L383" s="526">
        <f t="shared" si="110"/>
        <v>0.0</v>
      </c>
      <c r="M383" s="526">
        <f t="shared" si="110"/>
        <v>0.0</v>
      </c>
      <c r="N383" s="526">
        <f t="shared" si="110"/>
        <v>0.0</v>
      </c>
      <c r="O383" s="526">
        <f t="shared" si="110"/>
        <v>0.0</v>
      </c>
      <c r="P383" s="526">
        <f t="shared" si="110"/>
        <v>0.0</v>
      </c>
      <c r="Q383" s="525">
        <f>SUM(G383:K383)</f>
        <v>269.78999999999996</v>
      </c>
      <c r="R383" s="525">
        <f>SUM(L383:P383)</f>
        <v>0.0</v>
      </c>
      <c r="S383" s="78">
        <f>SUM(S371:S381)</f>
        <v>0.0</v>
      </c>
      <c r="T383" s="79">
        <f t="shared" si="109"/>
        <v>269.78999999999996</v>
      </c>
      <c r="U383" s="526">
        <f>SUM(U371:U382)</f>
        <v>269.265</v>
      </c>
      <c r="V383" s="568"/>
      <c r="W383" s="459"/>
      <c r="X383" s="82"/>
    </row>
    <row r="384" spans="8:8" s="445" ht="16.5" outlineLevel="1" customFormat="1">
      <c r="A384" s="529"/>
      <c r="B384" s="530"/>
      <c r="C384" s="530"/>
      <c r="D384" s="530"/>
      <c r="E384" s="530"/>
      <c r="F384" s="531" t="s">
        <v>86</v>
      </c>
      <c r="G384" s="114">
        <f>+G383/$T$383</f>
        <v>0.32696541754698105</v>
      </c>
      <c r="H384" s="114">
        <f t="shared" si="111" ref="H384:S384">+H383/$T$383</f>
        <v>0.3492197635197747</v>
      </c>
      <c r="I384" s="114">
        <f t="shared" si="111"/>
        <v>0.2876014678082953</v>
      </c>
      <c r="J384" s="114">
        <f t="shared" si="111"/>
        <v>0.03621335112494904</v>
      </c>
      <c r="K384" s="114">
        <f t="shared" si="111"/>
        <v>0.0</v>
      </c>
      <c r="L384" s="114">
        <f t="shared" si="111"/>
        <v>0.0</v>
      </c>
      <c r="M384" s="114">
        <f t="shared" si="111"/>
        <v>0.0</v>
      </c>
      <c r="N384" s="114">
        <f t="shared" si="111"/>
        <v>0.0</v>
      </c>
      <c r="O384" s="114">
        <f t="shared" si="111"/>
        <v>0.0</v>
      </c>
      <c r="P384" s="114">
        <f t="shared" si="111"/>
        <v>0.0</v>
      </c>
      <c r="Q384" s="532">
        <f t="shared" si="111"/>
        <v>1.0</v>
      </c>
      <c r="R384" s="532">
        <f t="shared" si="111"/>
        <v>0.0</v>
      </c>
      <c r="S384" s="114">
        <f t="shared" si="111"/>
        <v>0.0</v>
      </c>
      <c r="T384" s="533">
        <f>T383/U383</f>
        <v>1.0019497521029468</v>
      </c>
      <c r="U384" s="554"/>
      <c r="V384" s="569"/>
      <c r="W384" s="459"/>
      <c r="X384" s="263"/>
    </row>
    <row r="385" spans="8:8" s="445" ht="15.75" outlineLevel="1" collapsed="1" customFormat="1">
      <c r="A385" s="552"/>
      <c r="B385" s="459"/>
      <c r="C385" s="459"/>
      <c r="D385" s="459"/>
      <c r="E385" s="459"/>
      <c r="F385" s="459"/>
      <c r="G385" s="536"/>
      <c r="H385" s="321"/>
      <c r="I385" s="321"/>
      <c r="J385" s="321"/>
      <c r="K385" s="321"/>
      <c r="L385" s="321"/>
      <c r="M385" s="537"/>
      <c r="N385" s="537"/>
      <c r="O385" s="537"/>
      <c r="P385" s="537"/>
      <c r="Q385" s="461"/>
      <c r="R385" s="461"/>
      <c r="S385" s="324"/>
      <c r="T385" s="46"/>
      <c r="U385" s="487"/>
      <c r="V385" s="449"/>
      <c r="W385" s="459"/>
      <c r="X385" s="122"/>
      <c r="Y385" s="459"/>
      <c r="Z385" s="459"/>
    </row>
    <row r="386" spans="8:8" s="445" ht="16.5" outlineLevel="1" customFormat="1">
      <c r="A386" s="489" t="s">
        <v>977</v>
      </c>
      <c r="B386" s="489"/>
      <c r="C386" s="489"/>
      <c r="D386" s="459"/>
      <c r="E386" s="459"/>
      <c r="F386" s="459"/>
      <c r="G386" s="536"/>
      <c r="H386" s="321"/>
      <c r="I386" s="321"/>
      <c r="J386" s="321"/>
      <c r="K386" s="321"/>
      <c r="L386" s="321"/>
      <c r="M386" s="537"/>
      <c r="N386" s="537"/>
      <c r="O386" s="537"/>
      <c r="P386" s="537"/>
      <c r="Q386" s="461"/>
      <c r="R386" s="461"/>
      <c r="S386" s="324"/>
      <c r="T386" s="46"/>
      <c r="U386" s="487"/>
      <c r="V386" s="449"/>
      <c r="W386" s="459"/>
      <c r="X386" s="122"/>
      <c r="Y386" s="459"/>
      <c r="Z386" s="459"/>
    </row>
    <row r="387" spans="8:8" s="445" ht="15.75" outlineLevel="1" customFormat="1">
      <c r="A387" s="490" t="s">
        <v>978</v>
      </c>
      <c r="B387" s="611">
        <v>1901.0</v>
      </c>
      <c r="C387" s="492" t="s">
        <v>979</v>
      </c>
      <c r="D387" s="493" t="s">
        <v>980</v>
      </c>
      <c r="E387" s="493" t="s">
        <v>981</v>
      </c>
      <c r="F387" s="492" t="s">
        <v>979</v>
      </c>
      <c r="G387" s="495">
        <v>16.802000000000003</v>
      </c>
      <c r="H387" s="55">
        <v>17.604999999999997</v>
      </c>
      <c r="I387" s="55">
        <v>17.017</v>
      </c>
      <c r="J387" s="55">
        <v>0.0</v>
      </c>
      <c r="K387" s="55">
        <v>0.0</v>
      </c>
      <c r="L387" s="55">
        <v>0.0</v>
      </c>
      <c r="M387" s="496">
        <v>0.0</v>
      </c>
      <c r="N387" s="496">
        <v>0.0</v>
      </c>
      <c r="O387" s="496">
        <v>0.0</v>
      </c>
      <c r="P387" s="496">
        <v>0.0</v>
      </c>
      <c r="Q387" s="497">
        <f>SUM(G387:K387)</f>
        <v>51.42399999999999</v>
      </c>
      <c r="R387" s="497">
        <f>SUM(L387:P387)</f>
        <v>0.0</v>
      </c>
      <c r="S387" s="58"/>
      <c r="T387" s="59">
        <f>SUM(Q387:S387)</f>
        <v>51.42399999999999</v>
      </c>
      <c r="U387" s="498">
        <v>51.42399999999999</v>
      </c>
      <c r="V387" s="499">
        <v>1.0</v>
      </c>
      <c r="W387" s="459"/>
      <c r="X387" s="62"/>
      <c r="Y387" s="493" t="s">
        <v>980</v>
      </c>
      <c r="Z387" s="493" t="s">
        <v>981</v>
      </c>
    </row>
    <row r="388" spans="8:8" s="445" ht="15.75" outlineLevel="1" customFormat="1">
      <c r="A388" s="450" t="s">
        <v>982</v>
      </c>
      <c r="B388" s="541">
        <v>2301.0</v>
      </c>
      <c r="C388" s="501" t="s">
        <v>1367</v>
      </c>
      <c r="D388" s="458" t="s">
        <v>36</v>
      </c>
      <c r="E388" s="458" t="s">
        <v>546</v>
      </c>
      <c r="F388" s="541" t="s">
        <v>1368</v>
      </c>
      <c r="G388" s="502">
        <v>0.0</v>
      </c>
      <c r="H388" s="75">
        <v>2.0</v>
      </c>
      <c r="I388" s="75">
        <v>4.0</v>
      </c>
      <c r="J388" s="75">
        <v>5.663</v>
      </c>
      <c r="K388" s="75">
        <v>0.0</v>
      </c>
      <c r="L388" s="75">
        <v>0.0</v>
      </c>
      <c r="M388" s="503">
        <v>0.0</v>
      </c>
      <c r="N388" s="503">
        <v>0.0</v>
      </c>
      <c r="O388" s="503">
        <v>0.0</v>
      </c>
      <c r="P388" s="503">
        <v>0.0</v>
      </c>
      <c r="Q388" s="455">
        <f t="shared" si="112" ref="Q388:Q396">SUM(G388:K388)</f>
        <v>11.663</v>
      </c>
      <c r="R388" s="455">
        <f t="shared" si="113" ref="R388:R396">SUM(L388:P388)</f>
        <v>0.0</v>
      </c>
      <c r="S388" s="78"/>
      <c r="T388" s="79">
        <f t="shared" si="114" ref="T388:T396">SUM(Q388:S388)</f>
        <v>11.663</v>
      </c>
      <c r="U388" s="504">
        <v>11.662999999999998</v>
      </c>
      <c r="V388" s="505">
        <v>2.0</v>
      </c>
      <c r="W388" s="459"/>
      <c r="X388" s="82"/>
      <c r="Y388" s="458" t="s">
        <v>36</v>
      </c>
      <c r="Z388" s="458" t="s">
        <v>546</v>
      </c>
    </row>
    <row r="389" spans="8:8" s="445" ht="15.75" outlineLevel="1" customFormat="1">
      <c r="A389" s="450" t="s">
        <v>982</v>
      </c>
      <c r="B389" s="541">
        <v>2302.0</v>
      </c>
      <c r="C389" s="501" t="s">
        <v>818</v>
      </c>
      <c r="D389" s="458" t="s">
        <v>36</v>
      </c>
      <c r="E389" s="458" t="s">
        <v>819</v>
      </c>
      <c r="F389" s="501" t="s">
        <v>983</v>
      </c>
      <c r="G389" s="502">
        <v>20.209999999999994</v>
      </c>
      <c r="H389" s="75">
        <v>20.363000000000003</v>
      </c>
      <c r="I389" s="75">
        <v>69.451</v>
      </c>
      <c r="J389" s="75">
        <v>14.079999999999998</v>
      </c>
      <c r="K389" s="75">
        <v>0.0</v>
      </c>
      <c r="L389" s="75">
        <v>0.0</v>
      </c>
      <c r="M389" s="503">
        <v>0.0</v>
      </c>
      <c r="N389" s="503">
        <v>0.0</v>
      </c>
      <c r="O389" s="503">
        <v>0.0</v>
      </c>
      <c r="P389" s="503">
        <v>0.0</v>
      </c>
      <c r="Q389" s="455">
        <f t="shared" si="112"/>
        <v>124.10399999999998</v>
      </c>
      <c r="R389" s="455">
        <f t="shared" si="113"/>
        <v>0.0</v>
      </c>
      <c r="S389" s="78"/>
      <c r="T389" s="79">
        <f t="shared" si="114"/>
        <v>124.10399999999998</v>
      </c>
      <c r="U389" s="504">
        <v>124.104</v>
      </c>
      <c r="V389" s="505">
        <v>3.0</v>
      </c>
      <c r="W389" s="459"/>
      <c r="X389" s="82"/>
      <c r="Y389" s="458" t="s">
        <v>36</v>
      </c>
      <c r="Z389" s="458" t="s">
        <v>819</v>
      </c>
    </row>
    <row r="390" spans="8:8" s="445" ht="15.75" outlineLevel="1" customFormat="1">
      <c r="A390" s="450" t="s">
        <v>702</v>
      </c>
      <c r="B390" s="667">
        <v>2504.0</v>
      </c>
      <c r="C390" s="501" t="s">
        <v>1369</v>
      </c>
      <c r="D390" s="546" t="s">
        <v>1370</v>
      </c>
      <c r="E390" s="546" t="s">
        <v>1371</v>
      </c>
      <c r="F390" s="501" t="s">
        <v>1372</v>
      </c>
      <c r="G390" s="502">
        <v>0.0</v>
      </c>
      <c r="H390" s="75">
        <v>0.0</v>
      </c>
      <c r="I390" s="75">
        <v>3.0</v>
      </c>
      <c r="J390" s="75">
        <v>7.276</v>
      </c>
      <c r="K390" s="75">
        <v>0.0</v>
      </c>
      <c r="L390" s="75">
        <v>0.0</v>
      </c>
      <c r="M390" s="503">
        <v>0.0</v>
      </c>
      <c r="N390" s="503">
        <v>0.0</v>
      </c>
      <c r="O390" s="503">
        <v>0.0</v>
      </c>
      <c r="P390" s="503">
        <v>0.0</v>
      </c>
      <c r="Q390" s="455">
        <f t="shared" si="112"/>
        <v>10.276</v>
      </c>
      <c r="R390" s="455">
        <f t="shared" si="113"/>
        <v>0.0</v>
      </c>
      <c r="S390" s="78"/>
      <c r="T390" s="79">
        <f t="shared" si="114"/>
        <v>10.276</v>
      </c>
      <c r="U390" s="504">
        <v>10.4</v>
      </c>
      <c r="V390" s="505">
        <v>2.0</v>
      </c>
      <c r="W390" s="459"/>
      <c r="X390" s="82"/>
      <c r="Y390" s="458" t="s">
        <v>1370</v>
      </c>
      <c r="Z390" s="458" t="s">
        <v>1371</v>
      </c>
    </row>
    <row r="391" spans="8:8" s="445" ht="15.75" outlineLevel="1" customFormat="1">
      <c r="A391" s="619" t="s">
        <v>702</v>
      </c>
      <c r="B391" s="643">
        <v>2505.0</v>
      </c>
      <c r="C391" s="452" t="s">
        <v>1373</v>
      </c>
      <c r="D391" s="620" t="s">
        <v>495</v>
      </c>
      <c r="E391" s="620" t="s">
        <v>223</v>
      </c>
      <c r="F391" s="452" t="s">
        <v>1374</v>
      </c>
      <c r="G391" s="621"/>
      <c r="H391" s="622"/>
      <c r="I391" s="622"/>
      <c r="J391" s="622"/>
      <c r="K391" s="622"/>
      <c r="L391" s="622"/>
      <c r="M391" s="623"/>
      <c r="N391" s="623"/>
      <c r="O391" s="623"/>
      <c r="P391" s="623"/>
      <c r="Q391" s="455">
        <f t="shared" si="112"/>
        <v>0.0</v>
      </c>
      <c r="R391" s="455">
        <f t="shared" si="113"/>
        <v>0.0</v>
      </c>
      <c r="S391" s="624"/>
      <c r="T391" s="625">
        <f t="shared" si="114"/>
        <v>0.0</v>
      </c>
      <c r="U391" s="504">
        <v>6.0</v>
      </c>
      <c r="V391" s="505">
        <v>2.0</v>
      </c>
      <c r="W391" s="459"/>
      <c r="X391" s="82"/>
      <c r="Y391" s="458" t="s">
        <v>495</v>
      </c>
      <c r="Z391" s="458" t="s">
        <v>223</v>
      </c>
    </row>
    <row r="392" spans="8:8" s="445" ht="15.75" outlineLevel="1" customFormat="1">
      <c r="A392" s="450" t="s">
        <v>987</v>
      </c>
      <c r="B392" s="541">
        <v>3105.0</v>
      </c>
      <c r="C392" s="501" t="s">
        <v>320</v>
      </c>
      <c r="D392" s="458" t="s">
        <v>321</v>
      </c>
      <c r="E392" s="458" t="s">
        <v>1375</v>
      </c>
      <c r="F392" s="668" t="s">
        <v>1376</v>
      </c>
      <c r="G392" s="502">
        <v>15.0</v>
      </c>
      <c r="H392" s="75">
        <v>13.0</v>
      </c>
      <c r="I392" s="75">
        <v>8.0</v>
      </c>
      <c r="J392" s="75">
        <v>2.0</v>
      </c>
      <c r="K392" s="75">
        <v>0.0</v>
      </c>
      <c r="L392" s="75">
        <v>0.0</v>
      </c>
      <c r="M392" s="503">
        <v>0.0</v>
      </c>
      <c r="N392" s="503">
        <v>0.0</v>
      </c>
      <c r="O392" s="503">
        <v>0.0</v>
      </c>
      <c r="P392" s="503">
        <v>0.0</v>
      </c>
      <c r="Q392" s="455">
        <f t="shared" si="112"/>
        <v>38.0</v>
      </c>
      <c r="R392" s="455">
        <f t="shared" si="113"/>
        <v>0.0</v>
      </c>
      <c r="S392" s="78"/>
      <c r="T392" s="79">
        <f t="shared" si="114"/>
        <v>38.0</v>
      </c>
      <c r="U392" s="504">
        <v>38.0</v>
      </c>
      <c r="V392" s="505">
        <v>2.0</v>
      </c>
      <c r="W392" s="459"/>
      <c r="X392" s="82"/>
      <c r="Y392" s="458" t="s">
        <v>321</v>
      </c>
      <c r="Z392" s="458" t="s">
        <v>1375</v>
      </c>
    </row>
    <row r="393" spans="8:8" s="445" ht="15.75" outlineLevel="1" customFormat="1">
      <c r="A393" s="450" t="s">
        <v>451</v>
      </c>
      <c r="B393" s="541">
        <v>4001.0</v>
      </c>
      <c r="C393" s="553" t="s">
        <v>992</v>
      </c>
      <c r="D393" s="458" t="s">
        <v>36</v>
      </c>
      <c r="E393" s="546" t="s">
        <v>997</v>
      </c>
      <c r="F393" s="501" t="s">
        <v>1377</v>
      </c>
      <c r="G393" s="502">
        <v>0.0</v>
      </c>
      <c r="H393" s="75">
        <v>3.0</v>
      </c>
      <c r="I393" s="75">
        <v>16.587999999999997</v>
      </c>
      <c r="J393" s="75">
        <v>0.92</v>
      </c>
      <c r="K393" s="75">
        <v>0.0</v>
      </c>
      <c r="L393" s="75">
        <v>0.0</v>
      </c>
      <c r="M393" s="503">
        <v>0.0</v>
      </c>
      <c r="N393" s="503">
        <v>0.0</v>
      </c>
      <c r="O393" s="503">
        <v>0.0</v>
      </c>
      <c r="P393" s="503">
        <v>0.0</v>
      </c>
      <c r="Q393" s="455">
        <f t="shared" si="112"/>
        <v>20.508</v>
      </c>
      <c r="R393" s="455">
        <f t="shared" si="113"/>
        <v>0.0</v>
      </c>
      <c r="S393" s="78">
        <v>41.931</v>
      </c>
      <c r="T393" s="79">
        <f t="shared" si="114"/>
        <v>62.43899999999999</v>
      </c>
      <c r="U393" s="504">
        <v>62.438</v>
      </c>
      <c r="V393" s="505">
        <v>1.0</v>
      </c>
      <c r="W393" s="459"/>
      <c r="X393" s="82"/>
      <c r="Y393" s="458" t="s">
        <v>36</v>
      </c>
      <c r="Z393" s="458" t="s">
        <v>997</v>
      </c>
    </row>
    <row r="394" spans="8:8" s="445" ht="15.75" outlineLevel="1" customFormat="1">
      <c r="A394" s="450" t="s">
        <v>1004</v>
      </c>
      <c r="B394" s="541">
        <v>4803.0</v>
      </c>
      <c r="C394" s="501" t="s">
        <v>1005</v>
      </c>
      <c r="D394" s="458" t="s">
        <v>36</v>
      </c>
      <c r="E394" s="458" t="s">
        <v>546</v>
      </c>
      <c r="F394" s="613" t="s">
        <v>1005</v>
      </c>
      <c r="G394" s="502">
        <v>0.0</v>
      </c>
      <c r="H394" s="75">
        <v>0.845</v>
      </c>
      <c r="I394" s="75">
        <v>5.069999999999999</v>
      </c>
      <c r="J394" s="75">
        <v>4.225</v>
      </c>
      <c r="K394" s="75">
        <v>0.0</v>
      </c>
      <c r="L394" s="75">
        <v>0.0</v>
      </c>
      <c r="M394" s="503">
        <v>0.0</v>
      </c>
      <c r="N394" s="503">
        <v>0.0</v>
      </c>
      <c r="O394" s="503">
        <v>0.0</v>
      </c>
      <c r="P394" s="503">
        <v>0.0</v>
      </c>
      <c r="Q394" s="455">
        <f t="shared" si="112"/>
        <v>10.139999999999999</v>
      </c>
      <c r="R394" s="455">
        <f t="shared" si="113"/>
        <v>0.0</v>
      </c>
      <c r="S394" s="78"/>
      <c r="T394" s="79">
        <f t="shared" si="114"/>
        <v>10.139999999999999</v>
      </c>
      <c r="U394" s="504">
        <v>10.14</v>
      </c>
      <c r="V394" s="505">
        <v>3.0</v>
      </c>
      <c r="W394" s="459"/>
      <c r="X394" s="82"/>
      <c r="Y394" s="458" t="s">
        <v>36</v>
      </c>
      <c r="Z394" s="458" t="s">
        <v>546</v>
      </c>
    </row>
    <row r="395" spans="8:8" s="445" ht="15.75" outlineLevel="1" customFormat="1">
      <c r="A395" s="450" t="s">
        <v>451</v>
      </c>
      <c r="B395" s="458" t="s">
        <v>1001</v>
      </c>
      <c r="C395" s="501" t="s">
        <v>1378</v>
      </c>
      <c r="D395" s="458" t="s">
        <v>36</v>
      </c>
      <c r="E395" s="458" t="s">
        <v>1003</v>
      </c>
      <c r="F395" s="501" t="s">
        <v>1379</v>
      </c>
      <c r="G395" s="502">
        <v>10.514999999999999</v>
      </c>
      <c r="H395" s="75">
        <v>0.0</v>
      </c>
      <c r="I395" s="75">
        <v>0.0</v>
      </c>
      <c r="J395" s="75">
        <v>0.0</v>
      </c>
      <c r="K395" s="75">
        <v>0.0</v>
      </c>
      <c r="L395" s="75">
        <v>0.0</v>
      </c>
      <c r="M395" s="503">
        <v>0.0</v>
      </c>
      <c r="N395" s="503">
        <v>0.0</v>
      </c>
      <c r="O395" s="503">
        <v>0.0</v>
      </c>
      <c r="P395" s="503">
        <v>0.0</v>
      </c>
      <c r="Q395" s="455">
        <f t="shared" si="112"/>
        <v>10.514999999999999</v>
      </c>
      <c r="R395" s="455">
        <f t="shared" si="113"/>
        <v>0.0</v>
      </c>
      <c r="S395" s="78"/>
      <c r="T395" s="79">
        <f t="shared" si="114"/>
        <v>10.514999999999999</v>
      </c>
      <c r="U395" s="504">
        <v>10.515</v>
      </c>
      <c r="V395" s="505">
        <v>1.0</v>
      </c>
      <c r="W395" s="459"/>
      <c r="X395" s="82"/>
      <c r="Y395" s="458" t="s">
        <v>36</v>
      </c>
      <c r="Z395" s="458" t="s">
        <v>1003</v>
      </c>
    </row>
    <row r="396" spans="8:8" s="445" ht="15.75" outlineLevel="1" customFormat="1">
      <c r="A396" s="521" t="s">
        <v>1007</v>
      </c>
      <c r="B396" s="522"/>
      <c r="C396" s="522"/>
      <c r="D396" s="522"/>
      <c r="E396" s="522"/>
      <c r="F396" s="523" t="s">
        <v>85</v>
      </c>
      <c r="G396" s="526">
        <f t="shared" si="115" ref="G396:P396">SUM(G387:G395)</f>
        <v>62.527</v>
      </c>
      <c r="H396" s="526">
        <f t="shared" si="115"/>
        <v>56.813</v>
      </c>
      <c r="I396" s="526">
        <f t="shared" si="115"/>
        <v>123.12599999999998</v>
      </c>
      <c r="J396" s="526">
        <f t="shared" si="115"/>
        <v>34.164</v>
      </c>
      <c r="K396" s="526">
        <f t="shared" si="115"/>
        <v>0.0</v>
      </c>
      <c r="L396" s="526">
        <f t="shared" si="115"/>
        <v>0.0</v>
      </c>
      <c r="M396" s="526">
        <f t="shared" si="115"/>
        <v>0.0</v>
      </c>
      <c r="N396" s="526">
        <f t="shared" si="115"/>
        <v>0.0</v>
      </c>
      <c r="O396" s="526">
        <f t="shared" si="115"/>
        <v>0.0</v>
      </c>
      <c r="P396" s="526">
        <f t="shared" si="115"/>
        <v>0.0</v>
      </c>
      <c r="Q396" s="455">
        <f t="shared" si="112"/>
        <v>276.63</v>
      </c>
      <c r="R396" s="455">
        <f t="shared" si="113"/>
        <v>0.0</v>
      </c>
      <c r="S396" s="78">
        <f>SUM(S387:S395)</f>
        <v>41.931</v>
      </c>
      <c r="T396" s="79">
        <f t="shared" si="114"/>
        <v>318.561</v>
      </c>
      <c r="U396" s="526">
        <f>SUM(U387:U395)</f>
        <v>324.68399999999997</v>
      </c>
      <c r="V396" s="568"/>
      <c r="W396" s="459"/>
      <c r="X396" s="82"/>
    </row>
    <row r="397" spans="8:8" s="445" ht="16.5" outlineLevel="1" customFormat="1">
      <c r="A397" s="669"/>
      <c r="B397" s="670"/>
      <c r="C397" s="670"/>
      <c r="D397" s="670"/>
      <c r="E397" s="670"/>
      <c r="F397" s="531" t="s">
        <v>86</v>
      </c>
      <c r="G397" s="114">
        <f>+G396/$T$396</f>
        <v>0.19627951946409009</v>
      </c>
      <c r="H397" s="114">
        <f t="shared" si="116" ref="H397:S397">+H396/$T$396</f>
        <v>0.17834260942174343</v>
      </c>
      <c r="I397" s="114">
        <f t="shared" si="116"/>
        <v>0.3865068228690894</v>
      </c>
      <c r="J397" s="114">
        <f t="shared" si="116"/>
        <v>0.10724476630849351</v>
      </c>
      <c r="K397" s="114">
        <f t="shared" si="116"/>
        <v>0.0</v>
      </c>
      <c r="L397" s="114">
        <f t="shared" si="116"/>
        <v>0.0</v>
      </c>
      <c r="M397" s="114">
        <f t="shared" si="116"/>
        <v>0.0</v>
      </c>
      <c r="N397" s="114">
        <f t="shared" si="116"/>
        <v>0.0</v>
      </c>
      <c r="O397" s="114">
        <f t="shared" si="116"/>
        <v>0.0</v>
      </c>
      <c r="P397" s="114">
        <f t="shared" si="116"/>
        <v>0.0</v>
      </c>
      <c r="Q397" s="532">
        <f t="shared" si="116"/>
        <v>0.8683737180634165</v>
      </c>
      <c r="R397" s="532">
        <f t="shared" si="116"/>
        <v>0.0</v>
      </c>
      <c r="S397" s="114">
        <f t="shared" si="116"/>
        <v>0.13162628193658357</v>
      </c>
      <c r="T397" s="533">
        <f>T396/U396</f>
        <v>0.9811416638947408</v>
      </c>
      <c r="U397" s="554"/>
      <c r="V397" s="569"/>
      <c r="W397" s="459"/>
      <c r="X397" s="263"/>
    </row>
    <row r="398" spans="8:8" s="445" ht="15.75" outlineLevel="1" collapsed="1" customFormat="1">
      <c r="A398" s="552"/>
      <c r="B398" s="456"/>
      <c r="C398" s="459"/>
      <c r="D398" s="459"/>
      <c r="E398" s="459"/>
      <c r="F398" s="459"/>
      <c r="G398" s="536"/>
      <c r="H398" s="321"/>
      <c r="I398" s="321"/>
      <c r="J398" s="321"/>
      <c r="K398" s="321"/>
      <c r="L398" s="321"/>
      <c r="M398" s="537"/>
      <c r="N398" s="537"/>
      <c r="O398" s="537"/>
      <c r="P398" s="537"/>
      <c r="Q398" s="461"/>
      <c r="R398" s="461"/>
      <c r="S398" s="324"/>
      <c r="T398" s="46"/>
      <c r="U398" s="487"/>
      <c r="V398" s="449"/>
      <c r="W398" s="459"/>
      <c r="X398" s="122"/>
      <c r="Y398" s="459"/>
      <c r="Z398" s="459"/>
    </row>
    <row r="399" spans="8:8" s="445" ht="16.5" outlineLevel="1" customFormat="1">
      <c r="A399" s="489" t="s">
        <v>1008</v>
      </c>
      <c r="B399" s="489"/>
      <c r="C399" s="459"/>
      <c r="D399" s="459"/>
      <c r="E399" s="459"/>
      <c r="F399" s="459"/>
      <c r="G399" s="536"/>
      <c r="H399" s="321"/>
      <c r="I399" s="321"/>
      <c r="J399" s="321"/>
      <c r="K399" s="321"/>
      <c r="L399" s="321"/>
      <c r="M399" s="537"/>
      <c r="N399" s="537"/>
      <c r="O399" s="537"/>
      <c r="P399" s="537"/>
      <c r="Q399" s="461"/>
      <c r="R399" s="461"/>
      <c r="S399" s="324"/>
      <c r="T399" s="46"/>
      <c r="U399" s="487"/>
      <c r="V399" s="449"/>
      <c r="W399" s="459"/>
      <c r="X399" s="122"/>
      <c r="Y399" s="459"/>
      <c r="Z399" s="459"/>
    </row>
    <row r="400" spans="8:8" s="445" ht="15.75" outlineLevel="1" customFormat="1">
      <c r="A400" s="490" t="s">
        <v>751</v>
      </c>
      <c r="B400" s="671">
        <v>7007.0</v>
      </c>
      <c r="C400" s="611" t="s">
        <v>1032</v>
      </c>
      <c r="D400" s="493" t="s">
        <v>319</v>
      </c>
      <c r="E400" s="493" t="s">
        <v>1034</v>
      </c>
      <c r="F400" s="659" t="s">
        <v>1380</v>
      </c>
      <c r="G400" s="495">
        <v>0.0</v>
      </c>
      <c r="H400" s="55">
        <v>3.016</v>
      </c>
      <c r="I400" s="589">
        <f>8.768-0.012</f>
        <v>8.756</v>
      </c>
      <c r="J400" s="55">
        <v>0.0</v>
      </c>
      <c r="K400" s="55">
        <v>0.0</v>
      </c>
      <c r="L400" s="55">
        <v>0.0</v>
      </c>
      <c r="M400" s="496">
        <v>0.0</v>
      </c>
      <c r="N400" s="496">
        <v>0.0</v>
      </c>
      <c r="O400" s="496">
        <v>0.0</v>
      </c>
      <c r="P400" s="496">
        <v>0.0</v>
      </c>
      <c r="Q400" s="497">
        <f>SUM(G400:K400)</f>
        <v>11.772</v>
      </c>
      <c r="R400" s="497">
        <f>SUM(L400:P400)</f>
        <v>0.0</v>
      </c>
      <c r="S400" s="58"/>
      <c r="T400" s="129">
        <f>SUM(Q400:S400)</f>
        <v>11.772</v>
      </c>
      <c r="U400" s="498">
        <v>11.772</v>
      </c>
      <c r="V400" s="499">
        <v>1.0</v>
      </c>
      <c r="W400" s="459"/>
      <c r="X400" s="457" t="s">
        <v>1100</v>
      </c>
      <c r="Y400" s="493" t="s">
        <v>319</v>
      </c>
      <c r="Z400" s="493" t="s">
        <v>1034</v>
      </c>
    </row>
    <row r="401" spans="8:8" s="445" ht="15.75" outlineLevel="1" customFormat="1">
      <c r="A401" s="450" t="s">
        <v>751</v>
      </c>
      <c r="B401" s="541">
        <v>7008.0</v>
      </c>
      <c r="C401" s="612" t="s">
        <v>747</v>
      </c>
      <c r="D401" s="458" t="s">
        <v>36</v>
      </c>
      <c r="E401" s="458" t="s">
        <v>748</v>
      </c>
      <c r="F401" s="541" t="s">
        <v>1381</v>
      </c>
      <c r="G401" s="502">
        <v>0.0</v>
      </c>
      <c r="H401" s="75">
        <v>6.965</v>
      </c>
      <c r="I401" s="75">
        <v>46.018</v>
      </c>
      <c r="J401" s="75">
        <v>15.866</v>
      </c>
      <c r="K401" s="75">
        <v>0.0</v>
      </c>
      <c r="L401" s="75">
        <v>0.0</v>
      </c>
      <c r="M401" s="503">
        <v>0.0</v>
      </c>
      <c r="N401" s="503">
        <v>0.0</v>
      </c>
      <c r="O401" s="503">
        <v>0.0</v>
      </c>
      <c r="P401" s="503">
        <v>0.0</v>
      </c>
      <c r="Q401" s="455">
        <f>SUM(G401:K401)</f>
        <v>68.849</v>
      </c>
      <c r="R401" s="455">
        <f>SUM(L401:P401)</f>
        <v>0.0</v>
      </c>
      <c r="S401" s="78"/>
      <c r="T401" s="135">
        <f>SUM(Q401:S401)</f>
        <v>68.849</v>
      </c>
      <c r="U401" s="504">
        <v>68.849</v>
      </c>
      <c r="V401" s="505">
        <v>1.0</v>
      </c>
      <c r="W401" s="459"/>
      <c r="X401" s="457" t="s">
        <v>1100</v>
      </c>
      <c r="Y401" s="458" t="s">
        <v>36</v>
      </c>
      <c r="Z401" s="458" t="s">
        <v>748</v>
      </c>
    </row>
    <row r="402" spans="8:8" s="445" ht="15.75" outlineLevel="1" customFormat="1">
      <c r="A402" s="450" t="s">
        <v>751</v>
      </c>
      <c r="B402" s="559" t="s">
        <v>1036</v>
      </c>
      <c r="C402" s="501" t="s">
        <v>1037</v>
      </c>
      <c r="D402" s="458" t="s">
        <v>36</v>
      </c>
      <c r="E402" s="458" t="s">
        <v>368</v>
      </c>
      <c r="F402" s="501" t="s">
        <v>1382</v>
      </c>
      <c r="G402" s="502">
        <v>0.0</v>
      </c>
      <c r="H402" s="75">
        <v>6.416</v>
      </c>
      <c r="I402" s="75">
        <v>4.974</v>
      </c>
      <c r="J402" s="75">
        <v>12.481999999999998</v>
      </c>
      <c r="K402" s="75">
        <v>1.971</v>
      </c>
      <c r="L402" s="75">
        <v>0.0</v>
      </c>
      <c r="M402" s="503">
        <v>0.0</v>
      </c>
      <c r="N402" s="503">
        <v>0.0</v>
      </c>
      <c r="O402" s="503">
        <v>0.0</v>
      </c>
      <c r="P402" s="503">
        <v>6.964</v>
      </c>
      <c r="Q402" s="455">
        <f>SUM(G402:K402)</f>
        <v>25.843</v>
      </c>
      <c r="R402" s="455">
        <f>SUM(L402:P402)</f>
        <v>6.964</v>
      </c>
      <c r="S402" s="78"/>
      <c r="T402" s="135">
        <f>SUM(Q402:S402)</f>
        <v>32.807</v>
      </c>
      <c r="U402" s="504">
        <v>31.835</v>
      </c>
      <c r="V402" s="505">
        <v>1.0</v>
      </c>
      <c r="W402" s="459"/>
      <c r="X402" s="457" t="s">
        <v>1100</v>
      </c>
      <c r="Y402" s="458" t="s">
        <v>36</v>
      </c>
      <c r="Z402" s="458" t="s">
        <v>368</v>
      </c>
    </row>
    <row r="403" spans="8:8" s="445" ht="15.75" outlineLevel="1" customFormat="1">
      <c r="A403" s="521" t="s">
        <v>1038</v>
      </c>
      <c r="B403" s="522"/>
      <c r="C403" s="522"/>
      <c r="D403" s="522"/>
      <c r="E403" s="522"/>
      <c r="F403" s="523" t="s">
        <v>85</v>
      </c>
      <c r="G403" s="526">
        <f t="shared" si="117" ref="G403:P403">SUM(G400:G402)</f>
        <v>0.0</v>
      </c>
      <c r="H403" s="526">
        <f t="shared" si="117"/>
        <v>16.397</v>
      </c>
      <c r="I403" s="526">
        <f t="shared" si="117"/>
        <v>59.748000000000005</v>
      </c>
      <c r="J403" s="526">
        <f t="shared" si="117"/>
        <v>28.348</v>
      </c>
      <c r="K403" s="526">
        <f t="shared" si="117"/>
        <v>1.971</v>
      </c>
      <c r="L403" s="526">
        <f t="shared" si="117"/>
        <v>0.0</v>
      </c>
      <c r="M403" s="526">
        <f t="shared" si="117"/>
        <v>0.0</v>
      </c>
      <c r="N403" s="526">
        <f t="shared" si="117"/>
        <v>0.0</v>
      </c>
      <c r="O403" s="526">
        <f>SUM(O400:O402)</f>
        <v>0.0</v>
      </c>
      <c r="P403" s="526">
        <f t="shared" si="117"/>
        <v>6.964</v>
      </c>
      <c r="Q403" s="455">
        <f>SUM(G403:K403)</f>
        <v>106.46400000000001</v>
      </c>
      <c r="R403" s="455">
        <f>SUM(L403:P403)</f>
        <v>6.964</v>
      </c>
      <c r="S403" s="78">
        <f>SUM(S400:S402)</f>
        <v>0.0</v>
      </c>
      <c r="T403" s="79">
        <f>SUM(Q403:S403)</f>
        <v>113.42800000000001</v>
      </c>
      <c r="U403" s="504">
        <f>SUM(U400:U402)</f>
        <v>112.45600000000002</v>
      </c>
      <c r="V403" s="527"/>
      <c r="W403" s="459"/>
      <c r="X403" s="82"/>
    </row>
    <row r="404" spans="8:8" s="445" ht="16.5" outlineLevel="1" customFormat="1">
      <c r="A404" s="529"/>
      <c r="B404" s="530"/>
      <c r="C404" s="530"/>
      <c r="D404" s="530"/>
      <c r="E404" s="530"/>
      <c r="F404" s="531" t="s">
        <v>86</v>
      </c>
      <c r="G404" s="114">
        <f>+G403/$T$403</f>
        <v>0.0</v>
      </c>
      <c r="H404" s="114">
        <f t="shared" si="118" ref="H404:S404">+H403/$T$403</f>
        <v>0.1445586627640441</v>
      </c>
      <c r="I404" s="114">
        <f t="shared" si="118"/>
        <v>0.5267482455831012</v>
      </c>
      <c r="J404" s="114">
        <f t="shared" si="118"/>
        <v>0.24992065451211337</v>
      </c>
      <c r="K404" s="114">
        <f t="shared" si="118"/>
        <v>0.017376661847162956</v>
      </c>
      <c r="L404" s="114">
        <f t="shared" si="118"/>
        <v>0.0</v>
      </c>
      <c r="M404" s="114">
        <f t="shared" si="118"/>
        <v>0.0</v>
      </c>
      <c r="N404" s="114">
        <f t="shared" si="118"/>
        <v>0.0</v>
      </c>
      <c r="O404" s="114">
        <f t="shared" si="118"/>
        <v>0.0</v>
      </c>
      <c r="P404" s="114">
        <f t="shared" si="118"/>
        <v>0.0613957752935783</v>
      </c>
      <c r="Q404" s="532">
        <f t="shared" si="118"/>
        <v>0.9386042247064217</v>
      </c>
      <c r="R404" s="532">
        <f t="shared" si="118"/>
        <v>0.0613957752935783</v>
      </c>
      <c r="S404" s="114">
        <f t="shared" si="118"/>
        <v>0.0</v>
      </c>
      <c r="T404" s="533">
        <f>T403/U403</f>
        <v>1.0086433805221597</v>
      </c>
      <c r="U404" s="534"/>
      <c r="V404" s="535"/>
      <c r="W404" s="459"/>
      <c r="X404" s="263"/>
    </row>
    <row r="405" spans="8:8" s="445" ht="15.75" customFormat="1">
      <c r="A405" s="552"/>
      <c r="B405" s="459"/>
      <c r="C405" s="459"/>
      <c r="D405" s="459"/>
      <c r="E405" s="459"/>
      <c r="F405" s="459"/>
      <c r="G405" s="536"/>
      <c r="H405" s="321"/>
      <c r="I405" s="321"/>
      <c r="J405" s="321"/>
      <c r="K405" s="321"/>
      <c r="L405" s="321"/>
      <c r="M405" s="537"/>
      <c r="N405" s="537"/>
      <c r="O405" s="537"/>
      <c r="P405" s="537"/>
      <c r="Q405" s="461"/>
      <c r="R405" s="461"/>
      <c r="S405" s="324"/>
      <c r="T405" s="46"/>
      <c r="U405" s="487"/>
      <c r="V405" s="449"/>
      <c r="W405" s="459"/>
      <c r="X405" s="122"/>
      <c r="Y405" s="459"/>
      <c r="Z405" s="459"/>
    </row>
    <row r="406" spans="8:8" s="445" ht="16.5" customFormat="1">
      <c r="A406" s="672" t="s">
        <v>1039</v>
      </c>
      <c r="B406" s="672"/>
      <c r="C406" s="627"/>
      <c r="D406" s="459"/>
      <c r="E406" s="459"/>
      <c r="F406" s="459"/>
      <c r="G406" s="536"/>
      <c r="H406" s="321"/>
      <c r="I406" s="321"/>
      <c r="J406" s="321"/>
      <c r="K406" s="321"/>
      <c r="L406" s="321"/>
      <c r="M406" s="537"/>
      <c r="N406" s="537"/>
      <c r="O406" s="537"/>
      <c r="P406" s="537"/>
      <c r="Q406" s="461"/>
      <c r="R406" s="461"/>
      <c r="S406" s="324"/>
      <c r="T406" s="46"/>
      <c r="U406" s="487"/>
      <c r="V406" s="449"/>
      <c r="W406" s="459"/>
      <c r="X406" s="122"/>
      <c r="Y406" s="459"/>
      <c r="Z406" s="459"/>
    </row>
    <row r="407" spans="8:8" s="445" ht="15.75" customFormat="1">
      <c r="A407" s="490" t="s">
        <v>1040</v>
      </c>
      <c r="B407" s="493" t="s">
        <v>1041</v>
      </c>
      <c r="C407" s="492" t="s">
        <v>1042</v>
      </c>
      <c r="D407" s="493" t="s">
        <v>36</v>
      </c>
      <c r="E407" s="493" t="s">
        <v>1043</v>
      </c>
      <c r="F407" s="492" t="s">
        <v>1042</v>
      </c>
      <c r="G407" s="495">
        <v>9.978000000000002</v>
      </c>
      <c r="H407" s="55">
        <v>4.399</v>
      </c>
      <c r="I407" s="55">
        <v>9.642</v>
      </c>
      <c r="J407" s="55">
        <v>3.997</v>
      </c>
      <c r="K407" s="55">
        <v>0.0</v>
      </c>
      <c r="L407" s="55">
        <v>0.0</v>
      </c>
      <c r="M407" s="496">
        <v>0.0</v>
      </c>
      <c r="N407" s="496">
        <v>0.0</v>
      </c>
      <c r="O407" s="496">
        <v>0.0</v>
      </c>
      <c r="P407" s="496">
        <v>0.0</v>
      </c>
      <c r="Q407" s="497">
        <f>SUM(G407:K407)</f>
        <v>28.016000000000002</v>
      </c>
      <c r="R407" s="497">
        <f>SUM(L407:P407)</f>
        <v>0.0</v>
      </c>
      <c r="S407" s="58"/>
      <c r="T407" s="59">
        <f>SUM(Q407:S407)</f>
        <v>28.016000000000002</v>
      </c>
      <c r="U407" s="498">
        <v>28.016</v>
      </c>
      <c r="V407" s="602">
        <v>1.0</v>
      </c>
      <c r="W407" s="459"/>
      <c r="X407" s="62"/>
      <c r="Y407" s="493" t="s">
        <v>36</v>
      </c>
      <c r="Z407" s="493" t="s">
        <v>1043</v>
      </c>
    </row>
    <row r="408" spans="8:8" s="445" ht="15.75" customFormat="1">
      <c r="A408" s="450" t="s">
        <v>1040</v>
      </c>
      <c r="B408" s="458" t="s">
        <v>1045</v>
      </c>
      <c r="C408" s="501" t="s">
        <v>1046</v>
      </c>
      <c r="D408" s="458" t="s">
        <v>36</v>
      </c>
      <c r="E408" s="458" t="s">
        <v>1047</v>
      </c>
      <c r="F408" s="501" t="s">
        <v>1046</v>
      </c>
      <c r="G408" s="502">
        <v>0.0</v>
      </c>
      <c r="H408" s="75">
        <v>11.600999999999999</v>
      </c>
      <c r="I408" s="75">
        <v>4.045999999999999</v>
      </c>
      <c r="J408" s="75">
        <v>2.016</v>
      </c>
      <c r="K408" s="75">
        <v>0.0</v>
      </c>
      <c r="L408" s="75">
        <v>0.0</v>
      </c>
      <c r="M408" s="503">
        <v>0.0</v>
      </c>
      <c r="N408" s="503">
        <v>0.0</v>
      </c>
      <c r="O408" s="503">
        <v>0.0</v>
      </c>
      <c r="P408" s="503">
        <v>0.0</v>
      </c>
      <c r="Q408" s="455">
        <f>SUM(G408:K408)</f>
        <v>17.662999999999997</v>
      </c>
      <c r="R408" s="455">
        <f>SUM(L408:P408)</f>
        <v>0.0</v>
      </c>
      <c r="S408" s="78"/>
      <c r="T408" s="79">
        <f>SUM(Q408:S408)</f>
        <v>17.662999999999997</v>
      </c>
      <c r="U408" s="504">
        <v>17.663000000000004</v>
      </c>
      <c r="V408" s="603">
        <v>1.0</v>
      </c>
      <c r="W408" s="459"/>
      <c r="X408" s="82"/>
      <c r="Y408" s="458" t="s">
        <v>36</v>
      </c>
      <c r="Z408" s="458" t="s">
        <v>1047</v>
      </c>
    </row>
    <row r="409" spans="8:8" s="445" ht="15.75" customFormat="1">
      <c r="A409" s="521" t="s">
        <v>1049</v>
      </c>
      <c r="B409" s="522"/>
      <c r="C409" s="522"/>
      <c r="D409" s="522"/>
      <c r="E409" s="522"/>
      <c r="F409" s="523" t="s">
        <v>85</v>
      </c>
      <c r="G409" s="526">
        <f t="shared" si="119" ref="G409:P409">SUM(G407:G408)</f>
        <v>9.978000000000002</v>
      </c>
      <c r="H409" s="526">
        <f t="shared" si="119"/>
        <v>16.0</v>
      </c>
      <c r="I409" s="526">
        <f t="shared" si="119"/>
        <v>13.687999999999999</v>
      </c>
      <c r="J409" s="526">
        <f t="shared" si="119"/>
        <v>6.013</v>
      </c>
      <c r="K409" s="526">
        <f t="shared" si="119"/>
        <v>0.0</v>
      </c>
      <c r="L409" s="526">
        <f t="shared" si="119"/>
        <v>0.0</v>
      </c>
      <c r="M409" s="526">
        <f t="shared" si="119"/>
        <v>0.0</v>
      </c>
      <c r="N409" s="526">
        <f t="shared" si="119"/>
        <v>0.0</v>
      </c>
      <c r="O409" s="526">
        <f t="shared" si="119"/>
        <v>0.0</v>
      </c>
      <c r="P409" s="526">
        <f t="shared" si="119"/>
        <v>0.0</v>
      </c>
      <c r="Q409" s="455">
        <f>SUM(G409:K409)</f>
        <v>45.678999999999995</v>
      </c>
      <c r="R409" s="455">
        <f>SUM(L409:P409)</f>
        <v>0.0</v>
      </c>
      <c r="S409" s="78">
        <f>SUM(S407:S408)</f>
        <v>0.0</v>
      </c>
      <c r="T409" s="79">
        <f>SUM(Q409:S409)</f>
        <v>45.678999999999995</v>
      </c>
      <c r="U409" s="504">
        <f>SUM(U407:U408)</f>
        <v>45.679</v>
      </c>
      <c r="V409" s="604"/>
      <c r="W409" s="459"/>
      <c r="X409" s="82"/>
    </row>
    <row r="410" spans="8:8" s="445" ht="16.5" customFormat="1">
      <c r="A410" s="673"/>
      <c r="B410" s="674"/>
      <c r="C410" s="674"/>
      <c r="D410" s="674"/>
      <c r="E410" s="674"/>
      <c r="F410" s="531" t="s">
        <v>86</v>
      </c>
      <c r="G410" s="114">
        <f>+G409/$T$409</f>
        <v>0.21843735633442068</v>
      </c>
      <c r="H410" s="114">
        <f t="shared" si="120" ref="H410:S410">+H409/$T$409</f>
        <v>0.3502703649379365</v>
      </c>
      <c r="I410" s="114">
        <f t="shared" si="120"/>
        <v>0.2996562972044047</v>
      </c>
      <c r="J410" s="114">
        <f t="shared" si="120"/>
        <v>0.13163598152323827</v>
      </c>
      <c r="K410" s="114">
        <f t="shared" si="120"/>
        <v>0.0</v>
      </c>
      <c r="L410" s="114">
        <f t="shared" si="120"/>
        <v>0.0</v>
      </c>
      <c r="M410" s="114">
        <f t="shared" si="120"/>
        <v>0.0</v>
      </c>
      <c r="N410" s="114">
        <f t="shared" si="120"/>
        <v>0.0</v>
      </c>
      <c r="O410" s="114">
        <f t="shared" si="120"/>
        <v>0.0</v>
      </c>
      <c r="P410" s="114">
        <f t="shared" si="120"/>
        <v>0.0</v>
      </c>
      <c r="Q410" s="532">
        <f t="shared" si="120"/>
        <v>1.0</v>
      </c>
      <c r="R410" s="532">
        <f t="shared" si="120"/>
        <v>0.0</v>
      </c>
      <c r="S410" s="114">
        <f t="shared" si="120"/>
        <v>0.0</v>
      </c>
      <c r="T410" s="533">
        <f>T409/U409</f>
        <v>0.9999999999999999</v>
      </c>
      <c r="U410" s="675"/>
      <c r="V410" s="605"/>
      <c r="W410" s="459"/>
      <c r="X410" s="263"/>
    </row>
    <row r="411" spans="8:8" s="445" ht="15.75" customFormat="1">
      <c r="A411" s="552"/>
      <c r="B411" s="459"/>
      <c r="C411" s="459"/>
      <c r="D411" s="459"/>
      <c r="E411" s="459"/>
      <c r="F411" s="459"/>
      <c r="G411" s="536"/>
      <c r="H411" s="321"/>
      <c r="I411" s="321"/>
      <c r="J411" s="321"/>
      <c r="K411" s="321"/>
      <c r="L411" s="321"/>
      <c r="M411" s="537"/>
      <c r="N411" s="537"/>
      <c r="O411" s="537"/>
      <c r="P411" s="537"/>
      <c r="Q411" s="461"/>
      <c r="R411" s="461"/>
      <c r="S411" s="324"/>
      <c r="T411" s="46"/>
      <c r="U411" s="487"/>
      <c r="V411" s="449"/>
      <c r="W411" s="459"/>
      <c r="X411" s="122"/>
      <c r="Y411" s="459"/>
      <c r="Z411" s="459"/>
    </row>
    <row r="412" spans="8:8" s="445" ht="15.75" customFormat="1">
      <c r="A412" s="552"/>
      <c r="B412" s="459"/>
      <c r="C412" s="459"/>
      <c r="D412" s="459"/>
      <c r="E412" s="459"/>
      <c r="F412" s="459"/>
      <c r="G412" s="536"/>
      <c r="H412" s="321"/>
      <c r="I412" s="321"/>
      <c r="J412" s="321"/>
      <c r="K412" s="321"/>
      <c r="L412" s="321"/>
      <c r="M412" s="537"/>
      <c r="N412" s="537"/>
      <c r="O412" s="537"/>
      <c r="P412" s="537"/>
      <c r="Q412" s="461"/>
      <c r="R412" s="461"/>
      <c r="S412" s="324"/>
      <c r="T412" s="46"/>
      <c r="U412" s="487"/>
      <c r="V412" s="449"/>
      <c r="W412" s="459"/>
      <c r="X412" s="122"/>
      <c r="Y412" s="459"/>
      <c r="Z412" s="459"/>
    </row>
    <row r="413" spans="8:8" s="445" ht="16.5" customFormat="1">
      <c r="A413" s="552"/>
      <c r="B413" s="459"/>
      <c r="C413" s="459"/>
      <c r="D413" s="459"/>
      <c r="E413" s="459"/>
      <c r="F413" s="459"/>
      <c r="G413" s="536"/>
      <c r="H413" s="321"/>
      <c r="I413" s="321"/>
      <c r="J413" s="321"/>
      <c r="K413" s="321"/>
      <c r="L413" s="321"/>
      <c r="M413" s="537"/>
      <c r="N413" s="537"/>
      <c r="O413" s="537"/>
      <c r="P413" s="537"/>
      <c r="Q413" s="461"/>
      <c r="R413" s="461"/>
      <c r="S413" s="324"/>
      <c r="T413" s="46"/>
      <c r="U413" s="487"/>
      <c r="V413" s="449"/>
      <c r="W413" s="459"/>
      <c r="X413" s="122"/>
      <c r="Y413" s="459"/>
      <c r="Z413" s="459"/>
    </row>
    <row r="414" spans="8:8" s="445" ht="15.75" customFormat="1">
      <c r="A414" s="676" t="s">
        <v>1050</v>
      </c>
      <c r="B414" s="677"/>
      <c r="C414" s="677"/>
      <c r="D414" s="677"/>
      <c r="E414" s="677"/>
      <c r="F414" s="678" t="s">
        <v>1051</v>
      </c>
      <c r="G414" s="679">
        <f t="shared" si="121" ref="G414:U414">+G25+G38+G45+G63+G78+G91+G107+G136+G148+G157+G169+G191+G199+G224+G233+G263+G287+G302+G312+G324+G339+G360+G367+G383+G396+G403+G409</f>
        <v>1896.89273</v>
      </c>
      <c r="H414" s="679">
        <f t="shared" si="121"/>
        <v>2961.73327</v>
      </c>
      <c r="I414" s="679">
        <f t="shared" si="121"/>
        <v>2379.72021</v>
      </c>
      <c r="J414" s="679">
        <f t="shared" si="121"/>
        <v>1181.1966699999998</v>
      </c>
      <c r="K414" s="679">
        <f t="shared" si="121"/>
        <v>36.74499</v>
      </c>
      <c r="L414" s="679">
        <f t="shared" si="121"/>
        <v>13.41812</v>
      </c>
      <c r="M414" s="679">
        <f t="shared" si="121"/>
        <v>160.91495</v>
      </c>
      <c r="N414" s="679">
        <f t="shared" si="121"/>
        <v>978.5634</v>
      </c>
      <c r="O414" s="679">
        <f t="shared" si="121"/>
        <v>1136.90107</v>
      </c>
      <c r="P414" s="679">
        <f t="shared" si="121"/>
        <v>153.90435</v>
      </c>
      <c r="Q414" s="680">
        <f t="shared" si="121"/>
        <v>8456.28787</v>
      </c>
      <c r="R414" s="680">
        <f t="shared" si="121"/>
        <v>2443.70189</v>
      </c>
      <c r="S414" s="679">
        <f t="shared" si="121"/>
        <v>90.542</v>
      </c>
      <c r="T414" s="679">
        <f t="shared" si="121"/>
        <v>10990.53176</v>
      </c>
      <c r="U414" s="681">
        <f t="shared" si="121"/>
        <v>11035.7999</v>
      </c>
      <c r="V414" s="449"/>
      <c r="W414" s="459"/>
      <c r="X414" s="496"/>
    </row>
    <row r="415" spans="8:8" s="445" ht="16.5" customFormat="1">
      <c r="A415" s="529"/>
      <c r="B415" s="530"/>
      <c r="C415" s="530"/>
      <c r="D415" s="530"/>
      <c r="E415" s="530"/>
      <c r="F415" s="531" t="s">
        <v>1052</v>
      </c>
      <c r="G415" s="114">
        <f>+G414/$Q$414</f>
        <v>0.2243174261757955</v>
      </c>
      <c r="H415" s="114">
        <f>+H414/$Q$414</f>
        <v>0.35024035552375304</v>
      </c>
      <c r="I415" s="114">
        <f>+I414/$Q$414</f>
        <v>0.2814142856279087</v>
      </c>
      <c r="J415" s="114">
        <f>+J414/$Q$414</f>
        <v>0.13968264658899318</v>
      </c>
      <c r="K415" s="114">
        <f>+K414/$Q$414</f>
        <v>0.004345286083549566</v>
      </c>
      <c r="L415" s="114">
        <f>+L414/$R$414</f>
        <v>0.005490898891926626</v>
      </c>
      <c r="M415" s="114">
        <f>+M414/$R$414</f>
        <v>0.06584884623549561</v>
      </c>
      <c r="N415" s="114">
        <f>+N414/$R$414</f>
        <v>0.4004430343997484</v>
      </c>
      <c r="O415" s="114">
        <f>+O414/$R$414</f>
        <v>0.4652372184399301</v>
      </c>
      <c r="P415" s="114">
        <f>+P414/$R$414</f>
        <v>0.06298000203289936</v>
      </c>
      <c r="Q415" s="532">
        <f>+Q414/$T$414</f>
        <v>0.7694157166058724</v>
      </c>
      <c r="R415" s="532">
        <f>+R414/$T$414</f>
        <v>0.22234610147744116</v>
      </c>
      <c r="S415" s="114">
        <f>+S414/$T$414</f>
        <v>0.008238181916686441</v>
      </c>
      <c r="T415" s="682">
        <f>T414/U414</f>
        <v>0.9958980644438832</v>
      </c>
      <c r="U415" s="683"/>
      <c r="V415" s="449"/>
      <c r="W415" s="459"/>
      <c r="X415" s="263"/>
    </row>
    <row r="416" spans="8:8" s="445" ht="15.75" customFormat="1">
      <c r="A416" s="444"/>
      <c r="Q416" s="461"/>
      <c r="R416" s="461"/>
      <c r="S416" s="447"/>
      <c r="T416" s="448"/>
      <c r="U416" s="448"/>
      <c r="V416" s="449"/>
      <c r="W416" s="459"/>
    </row>
    <row r="417" spans="8:8" s="445" ht="16.5" customFormat="1">
      <c r="A417" s="444"/>
      <c r="B417" s="445" t="s">
        <v>1383</v>
      </c>
      <c r="Q417" s="461"/>
      <c r="R417" s="461"/>
      <c r="S417" s="447"/>
      <c r="T417" s="448"/>
      <c r="U417" s="448"/>
      <c r="V417" s="449"/>
      <c r="W417" s="459"/>
    </row>
    <row r="418" spans="8:8" s="445" ht="15.75" customFormat="1">
      <c r="A418" s="444"/>
      <c r="B418" s="684" t="s">
        <v>1054</v>
      </c>
      <c r="C418" s="685" t="s">
        <v>1055</v>
      </c>
      <c r="D418" s="686"/>
      <c r="E418" s="686"/>
      <c r="F418" s="686"/>
      <c r="G418" s="687"/>
      <c r="Q418" s="461"/>
      <c r="R418" s="461"/>
      <c r="S418" s="447"/>
      <c r="T418" s="448"/>
      <c r="U418" s="448"/>
      <c r="V418" s="449"/>
      <c r="W418" s="459"/>
    </row>
    <row r="419" spans="8:8" s="445" ht="15.75" customFormat="1">
      <c r="A419" s="444"/>
      <c r="B419" s="688" t="s">
        <v>1056</v>
      </c>
      <c r="C419" s="689" t="s">
        <v>1384</v>
      </c>
      <c r="D419" s="690"/>
      <c r="E419" s="690"/>
      <c r="F419" s="690"/>
      <c r="G419" s="691"/>
      <c r="Q419" s="461"/>
      <c r="R419" s="461"/>
      <c r="S419" s="447"/>
      <c r="T419" s="448"/>
      <c r="U419" s="448"/>
      <c r="V419" s="449"/>
      <c r="W419" s="459"/>
    </row>
    <row r="420" spans="8:8" s="445" ht="15.75" customFormat="1">
      <c r="A420" s="444"/>
      <c r="B420" s="688" t="s">
        <v>1058</v>
      </c>
      <c r="C420" s="689" t="s">
        <v>1385</v>
      </c>
      <c r="D420" s="690"/>
      <c r="E420" s="690"/>
      <c r="F420" s="690"/>
      <c r="G420" s="691"/>
      <c r="Q420" s="461"/>
      <c r="R420" s="461"/>
      <c r="S420" s="447"/>
      <c r="T420" s="448"/>
      <c r="U420" s="448"/>
      <c r="V420" s="449"/>
      <c r="W420" s="459"/>
    </row>
    <row r="421" spans="8:8" s="445" ht="16.5" customFormat="1">
      <c r="A421" s="444"/>
      <c r="B421" s="692" t="s">
        <v>1060</v>
      </c>
      <c r="C421" s="693" t="s">
        <v>1386</v>
      </c>
      <c r="D421" s="694"/>
      <c r="E421" s="694"/>
      <c r="F421" s="694"/>
      <c r="G421" s="695"/>
      <c r="Q421" s="461"/>
      <c r="R421" s="461"/>
      <c r="S421" s="447"/>
      <c r="T421" s="448"/>
      <c r="U421" s="448"/>
      <c r="V421" s="449"/>
      <c r="W421" s="459"/>
    </row>
    <row r="422" spans="8:8" s="445" ht="15.75" customFormat="1">
      <c r="A422" s="444"/>
      <c r="Q422" s="461"/>
      <c r="R422" s="461"/>
      <c r="S422" s="447"/>
      <c r="T422" s="448"/>
      <c r="U422" s="448"/>
      <c r="V422" s="449"/>
      <c r="W422" s="459"/>
    </row>
    <row r="423" spans="8:8" s="445" ht="15.75" customFormat="1">
      <c r="A423" s="444"/>
      <c r="Q423" s="461"/>
      <c r="R423" s="461"/>
      <c r="S423" s="447"/>
      <c r="T423" s="448"/>
      <c r="U423" s="448"/>
      <c r="V423" s="449"/>
      <c r="W423" s="459"/>
    </row>
    <row r="424" spans="8:8" s="445" ht="15.75" customFormat="1">
      <c r="A424" s="444"/>
      <c r="Q424" s="461"/>
      <c r="R424" s="461"/>
      <c r="S424" s="447"/>
      <c r="T424" s="448"/>
      <c r="U424" s="448"/>
      <c r="V424" s="449"/>
      <c r="W424" s="459"/>
    </row>
    <row r="425" spans="8:8" ht="15.75">
      <c r="Q425" s="461"/>
      <c r="R425" s="461"/>
    </row>
    <row r="426" spans="8:8" ht="15.75">
      <c r="Q426" s="461"/>
      <c r="R426" s="461"/>
    </row>
    <row r="427" spans="8:8" ht="15.75">
      <c r="Q427" s="461"/>
      <c r="R427" s="461"/>
    </row>
    <row r="428" spans="8:8" ht="15.75">
      <c r="Q428" s="461"/>
      <c r="R428" s="461"/>
    </row>
    <row r="429" spans="8:8" ht="15.75">
      <c r="Q429" s="461"/>
      <c r="R429" s="461"/>
    </row>
    <row r="430" spans="8:8" ht="15.75">
      <c r="Q430" s="461"/>
      <c r="R430" s="461"/>
    </row>
    <row r="431" spans="8:8" ht="15.75">
      <c r="Q431" s="461"/>
      <c r="R431" s="461"/>
    </row>
    <row r="432" spans="8:8" ht="15.75">
      <c r="Q432" s="461"/>
      <c r="R432" s="461"/>
    </row>
    <row r="433" spans="8:8" ht="15.75">
      <c r="Q433" s="461"/>
      <c r="R433" s="461"/>
    </row>
    <row r="434" spans="8:8" ht="15.75">
      <c r="Q434" s="461"/>
      <c r="R434" s="461"/>
    </row>
    <row r="435" spans="8:8" ht="15.75">
      <c r="Q435" s="461"/>
      <c r="R435" s="461"/>
    </row>
    <row r="436" spans="8:8" ht="15.75">
      <c r="Q436" s="461"/>
      <c r="R436" s="461"/>
    </row>
    <row r="437" spans="8:8" ht="15.75">
      <c r="Q437" s="461"/>
      <c r="R437" s="461"/>
    </row>
    <row r="438" spans="8:8" ht="15.75">
      <c r="Q438" s="461"/>
      <c r="R438" s="461"/>
    </row>
    <row r="439" spans="8:8" ht="15.75">
      <c r="Q439" s="461"/>
      <c r="R439" s="461"/>
    </row>
    <row r="440" spans="8:8" s="445" ht="15.75" outlineLevel="2" customFormat="1" customHeight="1">
      <c r="A440" s="450">
        <v>64.0</v>
      </c>
      <c r="B440" s="458">
        <v>6404.0</v>
      </c>
      <c r="C440" s="501" t="s">
        <v>168</v>
      </c>
      <c r="D440" s="540" t="s">
        <v>36</v>
      </c>
      <c r="E440" s="540" t="s">
        <v>169</v>
      </c>
      <c r="F440" s="501" t="s">
        <v>168</v>
      </c>
      <c r="G440" s="502">
        <v>0.0</v>
      </c>
      <c r="H440" s="75">
        <v>1.327</v>
      </c>
      <c r="I440" s="75">
        <v>31.745000000000005</v>
      </c>
      <c r="J440" s="75">
        <v>9.925</v>
      </c>
      <c r="K440" s="75">
        <v>0.0</v>
      </c>
      <c r="L440" s="75">
        <v>0.0</v>
      </c>
      <c r="M440" s="75">
        <v>0.0</v>
      </c>
      <c r="N440" s="503">
        <v>5.665</v>
      </c>
      <c r="O440" s="503">
        <v>58.107</v>
      </c>
      <c r="P440" s="503">
        <v>18.569999999999993</v>
      </c>
      <c r="Q440" s="455">
        <f>SUM(G440:K440)</f>
        <v>42.997</v>
      </c>
      <c r="R440" s="455">
        <f>SUM(L440:P440)</f>
        <v>82.34199999999998</v>
      </c>
      <c r="S440" s="78"/>
      <c r="T440" s="79">
        <f>SUM(Q440:S440)</f>
        <v>125.33899999999998</v>
      </c>
      <c r="U440" s="504">
        <v>125.33899999999998</v>
      </c>
      <c r="V440" s="505">
        <v>4.0</v>
      </c>
      <c r="W440" s="459"/>
      <c r="X440" s="82"/>
      <c r="Y440" s="540" t="s">
        <v>36</v>
      </c>
      <c r="Z440" s="540" t="s">
        <v>169</v>
      </c>
    </row>
    <row r="441" spans="8:8" ht="15.75">
      <c r="Q441" s="461"/>
      <c r="R441" s="461"/>
    </row>
    <row r="442" spans="8:8" ht="15.75">
      <c r="Q442" s="461"/>
      <c r="R442" s="461"/>
    </row>
    <row r="443" spans="8:8" ht="15.75">
      <c r="Q443" s="461"/>
      <c r="R443" s="461"/>
    </row>
    <row r="444" spans="8:8" ht="15.75">
      <c r="Q444" s="461"/>
      <c r="R444" s="461"/>
    </row>
    <row r="445" spans="8:8" ht="15.75">
      <c r="Q445" s="461"/>
      <c r="R445" s="461"/>
    </row>
    <row r="446" spans="8:8" ht="15.75">
      <c r="Q446" s="461"/>
      <c r="R446" s="461"/>
    </row>
    <row r="447" spans="8:8" ht="15.75">
      <c r="Q447" s="461"/>
      <c r="R447" s="461"/>
    </row>
    <row r="448" spans="8:8" ht="15.75">
      <c r="Q448" s="461"/>
      <c r="R448" s="461"/>
    </row>
    <row r="449" spans="8:8" ht="15.75">
      <c r="Q449" s="461"/>
      <c r="R449" s="461"/>
    </row>
    <row r="450" spans="8:8" ht="15.75">
      <c r="Q450" s="461"/>
      <c r="R450" s="461"/>
    </row>
    <row r="451" spans="8:8" ht="15.75">
      <c r="Q451" s="461"/>
      <c r="R451" s="461"/>
    </row>
    <row r="452" spans="8:8" ht="15.75">
      <c r="Q452" s="461"/>
      <c r="R452" s="461"/>
    </row>
    <row r="453" spans="8:8" ht="15.75">
      <c r="Q453" s="461"/>
      <c r="R453" s="461"/>
    </row>
    <row r="454" spans="8:8" ht="15.75">
      <c r="Q454" s="461"/>
      <c r="R454" s="461"/>
    </row>
    <row r="455" spans="8:8" ht="15.75">
      <c r="Q455" s="461"/>
      <c r="R455" s="461"/>
    </row>
    <row r="456" spans="8:8" ht="15.75">
      <c r="Q456" s="461"/>
      <c r="R456" s="461"/>
    </row>
    <row r="457" spans="8:8" ht="15.75">
      <c r="Q457" s="461"/>
      <c r="R457" s="461"/>
    </row>
    <row r="458" spans="8:8" ht="15.75">
      <c r="Q458" s="461"/>
      <c r="R458" s="461"/>
    </row>
    <row r="459" spans="8:8" ht="15.75">
      <c r="Q459" s="461"/>
      <c r="R459" s="461"/>
    </row>
    <row r="460" spans="8:8" ht="15.75">
      <c r="Q460" s="461"/>
      <c r="R460" s="461"/>
    </row>
    <row r="461" spans="8:8" ht="15.75">
      <c r="Q461" s="461"/>
      <c r="R461" s="461"/>
    </row>
    <row r="462" spans="8:8" ht="15.75">
      <c r="Q462" s="461"/>
      <c r="R462" s="461"/>
    </row>
    <row r="463" spans="8:8" ht="15.75">
      <c r="Q463" s="461"/>
      <c r="R463" s="461"/>
    </row>
    <row r="464" spans="8:8" ht="15.75">
      <c r="Q464" s="461"/>
      <c r="R464" s="461"/>
    </row>
    <row r="465" spans="8:8" ht="15.75">
      <c r="Q465" s="461"/>
      <c r="R465" s="461"/>
    </row>
    <row r="466" spans="8:8" ht="15.75">
      <c r="Q466" s="461"/>
      <c r="R466" s="461"/>
    </row>
    <row r="467" spans="8:8" ht="15.75">
      <c r="Q467" s="461"/>
      <c r="R467" s="461"/>
    </row>
  </sheetData>
  <autoFilter ref="A342:V359">
    <filterColumn colId="0" showButton="0"/>
  </autoFilter>
  <mergeCells count="104">
    <mergeCell ref="Y5:Y6"/>
    <mergeCell ref="A41:B41"/>
    <mergeCell ref="A38:E39"/>
    <mergeCell ref="A8:B8"/>
    <mergeCell ref="C5:C6"/>
    <mergeCell ref="E5:E6"/>
    <mergeCell ref="A5:A6"/>
    <mergeCell ref="V136:V137"/>
    <mergeCell ref="G5:K5"/>
    <mergeCell ref="V148:V149"/>
    <mergeCell ref="L5:P5"/>
    <mergeCell ref="V91:V92"/>
    <mergeCell ref="V38:V39"/>
    <mergeCell ref="V191:V192"/>
    <mergeCell ref="V199:V200"/>
    <mergeCell ref="V263:V264"/>
    <mergeCell ref="V287:V288"/>
    <mergeCell ref="T5:T6"/>
    <mergeCell ref="A110:B110"/>
    <mergeCell ref="F5:F6"/>
    <mergeCell ref="V78:V79"/>
    <mergeCell ref="A81:B81"/>
    <mergeCell ref="A66:B66"/>
    <mergeCell ref="X5:X6"/>
    <mergeCell ref="A25:E26"/>
    <mergeCell ref="A194:B194"/>
    <mergeCell ref="A78:E79"/>
    <mergeCell ref="A91:E92"/>
    <mergeCell ref="A94:B94"/>
    <mergeCell ref="A107:E108"/>
    <mergeCell ref="A191:E192"/>
    <mergeCell ref="A199:E200"/>
    <mergeCell ref="A28:B28"/>
    <mergeCell ref="A202:B202"/>
    <mergeCell ref="A263:E264"/>
    <mergeCell ref="A266:B266"/>
    <mergeCell ref="A287:E288"/>
    <mergeCell ref="A290:C290"/>
    <mergeCell ref="Z5:Z6"/>
    <mergeCell ref="D5:D6"/>
    <mergeCell ref="A136:E137"/>
    <mergeCell ref="A233:E234"/>
    <mergeCell ref="A3:V3"/>
    <mergeCell ref="A45:E46"/>
    <mergeCell ref="V45:V46"/>
    <mergeCell ref="A48:B48"/>
    <mergeCell ref="A63:E64"/>
    <mergeCell ref="B5:B6"/>
    <mergeCell ref="A169:E170"/>
    <mergeCell ref="A172:C172"/>
    <mergeCell ref="V5:V6"/>
    <mergeCell ref="V383:V384"/>
    <mergeCell ref="A148:E149"/>
    <mergeCell ref="A342:C342"/>
    <mergeCell ref="A339:E340"/>
    <mergeCell ref="A236:B236"/>
    <mergeCell ref="A227:C227"/>
    <mergeCell ref="A157:E158"/>
    <mergeCell ref="A324:E325"/>
    <mergeCell ref="A151:B151"/>
    <mergeCell ref="C420:G420"/>
    <mergeCell ref="V396:V397"/>
    <mergeCell ref="V63:V64"/>
    <mergeCell ref="V169:V170"/>
    <mergeCell ref="V107:V108"/>
    <mergeCell ref="V233:V234"/>
    <mergeCell ref="V302:V303"/>
    <mergeCell ref="V312:V313"/>
    <mergeCell ref="C421:G421"/>
    <mergeCell ref="A383:E384"/>
    <mergeCell ref="C419:G419"/>
    <mergeCell ref="C418:G418"/>
    <mergeCell ref="A399:B399"/>
    <mergeCell ref="A396:E397"/>
    <mergeCell ref="A386:C386"/>
    <mergeCell ref="V339:V340"/>
    <mergeCell ref="V25:V26"/>
    <mergeCell ref="V360:V361"/>
    <mergeCell ref="V367:V368"/>
    <mergeCell ref="V403:V404"/>
    <mergeCell ref="V409:V410"/>
    <mergeCell ref="U414:U415"/>
    <mergeCell ref="A302:E303"/>
    <mergeCell ref="A409:E410"/>
    <mergeCell ref="A360:E361"/>
    <mergeCell ref="A315:B315"/>
    <mergeCell ref="A327:B327"/>
    <mergeCell ref="A367:E368"/>
    <mergeCell ref="A403:E404"/>
    <mergeCell ref="R5:R6"/>
    <mergeCell ref="V224:V225"/>
    <mergeCell ref="A224:E225"/>
    <mergeCell ref="A370:B370"/>
    <mergeCell ref="A139:B139"/>
    <mergeCell ref="A312:E313"/>
    <mergeCell ref="A363:B363"/>
    <mergeCell ref="Q5:Q6"/>
    <mergeCell ref="V157:V158"/>
    <mergeCell ref="U5:U6"/>
    <mergeCell ref="A160:B160"/>
    <mergeCell ref="A414:E415"/>
    <mergeCell ref="A305:B305"/>
    <mergeCell ref="S5:S6"/>
    <mergeCell ref="V324:V325"/>
  </mergeCells>
  <conditionalFormatting sqref="U120:U122">
    <cfRule type="cellIs" operator="notEqual" priority="127" dxfId="87">
      <formula>T120</formula>
    </cfRule>
    <cfRule type="cellIs" operator="equal" priority="128" dxfId="88">
      <formula>T120</formula>
    </cfRule>
  </conditionalFormatting>
  <conditionalFormatting sqref="U311">
    <cfRule type="cellIs" operator="equal" priority="56" dxfId="89">
      <formula>T311</formula>
    </cfRule>
    <cfRule type="cellIs" operator="notEqual" priority="55" dxfId="90">
      <formula>T311</formula>
    </cfRule>
  </conditionalFormatting>
  <conditionalFormatting sqref="U237 U241:U242">
    <cfRule type="cellIs" operator="notEqual" priority="97" dxfId="91">
      <formula>T237</formula>
    </cfRule>
    <cfRule type="cellIs" operator="equal" priority="98" dxfId="92">
      <formula>T237</formula>
    </cfRule>
  </conditionalFormatting>
  <conditionalFormatting sqref="U408">
    <cfRule type="cellIs" operator="notEqual" priority="39" dxfId="93">
      <formula>T408</formula>
    </cfRule>
    <cfRule type="cellIs" operator="equal" priority="40" dxfId="94">
      <formula>T408</formula>
    </cfRule>
  </conditionalFormatting>
  <conditionalFormatting sqref="U73">
    <cfRule type="cellIs" operator="equal" priority="108" dxfId="95">
      <formula>T73</formula>
    </cfRule>
    <cfRule type="cellIs" operator="notEqual" priority="107" dxfId="96">
      <formula>T73</formula>
    </cfRule>
  </conditionalFormatting>
  <conditionalFormatting sqref="U231:U232">
    <cfRule type="cellIs" operator="equal" priority="100" dxfId="97">
      <formula>T231</formula>
    </cfRule>
    <cfRule type="cellIs" operator="notEqual" priority="99" dxfId="98">
      <formula>T231</formula>
    </cfRule>
  </conditionalFormatting>
  <conditionalFormatting sqref="U346:U347">
    <cfRule type="cellIs" operator="notEqual" priority="71" dxfId="99">
      <formula>T346</formula>
    </cfRule>
    <cfRule type="cellIs" operator="equal" priority="72" dxfId="100">
      <formula>T346</formula>
    </cfRule>
  </conditionalFormatting>
  <conditionalFormatting sqref="U306:U308">
    <cfRule type="cellIs" operator="notEqual" priority="85" dxfId="101">
      <formula>T306</formula>
    </cfRule>
    <cfRule type="cellIs" operator="equal" priority="86" dxfId="102">
      <formula>T306</formula>
    </cfRule>
  </conditionalFormatting>
  <conditionalFormatting sqref="U332">
    <cfRule type="cellIs" operator="equal" priority="76" dxfId="103">
      <formula>T332</formula>
    </cfRule>
    <cfRule type="cellIs" operator="notEqual" priority="75" dxfId="104">
      <formula>T332</formula>
    </cfRule>
  </conditionalFormatting>
  <conditionalFormatting sqref="U95:U103">
    <cfRule type="cellIs" operator="equal" priority="134" dxfId="105">
      <formula>T95</formula>
    </cfRule>
    <cfRule type="cellIs" operator="notEqual" priority="133" dxfId="106">
      <formula>T95</formula>
    </cfRule>
  </conditionalFormatting>
  <conditionalFormatting sqref="U161:U168">
    <cfRule type="cellIs" operator="equal" priority="120" dxfId="107">
      <formula>T161</formula>
    </cfRule>
    <cfRule type="cellIs" operator="notEqual" priority="119" dxfId="108">
      <formula>T161</formula>
    </cfRule>
  </conditionalFormatting>
  <conditionalFormatting sqref="U61:U62">
    <cfRule type="cellIs" operator="equal" priority="140" dxfId="109">
      <formula>T61</formula>
    </cfRule>
    <cfRule type="cellIs" operator="notEqual" priority="139" dxfId="110">
      <formula>T61</formula>
    </cfRule>
  </conditionalFormatting>
  <conditionalFormatting sqref="U407">
    <cfRule type="cellIs" operator="notEqual" priority="9" dxfId="111">
      <formula>T407</formula>
    </cfRule>
    <cfRule type="cellIs" operator="equal" priority="10" dxfId="112">
      <formula>T407</formula>
    </cfRule>
  </conditionalFormatting>
  <conditionalFormatting sqref="U10">
    <cfRule type="cellIs" operator="equal" priority="8" dxfId="113">
      <formula>T10</formula>
    </cfRule>
    <cfRule type="cellIs" operator="notEqual" priority="7" dxfId="114">
      <formula>T10</formula>
    </cfRule>
  </conditionalFormatting>
  <conditionalFormatting sqref="U25">
    <cfRule type="cellIs" operator="equal" priority="148" dxfId="115">
      <formula>$T$19</formula>
    </cfRule>
    <cfRule type="cellIs" operator="notEqual" priority="147" dxfId="116">
      <formula>$T$19</formula>
    </cfRule>
  </conditionalFormatting>
  <conditionalFormatting sqref="U245 U248 U250:U262">
    <cfRule type="cellIs" operator="equal" priority="62" dxfId="117">
      <formula>T245</formula>
    </cfRule>
    <cfRule type="cellIs" operator="notEqual" priority="61" dxfId="118">
      <formula>T245</formula>
    </cfRule>
  </conditionalFormatting>
  <conditionalFormatting sqref="U195:U198">
    <cfRule type="cellIs" operator="equal" priority="114" dxfId="119">
      <formula>T195</formula>
    </cfRule>
    <cfRule type="cellIs" operator="notEqual" priority="113" dxfId="120">
      <formula>T195</formula>
    </cfRule>
  </conditionalFormatting>
  <conditionalFormatting sqref="U296:U301">
    <cfRule type="cellIs" operator="equal" priority="58" dxfId="121">
      <formula>T296</formula>
    </cfRule>
    <cfRule type="cellIs" operator="notEqual" priority="57" dxfId="122">
      <formula>T296</formula>
    </cfRule>
  </conditionalFormatting>
  <conditionalFormatting sqref="U270:U271">
    <cfRule type="cellIs" operator="notEqual" priority="91" dxfId="123">
      <formula>T270</formula>
    </cfRule>
    <cfRule type="cellIs" operator="equal" priority="92" dxfId="124">
      <formula>T270</formula>
    </cfRule>
  </conditionalFormatting>
  <conditionalFormatting sqref="U69">
    <cfRule type="cellIs" operator="equal" priority="30" dxfId="125">
      <formula>T69</formula>
    </cfRule>
    <cfRule type="cellIs" operator="notEqual" priority="29" dxfId="126">
      <formula>T69</formula>
    </cfRule>
  </conditionalFormatting>
  <conditionalFormatting sqref="U375">
    <cfRule type="cellIs" operator="notEqual" priority="67" dxfId="127">
      <formula>T375</formula>
    </cfRule>
    <cfRule type="cellIs" operator="equal" priority="68" dxfId="128">
      <formula>T375</formula>
    </cfRule>
  </conditionalFormatting>
  <conditionalFormatting sqref="U111:U119">
    <cfRule type="cellIs" operator="equal" priority="130" dxfId="129">
      <formula>T111</formula>
    </cfRule>
    <cfRule type="cellIs" operator="notEqual" priority="129" dxfId="130">
      <formula>T111</formula>
    </cfRule>
  </conditionalFormatting>
  <conditionalFormatting sqref="U440">
    <cfRule type="cellIs" operator="equal" priority="2" dxfId="131">
      <formula>T440</formula>
    </cfRule>
    <cfRule type="cellIs" operator="notEqual" priority="1" dxfId="132">
      <formula>T440</formula>
    </cfRule>
  </conditionalFormatting>
  <conditionalFormatting sqref="U291:U293">
    <cfRule type="cellIs" operator="notEqual" priority="89" dxfId="133">
      <formula>T291</formula>
    </cfRule>
    <cfRule type="cellIs" operator="equal" priority="90" dxfId="134">
      <formula>T291</formula>
    </cfRule>
  </conditionalFormatting>
  <conditionalFormatting sqref="U246">
    <cfRule type="cellIs" operator="notEqual" priority="27" dxfId="135">
      <formula>T246</formula>
    </cfRule>
    <cfRule type="cellIs" operator="equal" priority="28" dxfId="136">
      <formula>T246</formula>
    </cfRule>
  </conditionalFormatting>
  <conditionalFormatting sqref="U207:U223">
    <cfRule type="cellIs" operator="notEqual" priority="109" dxfId="137">
      <formula>T207</formula>
    </cfRule>
    <cfRule type="cellIs" operator="equal" priority="110" dxfId="138">
      <formula>T207</formula>
    </cfRule>
  </conditionalFormatting>
  <conditionalFormatting sqref="U322:U323">
    <cfRule type="cellIs" operator="equal" priority="54" dxfId="139">
      <formula>T322</formula>
    </cfRule>
    <cfRule type="cellIs" operator="notEqual" priority="53" dxfId="140">
      <formula>T322</formula>
    </cfRule>
  </conditionalFormatting>
  <conditionalFormatting sqref="U9 U13:U24">
    <cfRule type="cellIs" operator="equal" priority="152" dxfId="141">
      <formula>T9</formula>
    </cfRule>
    <cfRule type="cellIs" operator="notEqual" priority="151" dxfId="142">
      <formula>T9</formula>
    </cfRule>
  </conditionalFormatting>
  <conditionalFormatting sqref="U316:U318">
    <cfRule type="cellIs" operator="notEqual" priority="81" dxfId="143">
      <formula>T316</formula>
    </cfRule>
    <cfRule type="cellIs" operator="equal" priority="82" dxfId="144">
      <formula>T316</formula>
    </cfRule>
  </conditionalFormatting>
  <conditionalFormatting sqref="U321">
    <cfRule type="cellIs" operator="notEqual" priority="15" dxfId="145">
      <formula>T321</formula>
    </cfRule>
    <cfRule type="cellIs" operator="equal" priority="16" dxfId="146">
      <formula>T321</formula>
    </cfRule>
  </conditionalFormatting>
  <conditionalFormatting sqref="U331">
    <cfRule type="cellIs" operator="notEqual" priority="13" dxfId="147">
      <formula>T331</formula>
    </cfRule>
    <cfRule type="cellIs" operator="equal" priority="14" dxfId="148">
      <formula>T331</formula>
    </cfRule>
  </conditionalFormatting>
  <conditionalFormatting sqref="U104:U106">
    <cfRule type="cellIs" operator="equal" priority="132" dxfId="149">
      <formula>T104</formula>
    </cfRule>
    <cfRule type="cellIs" operator="notEqual" priority="131" dxfId="150">
      <formula>T104</formula>
    </cfRule>
  </conditionalFormatting>
  <conditionalFormatting sqref="U49:U60">
    <cfRule type="cellIs" operator="notEqual" priority="141" dxfId="151">
      <formula>T49</formula>
    </cfRule>
    <cfRule type="cellIs" operator="equal" priority="142" dxfId="152">
      <formula>T49</formula>
    </cfRule>
  </conditionalFormatting>
  <conditionalFormatting sqref="U123:U135">
    <cfRule type="cellIs" operator="notEqual" priority="125" dxfId="153">
      <formula>T123</formula>
    </cfRule>
    <cfRule type="cellIs" operator="equal" priority="126" dxfId="154">
      <formula>T123</formula>
    </cfRule>
  </conditionalFormatting>
  <conditionalFormatting sqref="U328:U330">
    <cfRule type="cellIs" operator="notEqual" priority="77" dxfId="155">
      <formula>T328</formula>
    </cfRule>
    <cfRule type="cellIs" operator="equal" priority="78" dxfId="156">
      <formula>T328</formula>
    </cfRule>
  </conditionalFormatting>
  <conditionalFormatting sqref="U11">
    <cfRule type="cellIs" operator="equal" priority="6" dxfId="157">
      <formula>T11</formula>
    </cfRule>
    <cfRule type="cellIs" operator="notEqual" priority="5" dxfId="158">
      <formula>T11</formula>
    </cfRule>
  </conditionalFormatting>
  <conditionalFormatting sqref="U140:U147">
    <cfRule type="cellIs" operator="equal" priority="124" dxfId="159">
      <formula>T140</formula>
    </cfRule>
    <cfRule type="cellIs" operator="notEqual" priority="123" dxfId="160">
      <formula>T140</formula>
    </cfRule>
  </conditionalFormatting>
  <conditionalFormatting sqref="U348:U359">
    <cfRule type="cellIs" operator="equal" priority="50" dxfId="161">
      <formula>T348</formula>
    </cfRule>
    <cfRule type="cellIs" operator="notEqual" priority="49" dxfId="162">
      <formula>T348</formula>
    </cfRule>
  </conditionalFormatting>
  <conditionalFormatting sqref="U67:U68 U74:U77 U70:U72">
    <cfRule type="cellIs" operator="notEqual" priority="137" dxfId="163">
      <formula>T67</formula>
    </cfRule>
    <cfRule type="cellIs" operator="equal" priority="138" dxfId="164">
      <formula>T67</formula>
    </cfRule>
  </conditionalFormatting>
  <conditionalFormatting sqref="U203:U206">
    <cfRule type="cellIs" operator="equal" priority="112" dxfId="165">
      <formula>T203</formula>
    </cfRule>
    <cfRule type="cellIs" operator="notEqual" priority="111" dxfId="166">
      <formula>T203</formula>
    </cfRule>
  </conditionalFormatting>
  <conditionalFormatting sqref="U249">
    <cfRule type="cellIs" operator="notEqual" priority="23" dxfId="167">
      <formula>T249</formula>
    </cfRule>
    <cfRule type="cellIs" operator="equal" priority="24" dxfId="168">
      <formula>T249</formula>
    </cfRule>
  </conditionalFormatting>
  <conditionalFormatting sqref="U392:U395">
    <cfRule type="cellIs" operator="equal" priority="44" dxfId="169">
      <formula>T392</formula>
    </cfRule>
    <cfRule type="cellIs" operator="notEqual" priority="43" dxfId="170">
      <formula>T392</formula>
    </cfRule>
  </conditionalFormatting>
  <conditionalFormatting sqref="U371:U373">
    <cfRule type="cellIs" operator="notEqual" priority="69" dxfId="171">
      <formula>T371</formula>
    </cfRule>
    <cfRule type="cellIs" operator="equal" priority="70" dxfId="172">
      <formula>T371</formula>
    </cfRule>
  </conditionalFormatting>
  <conditionalFormatting sqref="U272:U286">
    <cfRule type="cellIs" operator="notEqual" priority="59" dxfId="173">
      <formula>T272</formula>
    </cfRule>
    <cfRule type="cellIs" operator="equal" priority="60" dxfId="174">
      <formula>T272</formula>
    </cfRule>
  </conditionalFormatting>
  <conditionalFormatting sqref="U42:U44">
    <cfRule type="cellIs" operator="notEqual" priority="143" dxfId="175">
      <formula>T42</formula>
    </cfRule>
    <cfRule type="cellIs" operator="equal" priority="144" dxfId="176">
      <formula>T42</formula>
    </cfRule>
  </conditionalFormatting>
  <conditionalFormatting sqref="U400">
    <cfRule type="cellIs" operator="equal" priority="38" dxfId="177">
      <formula>T400</formula>
    </cfRule>
    <cfRule type="cellIs" operator="notEqual" priority="37" dxfId="178">
      <formula>T400</formula>
    </cfRule>
  </conditionalFormatting>
  <conditionalFormatting sqref="U319:U320">
    <cfRule type="cellIs" operator="notEqual" priority="79" dxfId="179">
      <formula>T319</formula>
    </cfRule>
    <cfRule type="cellIs" operator="equal" priority="80" dxfId="180">
      <formula>T319</formula>
    </cfRule>
  </conditionalFormatting>
  <conditionalFormatting sqref="U238">
    <cfRule type="cellIs" operator="equal" priority="22" dxfId="181">
      <formula>T238</formula>
    </cfRule>
    <cfRule type="cellIs" operator="notEqual" priority="21" dxfId="182">
      <formula>T238</formula>
    </cfRule>
  </conditionalFormatting>
  <conditionalFormatting sqref="U387:U389">
    <cfRule type="cellIs" operator="notEqual" priority="65" dxfId="183">
      <formula>T387</formula>
    </cfRule>
    <cfRule type="cellIs" operator="equal" priority="66" dxfId="184">
      <formula>T387</formula>
    </cfRule>
  </conditionalFormatting>
  <conditionalFormatting sqref="U243:U244">
    <cfRule type="cellIs" operator="notEqual" priority="95" dxfId="185">
      <formula>T243</formula>
    </cfRule>
    <cfRule type="cellIs" operator="equal" priority="96" dxfId="186">
      <formula>T243</formula>
    </cfRule>
  </conditionalFormatting>
  <conditionalFormatting sqref="U12">
    <cfRule type="cellIs" operator="notEqual" priority="3" dxfId="187">
      <formula>T12</formula>
    </cfRule>
    <cfRule type="cellIs" operator="equal" priority="4" dxfId="188">
      <formula>T12</formula>
    </cfRule>
  </conditionalFormatting>
  <conditionalFormatting sqref="U152:U156">
    <cfRule type="cellIs" operator="equal" priority="122" dxfId="189">
      <formula>T152</formula>
    </cfRule>
    <cfRule type="cellIs" operator="notEqual" priority="121" dxfId="190">
      <formula>T152</formula>
    </cfRule>
  </conditionalFormatting>
  <conditionalFormatting sqref="U376:U382">
    <cfRule type="cellIs" operator="equal" priority="46" dxfId="191">
      <formula>T376</formula>
    </cfRule>
    <cfRule type="cellIs" operator="notEqual" priority="45" dxfId="192">
      <formula>T376</formula>
    </cfRule>
  </conditionalFormatting>
  <conditionalFormatting sqref="U267:U269">
    <cfRule type="cellIs" operator="equal" priority="94" dxfId="193">
      <formula>T267</formula>
    </cfRule>
    <cfRule type="cellIs" operator="notEqual" priority="93" dxfId="194">
      <formula>T267</formula>
    </cfRule>
  </conditionalFormatting>
  <conditionalFormatting sqref="U173:U180">
    <cfRule type="cellIs" operator="equal" priority="118" dxfId="195">
      <formula>T173</formula>
    </cfRule>
    <cfRule type="cellIs" operator="notEqual" priority="117" dxfId="196">
      <formula>T173</formula>
    </cfRule>
  </conditionalFormatting>
  <conditionalFormatting sqref="U333:U338">
    <cfRule type="cellIs" operator="notEqual" priority="51" dxfId="197">
      <formula>T333</formula>
    </cfRule>
    <cfRule type="cellIs" operator="equal" priority="52" dxfId="198">
      <formula>T333</formula>
    </cfRule>
  </conditionalFormatting>
  <conditionalFormatting sqref="U82:U90">
    <cfRule type="cellIs" operator="notEqual" priority="135" dxfId="199">
      <formula>T82</formula>
    </cfRule>
    <cfRule type="cellIs" operator="equal" priority="136" dxfId="200">
      <formula>T82</formula>
    </cfRule>
  </conditionalFormatting>
  <conditionalFormatting sqref="U29:U37">
    <cfRule type="cellIs" operator="notEqual" priority="149" dxfId="201">
      <formula>T29</formula>
    </cfRule>
    <cfRule type="cellIs" operator="equal" priority="150" dxfId="202">
      <formula>T29</formula>
    </cfRule>
  </conditionalFormatting>
  <conditionalFormatting sqref="U240">
    <cfRule type="cellIs" operator="equal" priority="18" dxfId="203">
      <formula>T240</formula>
    </cfRule>
    <cfRule type="cellIs" operator="notEqual" priority="17" dxfId="204">
      <formula>T240</formula>
    </cfRule>
  </conditionalFormatting>
  <conditionalFormatting sqref="U239">
    <cfRule type="cellIs" operator="notEqual" priority="19" dxfId="205">
      <formula>T239</formula>
    </cfRule>
    <cfRule type="cellIs" operator="equal" priority="20" dxfId="206">
      <formula>T239</formula>
    </cfRule>
  </conditionalFormatting>
  <conditionalFormatting sqref="U390:U391">
    <cfRule type="cellIs" operator="equal" priority="64" dxfId="207">
      <formula>T390</formula>
    </cfRule>
    <cfRule type="cellIs" operator="notEqual" priority="63" dxfId="208">
      <formula>T390</formula>
    </cfRule>
  </conditionalFormatting>
  <conditionalFormatting sqref="U228:U230">
    <cfRule type="cellIs" operator="equal" priority="102" dxfId="209">
      <formula>T228</formula>
    </cfRule>
    <cfRule type="cellIs" operator="notEqual" priority="101" dxfId="210">
      <formula>T228</formula>
    </cfRule>
  </conditionalFormatting>
  <conditionalFormatting sqref="U294:U295">
    <cfRule type="cellIs" operator="notEqual" priority="87" dxfId="211">
      <formula>T294</formula>
    </cfRule>
    <cfRule type="cellIs" operator="equal" priority="88" dxfId="212">
      <formula>T294</formula>
    </cfRule>
  </conditionalFormatting>
  <conditionalFormatting sqref="U401:U402">
    <cfRule type="cellIs" operator="equal" priority="42" dxfId="213">
      <formula>T401</formula>
    </cfRule>
    <cfRule type="cellIs" operator="notEqual" priority="41" dxfId="214">
      <formula>T401</formula>
    </cfRule>
  </conditionalFormatting>
  <conditionalFormatting sqref="U374">
    <cfRule type="cellIs" operator="notEqual" priority="11" dxfId="215">
      <formula>T374</formula>
    </cfRule>
    <cfRule type="cellIs" operator="equal" priority="12" dxfId="216">
      <formula>T374</formula>
    </cfRule>
  </conditionalFormatting>
  <conditionalFormatting sqref="U365:U366">
    <cfRule type="cellIs" operator="notEqual" priority="47" dxfId="217">
      <formula>T365</formula>
    </cfRule>
    <cfRule type="cellIs" operator="equal" priority="48" dxfId="218">
      <formula>T365</formula>
    </cfRule>
  </conditionalFormatting>
  <conditionalFormatting sqref="U309:U310">
    <cfRule type="cellIs" operator="equal" priority="84" dxfId="219">
      <formula>T309</formula>
    </cfRule>
    <cfRule type="cellIs" operator="notEqual" priority="83" dxfId="220">
      <formula>T309</formula>
    </cfRule>
  </conditionalFormatting>
  <conditionalFormatting sqref="U247">
    <cfRule type="cellIs" operator="notEqual" priority="25" dxfId="221">
      <formula>T247</formula>
    </cfRule>
    <cfRule type="cellIs" operator="equal" priority="26" dxfId="222">
      <formula>T247</formula>
    </cfRule>
  </conditionalFormatting>
  <conditionalFormatting sqref="U364">
    <cfRule type="cellIs" operator="equal" priority="36" dxfId="223">
      <formula>T364</formula>
    </cfRule>
    <cfRule type="cellIs" operator="notEqual" priority="35" dxfId="224">
      <formula>T364</formula>
    </cfRule>
  </conditionalFormatting>
  <conditionalFormatting sqref="U343:U345">
    <cfRule type="cellIs" operator="equal" priority="74" dxfId="225">
      <formula>T343</formula>
    </cfRule>
    <cfRule type="cellIs" operator="notEqual" priority="73" dxfId="226">
      <formula>T343</formula>
    </cfRule>
  </conditionalFormatting>
  <conditionalFormatting sqref="U38">
    <cfRule type="cellIs" operator="notEqual" priority="145" dxfId="227">
      <formula>$T$19</formula>
    </cfRule>
    <cfRule type="cellIs" operator="equal" priority="146" dxfId="228">
      <formula>$T$19</formula>
    </cfRule>
  </conditionalFormatting>
  <conditionalFormatting sqref="U181:U190">
    <cfRule type="cellIs" operator="notEqual" priority="115" dxfId="229">
      <formula>T181</formula>
    </cfRule>
    <cfRule type="cellIs" operator="equal" priority="116" dxfId="230">
      <formula>T181</formula>
    </cfRule>
  </conditionalFormatting>
  <pageMargins left="0.7" right="0.7" top="0.75" bottom="0.75" header="0.3" footer="0.3"/>
  <legacyDrawing r:id="rId1"/>
</worksheet>
</file>

<file path=xl/worksheets/sheet5.xml><?xml version="1.0" encoding="utf-8"?>
<worksheet xmlns:r="http://schemas.openxmlformats.org/officeDocument/2006/relationships" xmlns="http://schemas.openxmlformats.org/spreadsheetml/2006/main">
  <dimension ref="A1:AE467"/>
  <sheetViews>
    <sheetView workbookViewId="0" zoomScale="65">
      <pane xSplit="6" ySplit="6" topLeftCell="O298" state="frozen" activePane="bottomRight"/>
      <selection pane="bottomRight" activeCell="AB9" activeCellId="0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defaultRowHeight="15.0" defaultColWidth="11" outlineLevelRow="2"/>
  <cols>
    <col min="1" max="1" customWidth="1" width="11.425781" style="444"/>
    <col min="2" max="2" customWidth="1" width="13.5703125" style="445"/>
    <col min="3" max="3" customWidth="1" bestFit="1" width="62.570312" style="445"/>
    <col min="4" max="4" customWidth="1" bestFit="1" width="12.285156" style="445"/>
    <col min="5" max="5" customWidth="1" width="13.7109375" style="445"/>
    <col min="6" max="6" customWidth="1" bestFit="1" width="74.28516" style="445"/>
    <col min="7" max="7" customWidth="1" width="13.855469" style="445"/>
    <col min="8" max="16" customWidth="1" width="12.7109375" style="445"/>
    <col min="17" max="17" customWidth="1" width="15.140625" style="446"/>
    <col min="18" max="18" customWidth="1" width="14.7109375" style="446"/>
    <col min="19" max="19" hidden="1" customWidth="1" width="17.855469" style="447"/>
    <col min="20" max="21" customWidth="1" width="14.7109375" style="448"/>
    <col min="22" max="22" customWidth="0" width="11.425781" style="449"/>
    <col min="23" max="23" customWidth="1" width="1.2851562" style="0"/>
    <col min="24" max="24" hidden="1" customWidth="1" width="88.85547" style="445"/>
    <col min="25" max="25" hidden="1" customWidth="1" width="12.285156" style="445"/>
    <col min="26" max="26" hidden="1" customWidth="1" width="13.7109375" style="445"/>
    <col min="27" max="27" customWidth="1" width="6.140625" style="0"/>
    <col min="28" max="28" customWidth="0" width="11.425781" style="696"/>
    <col min="29" max="29" customWidth="1" bestFit="1" width="13.5703125" style="696"/>
    <col min="30" max="30" customWidth="1" bestFit="1" width="12.855469" style="0"/>
  </cols>
  <sheetData>
    <row r="1" spans="8:8" ht="32.25" customHeight="1">
      <c r="A1" s="450"/>
      <c r="B1" s="451">
        <f>+'Estado Resumen XXXX'!D4</f>
        <v>1003.0</v>
      </c>
      <c r="C1" s="452" t="str">
        <f>+'Estado Resumen XXXX'!D6</f>
        <v>Pasto - El Pepino</v>
      </c>
      <c r="D1" s="453">
        <f>+'Estado Resumen XXXX'!B10</f>
        <v>0.0</v>
      </c>
      <c r="E1" s="453" t="str">
        <f>+'Estado Resumen XXXX'!C10</f>
        <v>63+0996</v>
      </c>
      <c r="F1" s="452" t="str">
        <f>+'Estado Resumen XXXX'!D7</f>
        <v>La Piscicultura - El Pepino</v>
      </c>
      <c r="G1" s="454">
        <f>+'Estado Resumen XXXX'!C17</f>
        <v>10.922</v>
      </c>
      <c r="H1" s="454">
        <f>+'Estado Resumen XXXX'!E17</f>
        <v>13.665999999999997</v>
      </c>
      <c r="I1" s="454">
        <f>+'Estado Resumen XXXX'!G17</f>
        <v>7.656</v>
      </c>
      <c r="J1" s="454">
        <f>+'Estado Resumen XXXX'!I17</f>
        <v>4.006</v>
      </c>
      <c r="K1" s="454">
        <f>+'Estado Resumen XXXX'!K17</f>
        <v>0.0</v>
      </c>
      <c r="L1" s="454">
        <f>+'Estado Resumen XXXX'!C18</f>
        <v>0.0</v>
      </c>
      <c r="M1" s="454">
        <f>+'Estado Resumen XXXX'!E18</f>
        <v>12.852</v>
      </c>
      <c r="N1" s="454">
        <f>+'Estado Resumen XXXX'!G18</f>
        <v>41.25999999999999</v>
      </c>
      <c r="O1" s="454">
        <f>+'Estado Resumen XXXX'!I18</f>
        <v>14.959000000000001</v>
      </c>
      <c r="P1" s="454">
        <f>+'Estado Resumen XXXX'!K18</f>
        <v>0.0</v>
      </c>
      <c r="Q1" s="455">
        <f>SUM(G1:P1)</f>
        <v>105.321</v>
      </c>
      <c r="R1" s="454"/>
      <c r="S1" s="454">
        <f>+'Estado Resumen XXXX'!M17</f>
        <v>0.0</v>
      </c>
      <c r="T1" s="455">
        <f>+Q1+S1</f>
        <v>105.321</v>
      </c>
      <c r="U1" s="456">
        <v>1000.0</v>
      </c>
      <c r="V1" s="456"/>
      <c r="X1" s="457" t="s">
        <v>1100</v>
      </c>
      <c r="Y1" s="458"/>
      <c r="Z1" s="458"/>
    </row>
    <row r="2" spans="8:8" ht="15.75">
      <c r="A2" s="456"/>
      <c r="B2" s="456"/>
      <c r="C2" s="456"/>
      <c r="D2" s="456"/>
      <c r="E2" s="456"/>
      <c r="F2" s="456"/>
      <c r="L2" s="456"/>
      <c r="M2" s="456"/>
      <c r="N2" s="456"/>
      <c r="O2" s="456"/>
      <c r="P2" s="456"/>
      <c r="R2" s="456"/>
      <c r="S2" s="456"/>
      <c r="T2" s="456"/>
      <c r="U2" s="456"/>
      <c r="V2" s="456"/>
      <c r="X2" s="459"/>
      <c r="Y2" s="456"/>
      <c r="Z2" s="456"/>
    </row>
    <row r="3" spans="8:8" ht="15.7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X3" s="374"/>
      <c r="Y3"/>
      <c r="Z3"/>
    </row>
    <row r="4" spans="8:8" ht="16.5">
      <c r="A4" s="460"/>
      <c r="B4" s="459"/>
      <c r="C4" s="459"/>
      <c r="D4" s="459"/>
      <c r="E4" s="459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461"/>
      <c r="R4" s="461"/>
      <c r="S4" s="461"/>
      <c r="T4" s="13"/>
      <c r="U4" s="13"/>
      <c r="X4" s="11"/>
      <c r="Y4" s="459"/>
      <c r="Z4" s="459"/>
    </row>
    <row r="5" spans="8:8" s="445" ht="16.5" customFormat="1" customHeight="1">
      <c r="A5" s="462" t="s">
        <v>2</v>
      </c>
      <c r="B5" s="463" t="s">
        <v>3</v>
      </c>
      <c r="C5" s="464" t="s">
        <v>4</v>
      </c>
      <c r="D5" s="465" t="s">
        <v>5</v>
      </c>
      <c r="E5" s="466" t="s">
        <v>6</v>
      </c>
      <c r="F5" s="464" t="s">
        <v>7</v>
      </c>
      <c r="G5" s="467" t="s">
        <v>8</v>
      </c>
      <c r="H5" s="468"/>
      <c r="I5" s="468"/>
      <c r="J5" s="468"/>
      <c r="K5" s="469"/>
      <c r="L5" s="470" t="s">
        <v>9</v>
      </c>
      <c r="M5" s="470"/>
      <c r="N5" s="470"/>
      <c r="O5" s="470"/>
      <c r="P5" s="471"/>
      <c r="Q5" s="472" t="s">
        <v>10</v>
      </c>
      <c r="R5" s="472" t="s">
        <v>1101</v>
      </c>
      <c r="S5" s="25" t="s">
        <v>12</v>
      </c>
      <c r="T5" s="473" t="s">
        <v>13</v>
      </c>
      <c r="U5" s="473" t="s">
        <v>14</v>
      </c>
      <c r="V5" s="474" t="s">
        <v>1102</v>
      </c>
      <c r="W5" s="459"/>
      <c r="X5" s="25" t="s">
        <v>1103</v>
      </c>
      <c r="Y5" s="465" t="s">
        <v>5</v>
      </c>
      <c r="Z5" s="466" t="s">
        <v>6</v>
      </c>
      <c r="AC5" s="697"/>
    </row>
    <row r="6" spans="8:8" s="445" ht="36.75" hidden="1" customFormat="1" customHeight="1">
      <c r="A6" s="475"/>
      <c r="B6" s="476"/>
      <c r="C6" s="477"/>
      <c r="D6" s="478"/>
      <c r="E6" s="479"/>
      <c r="F6" s="477"/>
      <c r="G6" s="480" t="s">
        <v>20</v>
      </c>
      <c r="H6" s="481" t="s">
        <v>21</v>
      </c>
      <c r="I6" s="482" t="s">
        <v>22</v>
      </c>
      <c r="J6" s="481" t="s">
        <v>23</v>
      </c>
      <c r="K6" s="480" t="s">
        <v>24</v>
      </c>
      <c r="L6" s="480" t="s">
        <v>20</v>
      </c>
      <c r="M6" s="481" t="s">
        <v>21</v>
      </c>
      <c r="N6" s="482" t="s">
        <v>22</v>
      </c>
      <c r="O6" s="481" t="s">
        <v>23</v>
      </c>
      <c r="P6" s="480" t="s">
        <v>24</v>
      </c>
      <c r="Q6" s="483"/>
      <c r="R6" s="483"/>
      <c r="S6" s="37"/>
      <c r="T6" s="484"/>
      <c r="U6" s="484"/>
      <c r="V6" s="485"/>
      <c r="W6" s="459"/>
      <c r="X6" s="37"/>
      <c r="Y6" s="478"/>
      <c r="Z6" s="479"/>
      <c r="AB6" s="698" t="s">
        <v>3</v>
      </c>
      <c r="AC6" s="698" t="s">
        <v>1387</v>
      </c>
      <c r="AD6" s="698" t="s">
        <v>1388</v>
      </c>
    </row>
    <row r="7" spans="8:8" s="445" ht="16.5" hidden="1" outlineLevel="2" customFormat="1">
      <c r="A7" s="486"/>
      <c r="B7" s="456"/>
      <c r="C7" s="456"/>
      <c r="D7" s="456"/>
      <c r="E7" s="456"/>
      <c r="F7" s="456"/>
      <c r="G7" s="459"/>
      <c r="H7" s="456"/>
      <c r="I7" s="487"/>
      <c r="J7" s="456"/>
      <c r="K7" s="459"/>
      <c r="L7" s="459"/>
      <c r="M7" s="456"/>
      <c r="N7" s="487"/>
      <c r="O7" s="456"/>
      <c r="P7" s="459"/>
      <c r="Q7" s="461"/>
      <c r="R7" s="461"/>
      <c r="S7" s="45"/>
      <c r="T7" s="46"/>
      <c r="U7" s="487"/>
      <c r="V7" s="449"/>
      <c r="W7" s="459"/>
      <c r="X7" s="488"/>
      <c r="Y7" s="456"/>
      <c r="Z7" s="456"/>
      <c r="AB7" s="697"/>
      <c r="AC7" s="697"/>
    </row>
    <row r="8" spans="8:8" s="445" ht="16.5" hidden="1" outlineLevel="2" customFormat="1">
      <c r="A8" s="489" t="s">
        <v>25</v>
      </c>
      <c r="B8" s="489"/>
      <c r="C8" s="456"/>
      <c r="D8" s="456"/>
      <c r="E8" s="456"/>
      <c r="F8" s="456"/>
      <c r="G8" s="459"/>
      <c r="H8" s="456"/>
      <c r="I8" s="487"/>
      <c r="J8" s="456"/>
      <c r="K8" s="459"/>
      <c r="L8" s="459"/>
      <c r="M8" s="456"/>
      <c r="N8" s="487"/>
      <c r="O8" s="456"/>
      <c r="P8" s="459"/>
      <c r="Q8" s="461"/>
      <c r="R8" s="461"/>
      <c r="S8" s="45"/>
      <c r="T8" s="46"/>
      <c r="U8" s="487"/>
      <c r="V8" s="449"/>
      <c r="W8" s="459"/>
      <c r="X8" s="488"/>
      <c r="Y8" s="456"/>
      <c r="Z8" s="456"/>
      <c r="AB8" s="697"/>
      <c r="AC8" s="697"/>
    </row>
    <row r="9" spans="8:8" s="445" ht="15.75" outlineLevel="2" customFormat="1">
      <c r="A9" s="490">
        <v>25.0</v>
      </c>
      <c r="B9" s="699">
        <v>2509.0</v>
      </c>
      <c r="C9" s="492" t="s">
        <v>26</v>
      </c>
      <c r="D9" s="493" t="s">
        <v>555</v>
      </c>
      <c r="E9" s="493" t="s">
        <v>28</v>
      </c>
      <c r="F9" s="494" t="s">
        <v>1104</v>
      </c>
      <c r="G9" s="495">
        <v>4.16</v>
      </c>
      <c r="H9" s="55">
        <v>7.892</v>
      </c>
      <c r="I9" s="55">
        <v>6.1739999999999995</v>
      </c>
      <c r="J9" s="55">
        <v>0.0</v>
      </c>
      <c r="K9" s="55">
        <v>0.0</v>
      </c>
      <c r="L9" s="55">
        <v>0.0</v>
      </c>
      <c r="M9" s="496">
        <v>0.0</v>
      </c>
      <c r="N9" s="496">
        <v>0.0</v>
      </c>
      <c r="O9" s="496">
        <v>0.0</v>
      </c>
      <c r="P9" s="496">
        <v>0.0</v>
      </c>
      <c r="Q9" s="497">
        <f>SUM(G9:K9)</f>
        <v>18.226</v>
      </c>
      <c r="R9" s="497">
        <v>0.0</v>
      </c>
      <c r="S9" s="58"/>
      <c r="T9" s="59">
        <f>SUM(Q9:S9)</f>
        <v>18.226</v>
      </c>
      <c r="U9" s="498">
        <v>18.142</v>
      </c>
      <c r="V9" s="499">
        <v>3.0</v>
      </c>
      <c r="W9" s="459"/>
      <c r="X9" s="62"/>
      <c r="Y9" s="493" t="s">
        <v>555</v>
      </c>
      <c r="Z9" s="493" t="s">
        <v>28</v>
      </c>
      <c r="AB9" s="697">
        <v>2509.0</v>
      </c>
      <c r="AC9" s="697" t="s">
        <v>1389</v>
      </c>
      <c r="AD9" s="700">
        <f>+IF(AC9="No",T9,0)</f>
        <v>18.226</v>
      </c>
    </row>
    <row r="10" spans="8:8" s="445" ht="15.75" outlineLevel="2" customFormat="1">
      <c r="A10" s="450">
        <v>25.0</v>
      </c>
      <c r="B10" s="458">
        <v>2510.0</v>
      </c>
      <c r="C10" s="500" t="s">
        <v>31</v>
      </c>
      <c r="D10" s="458" t="s">
        <v>32</v>
      </c>
      <c r="E10" s="458" t="s">
        <v>1105</v>
      </c>
      <c r="F10" s="501" t="s">
        <v>34</v>
      </c>
      <c r="G10" s="502">
        <v>0.0</v>
      </c>
      <c r="H10" s="75">
        <v>15.803999999999998</v>
      </c>
      <c r="I10" s="75">
        <v>18.789</v>
      </c>
      <c r="J10" s="75">
        <v>1.064</v>
      </c>
      <c r="K10" s="75">
        <v>0.0</v>
      </c>
      <c r="L10" s="75">
        <v>0.0</v>
      </c>
      <c r="M10" s="503">
        <v>0.0</v>
      </c>
      <c r="N10" s="503">
        <v>0.0</v>
      </c>
      <c r="O10" s="503">
        <v>0.0</v>
      </c>
      <c r="P10" s="503">
        <v>0.0</v>
      </c>
      <c r="Q10" s="455">
        <f t="shared" si="0" ref="Q10:Q24">SUM(G10:K10)</f>
        <v>35.657000000000004</v>
      </c>
      <c r="R10" s="455">
        <f t="shared" si="1" ref="R10:R24">SUM(L10:P10)</f>
        <v>0.0</v>
      </c>
      <c r="S10" s="78"/>
      <c r="T10" s="79">
        <f t="shared" si="2" ref="T10:T25">SUM(Q10:S10)</f>
        <v>35.657000000000004</v>
      </c>
      <c r="U10" s="504">
        <v>35.657000000000004</v>
      </c>
      <c r="V10" s="505">
        <v>6.0</v>
      </c>
      <c r="W10" s="459"/>
      <c r="X10" s="82"/>
      <c r="Y10" s="458" t="s">
        <v>32</v>
      </c>
      <c r="Z10" s="458" t="s">
        <v>1105</v>
      </c>
      <c r="AB10" s="697">
        <v>2510.0</v>
      </c>
      <c r="AC10" s="697" t="s">
        <v>1389</v>
      </c>
      <c r="AD10" s="700">
        <f t="shared" si="3" ref="AD10:AD24">+IF(AC10="No",T10,0)</f>
        <v>35.657000000000004</v>
      </c>
    </row>
    <row r="11" spans="8:8" s="445" ht="15.75" outlineLevel="2" customFormat="1">
      <c r="A11" s="450">
        <v>25.0</v>
      </c>
      <c r="B11" s="458">
        <v>2511.0</v>
      </c>
      <c r="C11" s="501" t="s">
        <v>35</v>
      </c>
      <c r="D11" s="458" t="s">
        <v>36</v>
      </c>
      <c r="E11" s="506" t="s">
        <v>37</v>
      </c>
      <c r="F11" s="501" t="s">
        <v>35</v>
      </c>
      <c r="G11" s="502">
        <v>4.002</v>
      </c>
      <c r="H11" s="75">
        <v>18.698</v>
      </c>
      <c r="I11" s="75">
        <v>57.191</v>
      </c>
      <c r="J11" s="75">
        <v>44.50899999999999</v>
      </c>
      <c r="K11" s="75">
        <v>0.0</v>
      </c>
      <c r="L11" s="75">
        <v>0.0</v>
      </c>
      <c r="M11" s="503">
        <v>0.0</v>
      </c>
      <c r="N11" s="503">
        <v>0.0</v>
      </c>
      <c r="O11" s="503">
        <v>0.0</v>
      </c>
      <c r="P11" s="503">
        <v>0.0</v>
      </c>
      <c r="Q11" s="455">
        <f t="shared" si="0"/>
        <v>124.4</v>
      </c>
      <c r="R11" s="455">
        <f t="shared" si="1"/>
        <v>0.0</v>
      </c>
      <c r="S11" s="78"/>
      <c r="T11" s="79">
        <f t="shared" si="2"/>
        <v>124.4</v>
      </c>
      <c r="U11" s="504">
        <v>124.397</v>
      </c>
      <c r="V11" s="505">
        <v>6.0</v>
      </c>
      <c r="W11" s="459"/>
      <c r="X11" s="82"/>
      <c r="Y11" s="458" t="s">
        <v>36</v>
      </c>
      <c r="Z11" s="458" t="s">
        <v>37</v>
      </c>
      <c r="AB11" s="697">
        <v>2511.0</v>
      </c>
      <c r="AC11" s="697" t="s">
        <v>1389</v>
      </c>
      <c r="AD11" s="700">
        <f t="shared" si="3"/>
        <v>124.4</v>
      </c>
    </row>
    <row r="12" spans="8:8" s="445" ht="15.75" outlineLevel="2" customFormat="1">
      <c r="A12" s="450">
        <v>25.0</v>
      </c>
      <c r="B12" s="458">
        <v>2512.0</v>
      </c>
      <c r="C12" s="501" t="s">
        <v>38</v>
      </c>
      <c r="D12" s="458" t="s">
        <v>36</v>
      </c>
      <c r="E12" s="458" t="s">
        <v>39</v>
      </c>
      <c r="F12" s="501" t="s">
        <v>38</v>
      </c>
      <c r="G12" s="502">
        <v>0.0</v>
      </c>
      <c r="H12" s="75">
        <v>44.370000000000005</v>
      </c>
      <c r="I12" s="75">
        <v>18.832</v>
      </c>
      <c r="J12" s="75">
        <v>0.0</v>
      </c>
      <c r="K12" s="75">
        <v>0.0</v>
      </c>
      <c r="L12" s="75">
        <v>0.0</v>
      </c>
      <c r="M12" s="503">
        <v>0.0</v>
      </c>
      <c r="N12" s="503">
        <v>0.0</v>
      </c>
      <c r="O12" s="503">
        <v>0.0</v>
      </c>
      <c r="P12" s="503">
        <v>0.0</v>
      </c>
      <c r="Q12" s="455">
        <f t="shared" si="0"/>
        <v>63.202000000000005</v>
      </c>
      <c r="R12" s="455">
        <f t="shared" si="1"/>
        <v>0.0</v>
      </c>
      <c r="S12" s="78"/>
      <c r="T12" s="79">
        <f t="shared" si="2"/>
        <v>63.202000000000005</v>
      </c>
      <c r="U12" s="504">
        <v>63.20559</v>
      </c>
      <c r="V12" s="505">
        <v>6.0</v>
      </c>
      <c r="W12" s="459"/>
      <c r="X12" s="82"/>
      <c r="Y12" s="458" t="s">
        <v>36</v>
      </c>
      <c r="Z12" s="458" t="s">
        <v>39</v>
      </c>
      <c r="AB12" s="697">
        <v>2512.0</v>
      </c>
      <c r="AC12" s="697" t="s">
        <v>1389</v>
      </c>
      <c r="AD12" s="700">
        <f t="shared" si="3"/>
        <v>63.202000000000005</v>
      </c>
    </row>
    <row r="13" spans="8:8" s="445" ht="15.75" outlineLevel="2" customFormat="1">
      <c r="A13" s="450">
        <v>25.0</v>
      </c>
      <c r="B13" s="458" t="s">
        <v>1106</v>
      </c>
      <c r="C13" s="501" t="s">
        <v>1107</v>
      </c>
      <c r="D13" s="458" t="s">
        <v>36</v>
      </c>
      <c r="E13" s="506" t="s">
        <v>1108</v>
      </c>
      <c r="F13" s="501" t="s">
        <v>1107</v>
      </c>
      <c r="G13" s="502">
        <v>10.02</v>
      </c>
      <c r="H13" s="75">
        <v>44.04899999999999</v>
      </c>
      <c r="I13" s="75">
        <v>16.932000000000002</v>
      </c>
      <c r="J13" s="75">
        <v>1.979</v>
      </c>
      <c r="K13" s="75">
        <v>0.0</v>
      </c>
      <c r="L13" s="75">
        <v>0.0</v>
      </c>
      <c r="M13" s="503">
        <v>0.0</v>
      </c>
      <c r="N13" s="503">
        <v>0.0</v>
      </c>
      <c r="O13" s="503">
        <v>0.0</v>
      </c>
      <c r="P13" s="503">
        <v>0.0</v>
      </c>
      <c r="Q13" s="455">
        <f t="shared" si="0"/>
        <v>72.97999999999999</v>
      </c>
      <c r="R13" s="455">
        <f t="shared" si="1"/>
        <v>0.0</v>
      </c>
      <c r="S13" s="78"/>
      <c r="T13" s="79">
        <f t="shared" si="2"/>
        <v>72.97999999999999</v>
      </c>
      <c r="U13" s="504">
        <v>72.984</v>
      </c>
      <c r="V13" s="505">
        <v>2.0</v>
      </c>
      <c r="W13" s="459"/>
      <c r="X13" s="457" t="s">
        <v>1100</v>
      </c>
      <c r="Y13" s="458" t="s">
        <v>36</v>
      </c>
      <c r="Z13" s="458" t="s">
        <v>1108</v>
      </c>
      <c r="AB13" s="697" t="s">
        <v>1106</v>
      </c>
      <c r="AC13" s="697" t="s">
        <v>1389</v>
      </c>
      <c r="AD13" s="700">
        <f t="shared" si="3"/>
        <v>72.97999999999999</v>
      </c>
    </row>
    <row r="14" spans="8:8" s="445" ht="15.75" outlineLevel="2" customFormat="1">
      <c r="A14" s="450">
        <v>56.0</v>
      </c>
      <c r="B14" s="458">
        <v>5601.0</v>
      </c>
      <c r="C14" s="500" t="s">
        <v>40</v>
      </c>
      <c r="D14" s="458" t="s">
        <v>41</v>
      </c>
      <c r="E14" s="458" t="s">
        <v>42</v>
      </c>
      <c r="F14" s="501" t="s">
        <v>1109</v>
      </c>
      <c r="G14" s="502">
        <v>0.0</v>
      </c>
      <c r="H14" s="75">
        <v>15.004</v>
      </c>
      <c r="I14" s="75">
        <v>25.889</v>
      </c>
      <c r="J14" s="75">
        <v>12.847000000000001</v>
      </c>
      <c r="K14" s="75">
        <v>0.0</v>
      </c>
      <c r="L14" s="75">
        <v>0.0</v>
      </c>
      <c r="M14" s="503">
        <v>0.0</v>
      </c>
      <c r="N14" s="503">
        <v>0.0</v>
      </c>
      <c r="O14" s="503">
        <v>0.0</v>
      </c>
      <c r="P14" s="503">
        <v>0.0</v>
      </c>
      <c r="Q14" s="455">
        <f t="shared" si="0"/>
        <v>53.74</v>
      </c>
      <c r="R14" s="455">
        <f t="shared" si="1"/>
        <v>0.0</v>
      </c>
      <c r="S14" s="78"/>
      <c r="T14" s="79">
        <f t="shared" si="2"/>
        <v>53.74</v>
      </c>
      <c r="U14" s="504">
        <v>53.74000000000001</v>
      </c>
      <c r="V14" s="505">
        <v>5.0</v>
      </c>
      <c r="W14" s="459"/>
      <c r="X14" s="82"/>
      <c r="Y14" s="458" t="s">
        <v>41</v>
      </c>
      <c r="Z14" s="458" t="s">
        <v>42</v>
      </c>
      <c r="AB14" s="697">
        <v>5601.0</v>
      </c>
      <c r="AC14" s="697" t="s">
        <v>1389</v>
      </c>
      <c r="AD14" s="700">
        <f t="shared" si="3"/>
        <v>53.74</v>
      </c>
    </row>
    <row r="15" spans="8:8" s="445" ht="15.75" outlineLevel="2" customFormat="1">
      <c r="A15" s="450">
        <v>60.0</v>
      </c>
      <c r="B15" s="458">
        <v>6003.0</v>
      </c>
      <c r="C15" s="501" t="s">
        <v>44</v>
      </c>
      <c r="D15" s="458" t="s">
        <v>36</v>
      </c>
      <c r="E15" s="458" t="s">
        <v>1110</v>
      </c>
      <c r="F15" s="500" t="s">
        <v>46</v>
      </c>
      <c r="G15" s="502">
        <v>0.0</v>
      </c>
      <c r="H15" s="507">
        <v>7.165</v>
      </c>
      <c r="I15" s="507">
        <v>26.081</v>
      </c>
      <c r="J15" s="507">
        <v>6.013</v>
      </c>
      <c r="K15" s="507">
        <v>0.0</v>
      </c>
      <c r="L15" s="75">
        <v>0.0</v>
      </c>
      <c r="M15" s="503">
        <v>2.917</v>
      </c>
      <c r="N15" s="503">
        <v>5.942</v>
      </c>
      <c r="O15" s="503">
        <v>0.0</v>
      </c>
      <c r="P15" s="503">
        <v>0.0</v>
      </c>
      <c r="Q15" s="455">
        <f t="shared" si="0"/>
        <v>39.259</v>
      </c>
      <c r="R15" s="455">
        <f t="shared" si="1"/>
        <v>8.859</v>
      </c>
      <c r="S15" s="78"/>
      <c r="T15" s="79">
        <f t="shared" si="2"/>
        <v>48.118</v>
      </c>
      <c r="U15" s="504">
        <v>48.118</v>
      </c>
      <c r="V15" s="505">
        <v>3.0</v>
      </c>
      <c r="W15" s="459"/>
      <c r="X15" s="82"/>
      <c r="Y15" s="458" t="s">
        <v>36</v>
      </c>
      <c r="Z15" s="458" t="s">
        <v>1110</v>
      </c>
      <c r="AB15" s="697">
        <v>6003.0</v>
      </c>
      <c r="AC15" s="697" t="s">
        <v>1389</v>
      </c>
      <c r="AD15" s="700">
        <f t="shared" si="3"/>
        <v>48.118</v>
      </c>
    </row>
    <row r="16" spans="8:8" s="445" ht="15.75" outlineLevel="2" customFormat="1">
      <c r="A16" s="508">
        <v>60.0</v>
      </c>
      <c r="B16" s="509">
        <v>6003.0</v>
      </c>
      <c r="C16" s="510" t="s">
        <v>44</v>
      </c>
      <c r="D16" s="509" t="s">
        <v>753</v>
      </c>
      <c r="E16" s="509" t="s">
        <v>1111</v>
      </c>
      <c r="F16" s="510" t="s">
        <v>1112</v>
      </c>
      <c r="G16" s="511">
        <v>0.0</v>
      </c>
      <c r="H16" s="512">
        <v>0.0</v>
      </c>
      <c r="I16" s="512">
        <v>0.3</v>
      </c>
      <c r="J16" s="512">
        <v>0.0</v>
      </c>
      <c r="K16" s="512">
        <v>0.0</v>
      </c>
      <c r="L16" s="513">
        <v>0.0</v>
      </c>
      <c r="M16" s="514">
        <v>0.0</v>
      </c>
      <c r="N16" s="514">
        <v>0.0</v>
      </c>
      <c r="O16" s="514">
        <v>0.0</v>
      </c>
      <c r="P16" s="514">
        <v>0.0</v>
      </c>
      <c r="Q16" s="455">
        <f>SUM(G16:K16)</f>
        <v>0.3</v>
      </c>
      <c r="R16" s="455">
        <f>SUM(L16:P16)</f>
        <v>0.0</v>
      </c>
      <c r="S16" s="515"/>
      <c r="T16" s="516">
        <f t="shared" si="2"/>
        <v>0.3</v>
      </c>
      <c r="U16" s="504"/>
      <c r="V16" s="517">
        <v>3.0</v>
      </c>
      <c r="W16" s="459"/>
      <c r="X16" s="518" t="s">
        <v>1113</v>
      </c>
      <c r="Y16" s="458"/>
      <c r="Z16" s="458"/>
      <c r="AB16" s="697">
        <v>6003.0</v>
      </c>
      <c r="AC16" s="697" t="s">
        <v>1389</v>
      </c>
      <c r="AD16" s="700">
        <f t="shared" si="3"/>
        <v>0.3</v>
      </c>
    </row>
    <row r="17" spans="8:8" s="445" ht="15.75" outlineLevel="2" customFormat="1">
      <c r="A17" s="508">
        <v>60.0</v>
      </c>
      <c r="B17" s="509">
        <v>6003.0</v>
      </c>
      <c r="C17" s="510" t="s">
        <v>44</v>
      </c>
      <c r="D17" s="509" t="s">
        <v>1114</v>
      </c>
      <c r="E17" s="509" t="s">
        <v>48</v>
      </c>
      <c r="F17" s="510" t="s">
        <v>1112</v>
      </c>
      <c r="G17" s="511">
        <v>0.0</v>
      </c>
      <c r="H17" s="512">
        <v>0.996</v>
      </c>
      <c r="I17" s="512">
        <v>9.637</v>
      </c>
      <c r="J17" s="512">
        <v>5.226</v>
      </c>
      <c r="K17" s="512">
        <v>0.0</v>
      </c>
      <c r="L17" s="513">
        <v>0.0</v>
      </c>
      <c r="M17" s="514">
        <v>0.0</v>
      </c>
      <c r="N17" s="514">
        <v>0.0</v>
      </c>
      <c r="O17" s="514">
        <v>0.0</v>
      </c>
      <c r="P17" s="514">
        <v>0.0</v>
      </c>
      <c r="Q17" s="455">
        <f>SUM(G17:K17)</f>
        <v>15.859000000000002</v>
      </c>
      <c r="R17" s="455">
        <f>SUM(L17:P17)</f>
        <v>0.0</v>
      </c>
      <c r="S17" s="515"/>
      <c r="T17" s="516">
        <f t="shared" si="2"/>
        <v>15.859000000000002</v>
      </c>
      <c r="U17" s="504"/>
      <c r="V17" s="517">
        <v>3.0</v>
      </c>
      <c r="W17" s="459"/>
      <c r="X17" s="518" t="s">
        <v>1113</v>
      </c>
      <c r="Y17" s="458"/>
      <c r="Z17" s="458"/>
      <c r="AB17" s="697">
        <v>6003.0</v>
      </c>
      <c r="AC17" s="697" t="s">
        <v>1389</v>
      </c>
      <c r="AD17" s="700">
        <f t="shared" si="3"/>
        <v>15.859000000000002</v>
      </c>
    </row>
    <row r="18" spans="8:8" s="445" ht="15.75" outlineLevel="2" customFormat="1">
      <c r="A18" s="450">
        <v>62.0</v>
      </c>
      <c r="B18" s="458">
        <v>6202.0</v>
      </c>
      <c r="C18" s="501" t="s">
        <v>1115</v>
      </c>
      <c r="D18" s="458" t="s">
        <v>1116</v>
      </c>
      <c r="E18" s="506" t="s">
        <v>1117</v>
      </c>
      <c r="F18" s="501" t="s">
        <v>1118</v>
      </c>
      <c r="G18" s="502">
        <v>87.81300000000003</v>
      </c>
      <c r="H18" s="75">
        <v>12.984</v>
      </c>
      <c r="I18" s="75">
        <v>0.993</v>
      </c>
      <c r="J18" s="75">
        <v>0.0</v>
      </c>
      <c r="K18" s="75">
        <v>0.0</v>
      </c>
      <c r="L18" s="75">
        <v>0.0</v>
      </c>
      <c r="M18" s="503">
        <v>0.0</v>
      </c>
      <c r="N18" s="503">
        <v>0.0</v>
      </c>
      <c r="O18" s="503">
        <v>0.0</v>
      </c>
      <c r="P18" s="503">
        <v>0.0</v>
      </c>
      <c r="Q18" s="455">
        <f t="shared" si="0"/>
        <v>101.79000000000002</v>
      </c>
      <c r="R18" s="455">
        <f t="shared" si="1"/>
        <v>0.0</v>
      </c>
      <c r="S18" s="78"/>
      <c r="T18" s="79">
        <f t="shared" si="2"/>
        <v>101.79000000000002</v>
      </c>
      <c r="U18" s="504">
        <v>101.44514000000001</v>
      </c>
      <c r="V18" s="505">
        <v>1.0</v>
      </c>
      <c r="W18" s="459"/>
      <c r="X18" s="457" t="s">
        <v>1100</v>
      </c>
      <c r="Y18" s="458" t="s">
        <v>1116</v>
      </c>
      <c r="Z18" s="458" t="s">
        <v>1117</v>
      </c>
      <c r="AB18" s="697">
        <v>6202.0</v>
      </c>
      <c r="AC18" s="697" t="s">
        <v>1389</v>
      </c>
      <c r="AD18" s="700">
        <f t="shared" si="3"/>
        <v>101.79000000000002</v>
      </c>
    </row>
    <row r="19" spans="8:8" s="445" ht="15.75" outlineLevel="2" customFormat="1">
      <c r="A19" s="450">
        <v>62.0</v>
      </c>
      <c r="B19" s="519">
        <v>6203.0</v>
      </c>
      <c r="C19" s="501" t="s">
        <v>1119</v>
      </c>
      <c r="D19" s="458" t="s">
        <v>36</v>
      </c>
      <c r="E19" s="458" t="s">
        <v>1120</v>
      </c>
      <c r="F19" s="501" t="s">
        <v>1121</v>
      </c>
      <c r="G19" s="454">
        <v>36.404</v>
      </c>
      <c r="H19" s="520">
        <v>4.053</v>
      </c>
      <c r="I19" s="520">
        <v>0.993</v>
      </c>
      <c r="J19" s="75">
        <v>5.981</v>
      </c>
      <c r="K19" s="75">
        <v>0.0</v>
      </c>
      <c r="L19" s="75">
        <v>0.0</v>
      </c>
      <c r="M19" s="503">
        <v>0.0</v>
      </c>
      <c r="N19" s="503">
        <v>0.0</v>
      </c>
      <c r="O19" s="503">
        <v>0.0</v>
      </c>
      <c r="P19" s="503">
        <v>0.0</v>
      </c>
      <c r="Q19" s="455">
        <f t="shared" si="0"/>
        <v>47.431000000000004</v>
      </c>
      <c r="R19" s="455">
        <f t="shared" si="1"/>
        <v>0.0</v>
      </c>
      <c r="S19" s="78"/>
      <c r="T19" s="79">
        <f t="shared" si="2"/>
        <v>47.431000000000004</v>
      </c>
      <c r="U19" s="504">
        <v>48.00993</v>
      </c>
      <c r="V19" s="505">
        <v>1.0</v>
      </c>
      <c r="W19" s="459"/>
      <c r="X19" s="457" t="s">
        <v>1100</v>
      </c>
      <c r="Y19" s="458" t="s">
        <v>36</v>
      </c>
      <c r="Z19" s="458" t="s">
        <v>1120</v>
      </c>
      <c r="AB19" s="697">
        <v>6203.0</v>
      </c>
      <c r="AC19" s="697" t="s">
        <v>1389</v>
      </c>
      <c r="AD19" s="700">
        <f t="shared" si="3"/>
        <v>47.431000000000004</v>
      </c>
    </row>
    <row r="20" spans="8:8" s="445" ht="15.75" outlineLevel="2" customFormat="1">
      <c r="A20" s="450">
        <v>62.0</v>
      </c>
      <c r="B20" s="519">
        <v>6203.0</v>
      </c>
      <c r="C20" s="501" t="s">
        <v>1119</v>
      </c>
      <c r="D20" s="458" t="s">
        <v>1120</v>
      </c>
      <c r="E20" s="506" t="s">
        <v>1122</v>
      </c>
      <c r="F20" s="501" t="s">
        <v>1123</v>
      </c>
      <c r="G20" s="454">
        <v>9.924</v>
      </c>
      <c r="H20" s="520">
        <v>20.82</v>
      </c>
      <c r="I20" s="520">
        <v>28.494</v>
      </c>
      <c r="J20" s="75">
        <v>9.132000000000001</v>
      </c>
      <c r="K20" s="75">
        <v>0.0</v>
      </c>
      <c r="L20" s="75">
        <v>0.0</v>
      </c>
      <c r="M20" s="503">
        <v>0.0</v>
      </c>
      <c r="N20" s="503">
        <v>0.0</v>
      </c>
      <c r="O20" s="503">
        <v>0.0</v>
      </c>
      <c r="P20" s="503">
        <v>0.0</v>
      </c>
      <c r="Q20" s="455">
        <f t="shared" si="0"/>
        <v>68.37</v>
      </c>
      <c r="R20" s="455">
        <f t="shared" si="1"/>
        <v>0.0</v>
      </c>
      <c r="S20" s="78"/>
      <c r="T20" s="79">
        <f>SUM(Q20:S20)</f>
        <v>68.37</v>
      </c>
      <c r="U20" s="504">
        <v>68.366</v>
      </c>
      <c r="V20" s="505">
        <v>2.0</v>
      </c>
      <c r="W20" s="459"/>
      <c r="X20" s="457" t="s">
        <v>1100</v>
      </c>
      <c r="Y20" s="458" t="s">
        <v>1120</v>
      </c>
      <c r="Z20" s="458" t="s">
        <v>1122</v>
      </c>
      <c r="AB20" s="697">
        <v>6203.0</v>
      </c>
      <c r="AC20" s="697" t="s">
        <v>1389</v>
      </c>
      <c r="AD20" s="700">
        <f t="shared" si="3"/>
        <v>68.37</v>
      </c>
    </row>
    <row r="21" spans="8:8" s="445" ht="15.75" outlineLevel="2" customFormat="1">
      <c r="A21" s="450">
        <v>62.0</v>
      </c>
      <c r="B21" s="458">
        <v>6204.0</v>
      </c>
      <c r="C21" s="500" t="s">
        <v>1124</v>
      </c>
      <c r="D21" s="458" t="s">
        <v>36</v>
      </c>
      <c r="E21" s="458" t="s">
        <v>57</v>
      </c>
      <c r="F21" s="501" t="s">
        <v>1125</v>
      </c>
      <c r="G21" s="454">
        <v>6.170000000000001</v>
      </c>
      <c r="H21" s="75">
        <v>8.998</v>
      </c>
      <c r="I21" s="75">
        <v>1.022</v>
      </c>
      <c r="J21" s="75">
        <v>0.0</v>
      </c>
      <c r="K21" s="75">
        <v>0.0</v>
      </c>
      <c r="L21" s="75">
        <v>0.0</v>
      </c>
      <c r="M21" s="503">
        <v>0.0</v>
      </c>
      <c r="N21" s="503">
        <v>0.0</v>
      </c>
      <c r="O21" s="503">
        <v>0.0</v>
      </c>
      <c r="P21" s="503">
        <v>0.0</v>
      </c>
      <c r="Q21" s="455">
        <f t="shared" si="0"/>
        <v>16.189999999999998</v>
      </c>
      <c r="R21" s="455">
        <f t="shared" si="1"/>
        <v>0.0</v>
      </c>
      <c r="S21" s="78"/>
      <c r="T21" s="79">
        <f t="shared" si="2"/>
        <v>16.189999999999998</v>
      </c>
      <c r="U21" s="504">
        <v>16.195</v>
      </c>
      <c r="V21" s="505">
        <v>2.0</v>
      </c>
      <c r="W21" s="459"/>
      <c r="X21" s="457" t="s">
        <v>1100</v>
      </c>
      <c r="Y21" s="458" t="s">
        <v>36</v>
      </c>
      <c r="Z21" s="458" t="s">
        <v>57</v>
      </c>
      <c r="AB21" s="697">
        <v>6204.0</v>
      </c>
      <c r="AC21" s="697" t="s">
        <v>1389</v>
      </c>
      <c r="AD21" s="700">
        <f t="shared" si="3"/>
        <v>16.189999999999998</v>
      </c>
    </row>
    <row r="22" spans="8:8" s="445" ht="15.75" outlineLevel="2" customFormat="1">
      <c r="A22" s="450">
        <v>62.0</v>
      </c>
      <c r="B22" s="519">
        <v>6205.0</v>
      </c>
      <c r="C22" s="501" t="s">
        <v>59</v>
      </c>
      <c r="D22" s="458" t="s">
        <v>60</v>
      </c>
      <c r="E22" s="506" t="s">
        <v>64</v>
      </c>
      <c r="F22" s="501" t="s">
        <v>1126</v>
      </c>
      <c r="G22" s="502">
        <v>0.0</v>
      </c>
      <c r="H22" s="75">
        <v>16.028</v>
      </c>
      <c r="I22" s="75">
        <v>17.171</v>
      </c>
      <c r="J22" s="75">
        <v>12.988</v>
      </c>
      <c r="K22" s="75">
        <v>0.0</v>
      </c>
      <c r="L22" s="75">
        <v>0.0</v>
      </c>
      <c r="M22" s="503">
        <v>0.0</v>
      </c>
      <c r="N22" s="503">
        <v>0.0</v>
      </c>
      <c r="O22" s="503">
        <v>0.0</v>
      </c>
      <c r="P22" s="503">
        <v>0.0</v>
      </c>
      <c r="Q22" s="455">
        <f t="shared" si="0"/>
        <v>46.187</v>
      </c>
      <c r="R22" s="455">
        <f t="shared" si="1"/>
        <v>0.0</v>
      </c>
      <c r="S22" s="78"/>
      <c r="T22" s="79">
        <f t="shared" si="2"/>
        <v>46.187</v>
      </c>
      <c r="U22" s="504">
        <v>46.187</v>
      </c>
      <c r="V22" s="505">
        <v>4.0</v>
      </c>
      <c r="W22" s="459"/>
      <c r="X22" s="457" t="s">
        <v>1100</v>
      </c>
      <c r="Y22" s="458" t="s">
        <v>60</v>
      </c>
      <c r="Z22" s="458" t="s">
        <v>64</v>
      </c>
      <c r="AB22" s="697">
        <v>6205.0</v>
      </c>
      <c r="AC22" s="697" t="s">
        <v>1389</v>
      </c>
      <c r="AD22" s="700">
        <f t="shared" si="3"/>
        <v>46.187</v>
      </c>
    </row>
    <row r="23" spans="8:8" s="445" ht="15.75" outlineLevel="2" customFormat="1">
      <c r="A23" s="450">
        <v>62.0</v>
      </c>
      <c r="B23" s="519">
        <v>6206.0</v>
      </c>
      <c r="C23" s="501" t="s">
        <v>1127</v>
      </c>
      <c r="D23" s="458" t="s">
        <v>36</v>
      </c>
      <c r="E23" s="506" t="s">
        <v>1128</v>
      </c>
      <c r="F23" s="501" t="s">
        <v>1129</v>
      </c>
      <c r="G23" s="502">
        <v>5.987</v>
      </c>
      <c r="H23" s="75">
        <v>29.828</v>
      </c>
      <c r="I23" s="75">
        <v>5.031</v>
      </c>
      <c r="J23" s="75">
        <v>0.0</v>
      </c>
      <c r="K23" s="75">
        <v>0.0</v>
      </c>
      <c r="L23" s="75">
        <v>0.0</v>
      </c>
      <c r="M23" s="75">
        <v>0.0</v>
      </c>
      <c r="N23" s="75">
        <v>0.0</v>
      </c>
      <c r="O23" s="75">
        <v>0.0</v>
      </c>
      <c r="P23" s="75">
        <v>0.0</v>
      </c>
      <c r="Q23" s="455">
        <f t="shared" si="0"/>
        <v>40.846</v>
      </c>
      <c r="R23" s="455">
        <f t="shared" si="1"/>
        <v>0.0</v>
      </c>
      <c r="S23" s="78"/>
      <c r="T23" s="79">
        <f t="shared" si="2"/>
        <v>40.846</v>
      </c>
      <c r="U23" s="504">
        <v>40.846</v>
      </c>
      <c r="V23" s="505">
        <v>4.0</v>
      </c>
      <c r="W23" s="459"/>
      <c r="X23" s="457" t="s">
        <v>1100</v>
      </c>
      <c r="Y23" s="458" t="s">
        <v>36</v>
      </c>
      <c r="Z23" s="458" t="s">
        <v>1128</v>
      </c>
      <c r="AB23" s="697">
        <v>6206.0</v>
      </c>
      <c r="AC23" s="697" t="s">
        <v>1389</v>
      </c>
      <c r="AD23" s="700">
        <f t="shared" si="3"/>
        <v>40.846</v>
      </c>
    </row>
    <row r="24" spans="8:8" s="445" ht="30.0" outlineLevel="2" customFormat="1">
      <c r="A24" s="450">
        <v>62.0</v>
      </c>
      <c r="B24" s="519">
        <v>6206.0</v>
      </c>
      <c r="C24" s="501" t="s">
        <v>1127</v>
      </c>
      <c r="D24" s="458" t="s">
        <v>69</v>
      </c>
      <c r="E24" s="506" t="s">
        <v>599</v>
      </c>
      <c r="F24" s="501" t="s">
        <v>1130</v>
      </c>
      <c r="G24" s="502">
        <v>0.0</v>
      </c>
      <c r="H24" s="75">
        <v>0.0</v>
      </c>
      <c r="I24" s="75">
        <v>2.069</v>
      </c>
      <c r="J24" s="75">
        <v>1.0</v>
      </c>
      <c r="K24" s="75">
        <v>0.0</v>
      </c>
      <c r="L24" s="75">
        <v>0.0</v>
      </c>
      <c r="M24" s="75">
        <v>0.0</v>
      </c>
      <c r="N24" s="75">
        <v>0.0</v>
      </c>
      <c r="O24" s="75">
        <v>0.0</v>
      </c>
      <c r="P24" s="75">
        <v>0.0</v>
      </c>
      <c r="Q24" s="455">
        <f t="shared" si="0"/>
        <v>3.069</v>
      </c>
      <c r="R24" s="455">
        <f t="shared" si="1"/>
        <v>0.0</v>
      </c>
      <c r="S24" s="78"/>
      <c r="T24" s="79">
        <f t="shared" si="2"/>
        <v>3.069</v>
      </c>
      <c r="U24" s="504">
        <v>3.069</v>
      </c>
      <c r="V24" s="505">
        <v>4.0</v>
      </c>
      <c r="W24" s="459"/>
      <c r="X24" s="457" t="s">
        <v>1100</v>
      </c>
      <c r="Y24" s="458" t="s">
        <v>69</v>
      </c>
      <c r="Z24" s="458" t="s">
        <v>599</v>
      </c>
      <c r="AB24" s="697">
        <v>6206.0</v>
      </c>
      <c r="AC24" s="697" t="s">
        <v>1389</v>
      </c>
      <c r="AD24" s="700">
        <f t="shared" si="3"/>
        <v>3.069</v>
      </c>
    </row>
    <row r="25" spans="8:8" s="445" ht="15.75" hidden="1" outlineLevel="2" customFormat="1">
      <c r="A25" s="521" t="s">
        <v>84</v>
      </c>
      <c r="B25" s="522"/>
      <c r="C25" s="522"/>
      <c r="D25" s="522"/>
      <c r="E25" s="522"/>
      <c r="F25" s="523" t="s">
        <v>85</v>
      </c>
      <c r="G25" s="524">
        <f t="shared" si="4" ref="G25:P25">SUM(G9:G24)</f>
        <v>164.48000000000002</v>
      </c>
      <c r="H25" s="524">
        <f t="shared" si="4"/>
        <v>246.68899999999996</v>
      </c>
      <c r="I25" s="524">
        <f t="shared" si="4"/>
        <v>235.59799999999996</v>
      </c>
      <c r="J25" s="524">
        <f t="shared" si="4"/>
        <v>100.73899999999999</v>
      </c>
      <c r="K25" s="524">
        <f t="shared" si="4"/>
        <v>0.0</v>
      </c>
      <c r="L25" s="524">
        <f t="shared" si="4"/>
        <v>0.0</v>
      </c>
      <c r="M25" s="524">
        <f t="shared" si="4"/>
        <v>2.917</v>
      </c>
      <c r="N25" s="524">
        <f t="shared" si="4"/>
        <v>5.942</v>
      </c>
      <c r="O25" s="524">
        <f t="shared" si="4"/>
        <v>0.0</v>
      </c>
      <c r="P25" s="524">
        <f t="shared" si="4"/>
        <v>0.0</v>
      </c>
      <c r="Q25" s="525">
        <f>SUM(G25:K25)</f>
        <v>747.506</v>
      </c>
      <c r="R25" s="525">
        <f>SUM(L25:P25)</f>
        <v>8.859</v>
      </c>
      <c r="S25" s="526">
        <f>SUM(S9:S24)</f>
        <v>0.0</v>
      </c>
      <c r="T25" s="79">
        <f t="shared" si="2"/>
        <v>756.365</v>
      </c>
      <c r="U25" s="504">
        <f>SUM(U9:U24)</f>
        <v>740.36166</v>
      </c>
      <c r="V25" s="527"/>
      <c r="W25" s="459"/>
      <c r="X25" s="528"/>
      <c r="AB25" s="697"/>
      <c r="AC25" s="697"/>
    </row>
    <row r="26" spans="8:8" s="445" ht="16.5" hidden="1" outlineLevel="2" customFormat="1">
      <c r="A26" s="529"/>
      <c r="B26" s="530"/>
      <c r="C26" s="530"/>
      <c r="D26" s="530"/>
      <c r="E26" s="530"/>
      <c r="F26" s="531" t="s">
        <v>86</v>
      </c>
      <c r="G26" s="114">
        <f>+G25/$T$25</f>
        <v>0.21746114640418318</v>
      </c>
      <c r="H26" s="114">
        <f t="shared" si="5" ref="H26:S26">+H25/$T$25</f>
        <v>0.32615073410324374</v>
      </c>
      <c r="I26" s="114">
        <f t="shared" si="5"/>
        <v>0.31148717880917276</v>
      </c>
      <c r="J26" s="114">
        <f t="shared" si="5"/>
        <v>0.1331883416075572</v>
      </c>
      <c r="K26" s="114">
        <f t="shared" si="5"/>
        <v>0.0</v>
      </c>
      <c r="L26" s="114">
        <f t="shared" si="5"/>
        <v>0.0</v>
      </c>
      <c r="M26" s="114">
        <f>+M25/$T$25</f>
        <v>0.0038566036239117353</v>
      </c>
      <c r="N26" s="114">
        <f t="shared" si="5"/>
        <v>0.007855995451931276</v>
      </c>
      <c r="O26" s="114">
        <f t="shared" si="5"/>
        <v>0.0</v>
      </c>
      <c r="P26" s="114">
        <f t="shared" si="5"/>
        <v>0.0</v>
      </c>
      <c r="Q26" s="532">
        <f t="shared" si="5"/>
        <v>0.9882874009241569</v>
      </c>
      <c r="R26" s="532">
        <f t="shared" si="5"/>
        <v>0.011712599075843011</v>
      </c>
      <c r="S26" s="114">
        <f t="shared" si="5"/>
        <v>0.0</v>
      </c>
      <c r="T26" s="533">
        <f>T25/U25</f>
        <v>1.0216155709629804</v>
      </c>
      <c r="U26" s="534"/>
      <c r="V26" s="535"/>
      <c r="W26" s="459"/>
      <c r="X26" s="263"/>
      <c r="AB26" s="697"/>
      <c r="AC26" s="697"/>
    </row>
    <row r="27" spans="8:8" s="445" ht="15.75" hidden="1" outlineLevel="2" collapsed="1" customFormat="1">
      <c r="A27" s="486"/>
      <c r="B27" s="459"/>
      <c r="C27" s="459"/>
      <c r="D27" s="459"/>
      <c r="E27" s="459"/>
      <c r="F27" s="459"/>
      <c r="G27" s="536"/>
      <c r="H27" s="321"/>
      <c r="I27" s="321"/>
      <c r="J27" s="321"/>
      <c r="K27" s="321"/>
      <c r="L27" s="321"/>
      <c r="M27" s="537"/>
      <c r="N27" s="537"/>
      <c r="O27" s="537"/>
      <c r="P27" s="537"/>
      <c r="Q27" s="461"/>
      <c r="R27" s="461"/>
      <c r="S27" s="324"/>
      <c r="T27" s="46"/>
      <c r="U27" s="487"/>
      <c r="V27" s="449"/>
      <c r="W27" s="459"/>
      <c r="X27" s="122"/>
      <c r="Y27" s="459"/>
      <c r="Z27" s="459"/>
      <c r="AB27" s="697"/>
      <c r="AC27" s="697"/>
    </row>
    <row r="28" spans="8:8" s="445" ht="15.75" hidden="1" outlineLevel="2" customFormat="1">
      <c r="A28" s="538" t="s">
        <v>87</v>
      </c>
      <c r="B28" s="538"/>
      <c r="C28" s="459"/>
      <c r="D28" s="459"/>
      <c r="E28" s="459"/>
      <c r="F28" s="459"/>
      <c r="G28" s="536"/>
      <c r="H28" s="321"/>
      <c r="I28" s="321"/>
      <c r="J28" s="321"/>
      <c r="K28" s="321"/>
      <c r="L28" s="321"/>
      <c r="M28" s="537"/>
      <c r="N28" s="537"/>
      <c r="O28" s="537"/>
      <c r="P28" s="537"/>
      <c r="Q28" s="461"/>
      <c r="R28" s="461"/>
      <c r="S28" s="324"/>
      <c r="T28" s="46"/>
      <c r="U28" s="487"/>
      <c r="V28" s="449"/>
      <c r="W28" s="459"/>
      <c r="X28" s="122"/>
      <c r="Y28" s="459"/>
      <c r="Z28" s="459"/>
      <c r="AB28" s="697"/>
      <c r="AC28" s="697"/>
    </row>
    <row r="29" spans="8:8" s="445" ht="15.75" hidden="1" outlineLevel="2" customFormat="1">
      <c r="A29" s="539" t="s">
        <v>702</v>
      </c>
      <c r="B29" s="458">
        <v>2515.0</v>
      </c>
      <c r="C29" s="541" t="s">
        <v>1131</v>
      </c>
      <c r="D29" s="458" t="s">
        <v>1132</v>
      </c>
      <c r="E29" s="458" t="s">
        <v>1133</v>
      </c>
      <c r="F29" s="541" t="s">
        <v>1134</v>
      </c>
      <c r="G29" s="502">
        <v>5.029</v>
      </c>
      <c r="H29" s="75">
        <v>19.662</v>
      </c>
      <c r="I29" s="520">
        <v>5.75</v>
      </c>
      <c r="J29" s="520">
        <v>0.0</v>
      </c>
      <c r="K29" s="75">
        <v>0.0</v>
      </c>
      <c r="L29" s="75">
        <v>0.0</v>
      </c>
      <c r="M29" s="75">
        <v>0.0</v>
      </c>
      <c r="N29" s="75">
        <v>0.0</v>
      </c>
      <c r="O29" s="75">
        <v>0.0</v>
      </c>
      <c r="P29" s="75">
        <v>0.0</v>
      </c>
      <c r="Q29" s="455">
        <f>SUM(G29:K29)</f>
        <v>30.441</v>
      </c>
      <c r="R29" s="455">
        <f>SUM(L29:P29)</f>
        <v>0.0</v>
      </c>
      <c r="S29" s="78"/>
      <c r="T29" s="135">
        <f t="shared" si="6" ref="T29:T37">SUM(Q29:S29)</f>
        <v>30.441</v>
      </c>
      <c r="U29" s="504">
        <v>30.44</v>
      </c>
      <c r="V29" s="542">
        <v>1.0</v>
      </c>
      <c r="W29" s="459"/>
      <c r="X29" s="82"/>
      <c r="Y29" s="458" t="s">
        <v>1132</v>
      </c>
      <c r="Z29" s="458" t="s">
        <v>1133</v>
      </c>
      <c r="AB29" s="697">
        <v>2515.0</v>
      </c>
      <c r="AC29" s="697" t="s">
        <v>1390</v>
      </c>
      <c r="AD29" s="700">
        <f t="shared" si="7" ref="AD29:AD37">+IF(AC29="No",T29,0)</f>
        <v>0.0</v>
      </c>
    </row>
    <row r="30" spans="8:8" s="445" ht="15.75" hidden="1" outlineLevel="2" customFormat="1">
      <c r="A30" s="450">
        <v>25.0</v>
      </c>
      <c r="B30" s="541">
        <v>2516.0</v>
      </c>
      <c r="C30" s="501" t="s">
        <v>1135</v>
      </c>
      <c r="D30" s="458" t="s">
        <v>36</v>
      </c>
      <c r="E30" s="458" t="s">
        <v>555</v>
      </c>
      <c r="F30" s="501" t="s">
        <v>1136</v>
      </c>
      <c r="G30" s="502">
        <v>39.34700000000001</v>
      </c>
      <c r="H30" s="507">
        <v>10.985999999999999</v>
      </c>
      <c r="I30" s="507">
        <v>4.0009999999999994</v>
      </c>
      <c r="J30" s="75">
        <v>0.0</v>
      </c>
      <c r="K30" s="75">
        <v>0.0</v>
      </c>
      <c r="L30" s="75">
        <v>0.0</v>
      </c>
      <c r="M30" s="503">
        <v>0.0</v>
      </c>
      <c r="N30" s="503">
        <v>0.0</v>
      </c>
      <c r="O30" s="503">
        <v>0.0</v>
      </c>
      <c r="P30" s="503">
        <v>0.0</v>
      </c>
      <c r="Q30" s="455">
        <f>SUM(G30:K30)</f>
        <v>54.334</v>
      </c>
      <c r="R30" s="455">
        <f>SUM(L30:P30)</f>
        <v>0.0</v>
      </c>
      <c r="S30" s="78"/>
      <c r="T30" s="135">
        <f t="shared" si="6"/>
        <v>54.334</v>
      </c>
      <c r="U30" s="504">
        <v>54.333999999999996</v>
      </c>
      <c r="V30" s="542">
        <v>1.0</v>
      </c>
      <c r="W30" s="459"/>
      <c r="X30" s="82"/>
      <c r="Y30" s="458" t="s">
        <v>36</v>
      </c>
      <c r="Z30" s="458" t="s">
        <v>555</v>
      </c>
      <c r="AB30" s="697">
        <v>2516.0</v>
      </c>
      <c r="AC30" s="697" t="s">
        <v>1390</v>
      </c>
      <c r="AD30" s="700">
        <f t="shared" si="7"/>
        <v>0.0</v>
      </c>
    </row>
    <row r="31" spans="8:8" s="445" ht="15.75" outlineLevel="2" customFormat="1">
      <c r="A31" s="543">
        <v>25.0</v>
      </c>
      <c r="B31" s="559" t="s">
        <v>1137</v>
      </c>
      <c r="C31" s="501" t="s">
        <v>1138</v>
      </c>
      <c r="D31" s="458" t="s">
        <v>36</v>
      </c>
      <c r="E31" s="458" t="s">
        <v>1139</v>
      </c>
      <c r="F31" s="501" t="s">
        <v>1138</v>
      </c>
      <c r="G31" s="502">
        <v>23.376</v>
      </c>
      <c r="H31" s="75">
        <v>1.858</v>
      </c>
      <c r="I31" s="503">
        <v>0.0</v>
      </c>
      <c r="J31" s="503">
        <v>0.0</v>
      </c>
      <c r="K31" s="503">
        <v>0.0</v>
      </c>
      <c r="L31" s="503">
        <v>0.0</v>
      </c>
      <c r="M31" s="503">
        <v>0.0</v>
      </c>
      <c r="N31" s="503">
        <v>0.0</v>
      </c>
      <c r="O31" s="503">
        <v>0.0</v>
      </c>
      <c r="P31" s="503">
        <v>0.0</v>
      </c>
      <c r="Q31" s="455">
        <f>SUM(G31:K31)</f>
        <v>25.234</v>
      </c>
      <c r="R31" s="455">
        <v>0.0</v>
      </c>
      <c r="S31" s="83"/>
      <c r="T31" s="135">
        <f t="shared" si="6"/>
        <v>25.234</v>
      </c>
      <c r="U31" s="504">
        <v>25.233999999999998</v>
      </c>
      <c r="V31" s="542">
        <v>1.0</v>
      </c>
      <c r="W31" s="459"/>
      <c r="X31" s="457" t="s">
        <v>1100</v>
      </c>
      <c r="Y31" s="458" t="s">
        <v>36</v>
      </c>
      <c r="Z31" s="458" t="s">
        <v>1139</v>
      </c>
      <c r="AB31" s="697" t="s">
        <v>1137</v>
      </c>
      <c r="AC31" s="697" t="s">
        <v>1389</v>
      </c>
      <c r="AD31" s="700">
        <f t="shared" si="7"/>
        <v>25.234</v>
      </c>
    </row>
    <row r="32" spans="8:8" s="445" ht="15.75" outlineLevel="2" customFormat="1">
      <c r="A32" s="539">
        <v>27.0</v>
      </c>
      <c r="B32" s="458">
        <v>2702.0</v>
      </c>
      <c r="C32" s="541" t="s">
        <v>88</v>
      </c>
      <c r="D32" s="458" t="s">
        <v>36</v>
      </c>
      <c r="E32" s="458" t="s">
        <v>89</v>
      </c>
      <c r="F32" s="541" t="s">
        <v>88</v>
      </c>
      <c r="G32" s="502">
        <v>0.12</v>
      </c>
      <c r="H32" s="507">
        <v>0.96</v>
      </c>
      <c r="I32" s="545">
        <v>0.0</v>
      </c>
      <c r="J32" s="545">
        <v>0.0</v>
      </c>
      <c r="K32" s="507">
        <v>0.0</v>
      </c>
      <c r="L32" s="507">
        <v>0.0</v>
      </c>
      <c r="M32" s="507">
        <v>7.5</v>
      </c>
      <c r="N32" s="507">
        <v>38.525</v>
      </c>
      <c r="O32" s="507">
        <v>14.100000000000001</v>
      </c>
      <c r="P32" s="507">
        <v>0.0</v>
      </c>
      <c r="Q32" s="455">
        <f t="shared" si="8" ref="Q32:Q37">SUM(G32:K32)</f>
        <v>1.08</v>
      </c>
      <c r="R32" s="455">
        <f t="shared" si="9" ref="R32:R37">SUM(L32:P32)</f>
        <v>60.125</v>
      </c>
      <c r="S32" s="78"/>
      <c r="T32" s="135">
        <f t="shared" si="6"/>
        <v>61.205</v>
      </c>
      <c r="U32" s="504">
        <v>61.205000000000005</v>
      </c>
      <c r="V32" s="542">
        <v>1.0</v>
      </c>
      <c r="W32" s="459"/>
      <c r="X32" s="82"/>
      <c r="Y32" s="458" t="s">
        <v>36</v>
      </c>
      <c r="Z32" s="458" t="s">
        <v>89</v>
      </c>
      <c r="AB32" s="697">
        <v>2702.0</v>
      </c>
      <c r="AC32" s="697" t="s">
        <v>1389</v>
      </c>
      <c r="AD32" s="700">
        <f t="shared" si="7"/>
        <v>61.205</v>
      </c>
    </row>
    <row r="33" spans="8:8" s="445" ht="30.0" hidden="1" outlineLevel="2" customFormat="1">
      <c r="A33" s="539">
        <v>90.0</v>
      </c>
      <c r="B33" s="541">
        <v>9006.0</v>
      </c>
      <c r="C33" s="501" t="s">
        <v>1140</v>
      </c>
      <c r="D33" s="458" t="s">
        <v>91</v>
      </c>
      <c r="E33" s="458" t="s">
        <v>92</v>
      </c>
      <c r="F33" s="501" t="s">
        <v>1141</v>
      </c>
      <c r="G33" s="502">
        <v>0.0</v>
      </c>
      <c r="H33" s="75">
        <v>0.561</v>
      </c>
      <c r="I33" s="75">
        <v>0.0</v>
      </c>
      <c r="J33" s="75">
        <v>0.0</v>
      </c>
      <c r="K33" s="75">
        <v>0.0</v>
      </c>
      <c r="L33" s="75">
        <v>0.0</v>
      </c>
      <c r="M33" s="503">
        <v>0.0</v>
      </c>
      <c r="N33" s="503">
        <v>0.0</v>
      </c>
      <c r="O33" s="503">
        <v>0.0</v>
      </c>
      <c r="P33" s="503">
        <v>0.0</v>
      </c>
      <c r="Q33" s="455">
        <f t="shared" si="8"/>
        <v>0.561</v>
      </c>
      <c r="R33" s="455">
        <f t="shared" si="9"/>
        <v>0.0</v>
      </c>
      <c r="S33" s="78"/>
      <c r="T33" s="135">
        <f t="shared" si="6"/>
        <v>0.561</v>
      </c>
      <c r="U33" s="504">
        <v>0.561</v>
      </c>
      <c r="V33" s="542">
        <v>1.0</v>
      </c>
      <c r="W33" s="459"/>
      <c r="X33" s="82" t="s">
        <v>1142</v>
      </c>
      <c r="Y33" s="458" t="s">
        <v>91</v>
      </c>
      <c r="Z33" s="458" t="s">
        <v>92</v>
      </c>
      <c r="AB33" s="697">
        <v>9006.0</v>
      </c>
      <c r="AC33" s="697" t="s">
        <v>1390</v>
      </c>
      <c r="AD33" s="700">
        <f t="shared" si="7"/>
        <v>0.0</v>
      </c>
    </row>
    <row r="34" spans="8:8" s="445" ht="30.0" hidden="1" outlineLevel="2" customFormat="1">
      <c r="A34" s="539">
        <v>90.0</v>
      </c>
      <c r="B34" s="541">
        <v>9006.0</v>
      </c>
      <c r="C34" s="501" t="s">
        <v>1140</v>
      </c>
      <c r="D34" s="458"/>
      <c r="E34" s="458"/>
      <c r="F34" s="501" t="s">
        <v>1143</v>
      </c>
      <c r="G34" s="502">
        <v>0.0</v>
      </c>
      <c r="H34" s="75">
        <v>2.492</v>
      </c>
      <c r="I34" s="75">
        <v>0.0</v>
      </c>
      <c r="J34" s="75">
        <v>0.0</v>
      </c>
      <c r="K34" s="75">
        <v>0.0</v>
      </c>
      <c r="L34" s="75">
        <v>0.0</v>
      </c>
      <c r="M34" s="503">
        <v>0.0</v>
      </c>
      <c r="N34" s="503">
        <v>0.0</v>
      </c>
      <c r="O34" s="503">
        <v>0.0</v>
      </c>
      <c r="P34" s="503">
        <v>0.0</v>
      </c>
      <c r="Q34" s="455">
        <f t="shared" si="8"/>
        <v>2.492</v>
      </c>
      <c r="R34" s="455">
        <f t="shared" si="9"/>
        <v>0.0</v>
      </c>
      <c r="S34" s="78"/>
      <c r="T34" s="135">
        <f t="shared" si="6"/>
        <v>2.492</v>
      </c>
      <c r="U34" s="504">
        <v>2.492</v>
      </c>
      <c r="V34" s="542">
        <v>1.0</v>
      </c>
      <c r="W34" s="459"/>
      <c r="X34" s="82" t="s">
        <v>1142</v>
      </c>
      <c r="Y34" s="458"/>
      <c r="Z34" s="458"/>
      <c r="AB34" s="697">
        <v>9006.0</v>
      </c>
      <c r="AC34" s="697" t="s">
        <v>1390</v>
      </c>
      <c r="AD34" s="700">
        <f t="shared" si="7"/>
        <v>0.0</v>
      </c>
    </row>
    <row r="35" spans="8:8" s="445" ht="30.0" hidden="1" outlineLevel="2" customFormat="1">
      <c r="A35" s="539">
        <v>90.0</v>
      </c>
      <c r="B35" s="541">
        <v>9007.0</v>
      </c>
      <c r="C35" s="501" t="s">
        <v>1144</v>
      </c>
      <c r="D35" s="458" t="s">
        <v>36</v>
      </c>
      <c r="E35" s="458" t="s">
        <v>95</v>
      </c>
      <c r="F35" s="501" t="s">
        <v>96</v>
      </c>
      <c r="G35" s="502">
        <v>0.0</v>
      </c>
      <c r="H35" s="75">
        <v>2.424</v>
      </c>
      <c r="I35" s="75">
        <v>0.0</v>
      </c>
      <c r="J35" s="75">
        <v>0.0</v>
      </c>
      <c r="K35" s="75">
        <v>0.0</v>
      </c>
      <c r="L35" s="75">
        <v>0.0</v>
      </c>
      <c r="M35" s="503">
        <v>0.0</v>
      </c>
      <c r="N35" s="503">
        <v>0.0</v>
      </c>
      <c r="O35" s="503">
        <v>0.0</v>
      </c>
      <c r="P35" s="503">
        <v>0.0</v>
      </c>
      <c r="Q35" s="455">
        <f t="shared" si="8"/>
        <v>2.424</v>
      </c>
      <c r="R35" s="455">
        <f t="shared" si="9"/>
        <v>0.0</v>
      </c>
      <c r="S35" s="78"/>
      <c r="T35" s="135">
        <f t="shared" si="6"/>
        <v>2.424</v>
      </c>
      <c r="U35" s="504">
        <v>2.424</v>
      </c>
      <c r="V35" s="542">
        <v>1.0</v>
      </c>
      <c r="W35" s="459"/>
      <c r="X35" s="82"/>
      <c r="Y35" s="458" t="s">
        <v>36</v>
      </c>
      <c r="Z35" s="458" t="s">
        <v>95</v>
      </c>
      <c r="AB35" s="697">
        <v>9007.0</v>
      </c>
      <c r="AC35" s="697" t="s">
        <v>1390</v>
      </c>
      <c r="AD35" s="700">
        <f t="shared" si="7"/>
        <v>0.0</v>
      </c>
    </row>
    <row r="36" spans="8:8" s="445" ht="30.0" outlineLevel="2" customFormat="1">
      <c r="A36" s="539" t="s">
        <v>99</v>
      </c>
      <c r="B36" s="458" t="s">
        <v>100</v>
      </c>
      <c r="C36" s="501" t="s">
        <v>1145</v>
      </c>
      <c r="D36" s="546" t="s">
        <v>102</v>
      </c>
      <c r="E36" s="546" t="s">
        <v>103</v>
      </c>
      <c r="F36" s="501" t="s">
        <v>104</v>
      </c>
      <c r="G36" s="502">
        <v>0.0</v>
      </c>
      <c r="H36" s="75">
        <v>0.562</v>
      </c>
      <c r="I36" s="75">
        <v>0.0</v>
      </c>
      <c r="J36" s="75">
        <v>0.0</v>
      </c>
      <c r="K36" s="75">
        <v>0.0</v>
      </c>
      <c r="L36" s="75">
        <v>0.0</v>
      </c>
      <c r="M36" s="75">
        <v>0.0</v>
      </c>
      <c r="N36" s="75">
        <v>0.0</v>
      </c>
      <c r="O36" s="75">
        <v>0.0</v>
      </c>
      <c r="P36" s="75">
        <v>0.0</v>
      </c>
      <c r="Q36" s="455">
        <f t="shared" si="8"/>
        <v>0.562</v>
      </c>
      <c r="R36" s="455">
        <f t="shared" si="9"/>
        <v>0.0</v>
      </c>
      <c r="S36" s="78"/>
      <c r="T36" s="135">
        <f t="shared" si="6"/>
        <v>0.562</v>
      </c>
      <c r="U36" s="504">
        <v>2.74</v>
      </c>
      <c r="V36" s="542">
        <v>1.0</v>
      </c>
      <c r="W36" s="459"/>
      <c r="X36" s="82"/>
      <c r="Y36" s="458" t="s">
        <v>102</v>
      </c>
      <c r="Z36" s="458" t="s">
        <v>103</v>
      </c>
      <c r="AB36" s="697" t="s">
        <v>100</v>
      </c>
      <c r="AC36" s="697" t="s">
        <v>1389</v>
      </c>
      <c r="AD36" s="700">
        <f t="shared" si="7"/>
        <v>0.562</v>
      </c>
    </row>
    <row r="37" spans="8:8" s="445" ht="16.5" outlineLevel="2" customFormat="1">
      <c r="A37" s="539" t="s">
        <v>99</v>
      </c>
      <c r="B37" s="458" t="s">
        <v>100</v>
      </c>
      <c r="C37" s="501" t="s">
        <v>1146</v>
      </c>
      <c r="D37" s="458"/>
      <c r="E37" s="458"/>
      <c r="F37" s="501" t="s">
        <v>1147</v>
      </c>
      <c r="G37" s="502">
        <v>0.0</v>
      </c>
      <c r="H37" s="75">
        <v>2.178</v>
      </c>
      <c r="I37" s="75">
        <v>0.0</v>
      </c>
      <c r="J37" s="75">
        <v>0.0</v>
      </c>
      <c r="K37" s="75">
        <v>0.0</v>
      </c>
      <c r="L37" s="75">
        <v>0.0</v>
      </c>
      <c r="M37" s="75">
        <v>0.0</v>
      </c>
      <c r="N37" s="75">
        <v>0.0</v>
      </c>
      <c r="O37" s="75">
        <v>0.0</v>
      </c>
      <c r="P37" s="75">
        <v>0.0</v>
      </c>
      <c r="Q37" s="455">
        <f t="shared" si="8"/>
        <v>2.178</v>
      </c>
      <c r="R37" s="455">
        <f t="shared" si="9"/>
        <v>0.0</v>
      </c>
      <c r="S37" s="78"/>
      <c r="T37" s="135">
        <f t="shared" si="6"/>
        <v>2.178</v>
      </c>
      <c r="U37" s="504">
        <v>0.253</v>
      </c>
      <c r="V37" s="542">
        <v>1.0</v>
      </c>
      <c r="W37" s="459"/>
      <c r="X37" s="82"/>
      <c r="Y37" s="458"/>
      <c r="Z37" s="458"/>
      <c r="AB37" s="697" t="s">
        <v>100</v>
      </c>
      <c r="AC37" s="697" t="s">
        <v>1389</v>
      </c>
      <c r="AD37" s="700">
        <f t="shared" si="7"/>
        <v>2.178</v>
      </c>
    </row>
    <row r="38" spans="8:8" s="445" ht="16.5" hidden="1" outlineLevel="2" customFormat="1">
      <c r="A38" s="522" t="s">
        <v>105</v>
      </c>
      <c r="B38" s="522"/>
      <c r="C38" s="522"/>
      <c r="D38" s="522"/>
      <c r="E38" s="522"/>
      <c r="F38" s="523" t="s">
        <v>85</v>
      </c>
      <c r="G38" s="526">
        <f>SUM(G29:G37)</f>
        <v>67.87200000000001</v>
      </c>
      <c r="H38" s="526">
        <f t="shared" si="10" ref="H38:P38">SUM(H29:H37)</f>
        <v>41.682999999999986</v>
      </c>
      <c r="I38" s="526">
        <f t="shared" si="10"/>
        <v>9.751</v>
      </c>
      <c r="J38" s="526">
        <f t="shared" si="10"/>
        <v>0.0</v>
      </c>
      <c r="K38" s="526">
        <f t="shared" si="10"/>
        <v>0.0</v>
      </c>
      <c r="L38" s="526">
        <f t="shared" si="10"/>
        <v>0.0</v>
      </c>
      <c r="M38" s="526">
        <f t="shared" si="10"/>
        <v>7.5</v>
      </c>
      <c r="N38" s="526">
        <f t="shared" si="10"/>
        <v>38.525</v>
      </c>
      <c r="O38" s="526">
        <f t="shared" si="10"/>
        <v>14.100000000000001</v>
      </c>
      <c r="P38" s="526">
        <f t="shared" si="10"/>
        <v>0.0</v>
      </c>
      <c r="Q38" s="525">
        <f>SUM(G38:K38)</f>
        <v>119.30600000000001</v>
      </c>
      <c r="R38" s="525">
        <f>SUM(L38:P38)</f>
        <v>60.125</v>
      </c>
      <c r="S38" s="526">
        <f>SUM(S29:S37)</f>
        <v>0.0</v>
      </c>
      <c r="T38" s="135">
        <f>SUM(Q38:S38)</f>
        <v>179.431</v>
      </c>
      <c r="U38" s="504">
        <f>SUM(U29:U37)</f>
        <v>179.683</v>
      </c>
      <c r="V38" s="547"/>
      <c r="W38" s="459"/>
      <c r="X38" s="528"/>
      <c r="AB38" s="697"/>
      <c r="AC38" s="697"/>
    </row>
    <row r="39" spans="8:8" s="445" ht="16.5" hidden="1" outlineLevel="2" customFormat="1">
      <c r="A39" s="522"/>
      <c r="B39" s="522"/>
      <c r="C39" s="522"/>
      <c r="D39" s="522"/>
      <c r="E39" s="522"/>
      <c r="F39" s="523" t="s">
        <v>86</v>
      </c>
      <c r="G39" s="548">
        <f>+G38/$T$38</f>
        <v>0.37826239612998874</v>
      </c>
      <c r="H39" s="548">
        <f t="shared" si="11" ref="H39:S39">+H38/$T$38</f>
        <v>0.23230656909898503</v>
      </c>
      <c r="I39" s="548">
        <f t="shared" si="11"/>
        <v>0.054344009675028275</v>
      </c>
      <c r="J39" s="548">
        <f t="shared" si="11"/>
        <v>0.0</v>
      </c>
      <c r="K39" s="548">
        <f t="shared" si="11"/>
        <v>0.0</v>
      </c>
      <c r="L39" s="548">
        <f t="shared" si="11"/>
        <v>0.0</v>
      </c>
      <c r="M39" s="548">
        <f t="shared" si="11"/>
        <v>0.041798797309272086</v>
      </c>
      <c r="N39" s="548">
        <f t="shared" si="11"/>
        <v>0.21470648884529428</v>
      </c>
      <c r="O39" s="548">
        <f t="shared" si="11"/>
        <v>0.07858173894143153</v>
      </c>
      <c r="P39" s="548">
        <f t="shared" si="11"/>
        <v>0.0</v>
      </c>
      <c r="Q39" s="549">
        <f t="shared" si="11"/>
        <v>0.6649129749040021</v>
      </c>
      <c r="R39" s="549">
        <f>+R38/$T$38</f>
        <v>0.33508702509599786</v>
      </c>
      <c r="S39" s="548">
        <f t="shared" si="11"/>
        <v>0.0</v>
      </c>
      <c r="T39" s="550">
        <f>T38/U38</f>
        <v>0.9985975300946668</v>
      </c>
      <c r="U39" s="526"/>
      <c r="V39" s="547"/>
      <c r="W39" s="459"/>
      <c r="X39" s="551"/>
      <c r="AB39" s="697"/>
      <c r="AC39" s="697"/>
    </row>
    <row r="40" spans="8:8" s="445" ht="16.5" hidden="1" outlineLevel="2" collapsed="1" customFormat="1">
      <c r="A40" s="552"/>
      <c r="B40" s="459"/>
      <c r="C40" s="459"/>
      <c r="D40" s="459"/>
      <c r="E40" s="459"/>
      <c r="F40" s="459"/>
      <c r="G40" s="536"/>
      <c r="H40" s="321"/>
      <c r="I40" s="321"/>
      <c r="J40" s="321"/>
      <c r="K40" s="321"/>
      <c r="L40" s="321"/>
      <c r="M40" s="537"/>
      <c r="N40" s="537"/>
      <c r="O40" s="537"/>
      <c r="P40" s="537"/>
      <c r="Q40" s="461"/>
      <c r="R40" s="461"/>
      <c r="S40" s="324"/>
      <c r="T40" s="46"/>
      <c r="U40" s="487"/>
      <c r="V40" s="449"/>
      <c r="W40" s="459"/>
      <c r="X40" s="122"/>
      <c r="Y40" s="459"/>
      <c r="Z40" s="459"/>
      <c r="AB40" s="697"/>
      <c r="AC40" s="697"/>
    </row>
    <row r="41" spans="8:8" s="445" ht="16.5" hidden="1" outlineLevel="2" customFormat="1">
      <c r="A41" s="489" t="s">
        <v>106</v>
      </c>
      <c r="B41" s="489"/>
      <c r="C41" s="459"/>
      <c r="D41" s="459"/>
      <c r="E41" s="459"/>
      <c r="F41" s="459"/>
      <c r="G41" s="536"/>
      <c r="H41" s="321"/>
      <c r="I41" s="321"/>
      <c r="J41" s="321"/>
      <c r="K41" s="321"/>
      <c r="L41" s="321"/>
      <c r="M41" s="537"/>
      <c r="N41" s="537"/>
      <c r="O41" s="537"/>
      <c r="P41" s="537"/>
      <c r="Q41" s="461"/>
      <c r="R41" s="461"/>
      <c r="S41" s="324"/>
      <c r="T41" s="46"/>
      <c r="U41" s="487"/>
      <c r="V41" s="449"/>
      <c r="W41" s="459"/>
      <c r="X41" s="122"/>
      <c r="Y41" s="459"/>
      <c r="Z41" s="459"/>
      <c r="AB41" s="697"/>
      <c r="AC41" s="697"/>
    </row>
    <row r="42" spans="8:8" s="445" ht="16.5" hidden="1" outlineLevel="2" customFormat="1">
      <c r="A42" s="450" t="s">
        <v>702</v>
      </c>
      <c r="B42" s="458">
        <v>2515.0</v>
      </c>
      <c r="C42" s="553" t="s">
        <v>1131</v>
      </c>
      <c r="D42" s="458" t="s">
        <v>223</v>
      </c>
      <c r="E42" s="546" t="s">
        <v>1132</v>
      </c>
      <c r="F42" s="501" t="s">
        <v>1148</v>
      </c>
      <c r="G42" s="502">
        <v>41.618</v>
      </c>
      <c r="H42" s="75">
        <v>30.628</v>
      </c>
      <c r="I42" s="503">
        <v>11.089</v>
      </c>
      <c r="J42" s="503">
        <v>0.0</v>
      </c>
      <c r="K42" s="503">
        <v>1.002</v>
      </c>
      <c r="L42" s="503">
        <v>0.0</v>
      </c>
      <c r="M42" s="503">
        <v>0.0</v>
      </c>
      <c r="N42" s="503">
        <v>0.0</v>
      </c>
      <c r="O42" s="503">
        <v>0.0</v>
      </c>
      <c r="P42" s="503">
        <v>0.0</v>
      </c>
      <c r="Q42" s="455">
        <f>SUM(G42:K42)</f>
        <v>84.337</v>
      </c>
      <c r="R42" s="455">
        <f>SUM(L42:P42)</f>
        <v>0.0</v>
      </c>
      <c r="S42" s="83"/>
      <c r="T42" s="79">
        <f>SUM(Q42:S42)</f>
        <v>84.337</v>
      </c>
      <c r="U42" s="504">
        <v>84.34</v>
      </c>
      <c r="V42" s="505">
        <v>1.0</v>
      </c>
      <c r="W42" s="459"/>
      <c r="X42" s="457" t="s">
        <v>1100</v>
      </c>
      <c r="Y42" s="458" t="s">
        <v>223</v>
      </c>
      <c r="Z42" s="458" t="s">
        <v>1132</v>
      </c>
      <c r="AB42" s="697">
        <v>2515.0</v>
      </c>
      <c r="AC42" s="697" t="s">
        <v>1390</v>
      </c>
      <c r="AD42" s="700">
        <f>+IF(AC42="No",T42,0)</f>
        <v>0.0</v>
      </c>
    </row>
    <row r="43" spans="8:8" s="445" ht="16.5" hidden="1" outlineLevel="2" customFormat="1">
      <c r="A43" s="450">
        <v>78.0</v>
      </c>
      <c r="B43" s="458">
        <v>7802.0</v>
      </c>
      <c r="C43" s="553" t="s">
        <v>107</v>
      </c>
      <c r="D43" s="458" t="s">
        <v>36</v>
      </c>
      <c r="E43" s="458" t="s">
        <v>108</v>
      </c>
      <c r="F43" s="501" t="s">
        <v>1149</v>
      </c>
      <c r="G43" s="502">
        <v>29.21</v>
      </c>
      <c r="H43" s="75">
        <v>31.051</v>
      </c>
      <c r="I43" s="503">
        <v>6.589</v>
      </c>
      <c r="J43" s="503">
        <v>0.347</v>
      </c>
      <c r="K43" s="503">
        <v>0.0</v>
      </c>
      <c r="L43" s="503">
        <v>0.0</v>
      </c>
      <c r="M43" s="503">
        <v>0.0</v>
      </c>
      <c r="N43" s="503">
        <v>0.0</v>
      </c>
      <c r="O43" s="503">
        <v>0.0</v>
      </c>
      <c r="P43" s="503">
        <v>0.0</v>
      </c>
      <c r="Q43" s="455">
        <f>SUM(G43:K43)</f>
        <v>67.19699999999999</v>
      </c>
      <c r="R43" s="455">
        <f>SUM(L43:P43)</f>
        <v>0.0</v>
      </c>
      <c r="S43" s="83"/>
      <c r="T43" s="79">
        <f>SUM(Q43:S43)</f>
        <v>67.19699999999999</v>
      </c>
      <c r="U43" s="504">
        <v>67.19699999999999</v>
      </c>
      <c r="V43" s="505">
        <v>1.0</v>
      </c>
      <c r="W43" s="459"/>
      <c r="X43" s="457" t="s">
        <v>1100</v>
      </c>
      <c r="Y43" s="458" t="s">
        <v>36</v>
      </c>
      <c r="Z43" s="458" t="s">
        <v>108</v>
      </c>
      <c r="AB43" s="697">
        <v>7802.0</v>
      </c>
      <c r="AC43" s="697" t="s">
        <v>1390</v>
      </c>
      <c r="AD43" s="700">
        <f>+IF(AC43="No",T43,0)</f>
        <v>0.0</v>
      </c>
    </row>
    <row r="44" spans="8:8" s="445" ht="16.5" hidden="1" outlineLevel="2" customFormat="1">
      <c r="A44" s="450">
        <v>90.0</v>
      </c>
      <c r="B44" s="458">
        <v>9005.0</v>
      </c>
      <c r="C44" s="553" t="s">
        <v>1150</v>
      </c>
      <c r="D44" s="458" t="s">
        <v>1151</v>
      </c>
      <c r="E44" s="458" t="s">
        <v>1152</v>
      </c>
      <c r="F44" s="501" t="s">
        <v>1153</v>
      </c>
      <c r="G44" s="502">
        <v>0.0</v>
      </c>
      <c r="H44" s="75">
        <v>2.001</v>
      </c>
      <c r="I44" s="75">
        <v>14.245</v>
      </c>
      <c r="J44" s="503">
        <v>4.111</v>
      </c>
      <c r="K44" s="503">
        <v>0.0</v>
      </c>
      <c r="L44" s="503">
        <v>0.0</v>
      </c>
      <c r="M44" s="503">
        <v>0.0</v>
      </c>
      <c r="N44" s="503">
        <v>0.0</v>
      </c>
      <c r="O44" s="503">
        <v>0.0</v>
      </c>
      <c r="P44" s="503">
        <v>0.0</v>
      </c>
      <c r="Q44" s="455">
        <f>SUM(G44:K44)</f>
        <v>20.357</v>
      </c>
      <c r="R44" s="455">
        <f>SUM(L44:P44)</f>
        <v>0.0</v>
      </c>
      <c r="S44" s="83"/>
      <c r="T44" s="79">
        <f>SUM(Q44:S44)</f>
        <v>20.357</v>
      </c>
      <c r="U44" s="504">
        <v>20.357</v>
      </c>
      <c r="V44" s="505">
        <v>1.0</v>
      </c>
      <c r="W44" s="459"/>
      <c r="X44" s="457" t="s">
        <v>1100</v>
      </c>
      <c r="Y44" s="458" t="s">
        <v>1151</v>
      </c>
      <c r="Z44" s="458" t="s">
        <v>1152</v>
      </c>
      <c r="AB44" s="697">
        <v>9005.0</v>
      </c>
      <c r="AC44" s="697" t="s">
        <v>1390</v>
      </c>
      <c r="AD44" s="700">
        <f>+IF(AC44="No",T44,0)</f>
        <v>0.0</v>
      </c>
    </row>
    <row r="45" spans="8:8" s="445" ht="16.5" hidden="1" outlineLevel="2" customFormat="1">
      <c r="A45" s="521" t="s">
        <v>119</v>
      </c>
      <c r="B45" s="522"/>
      <c r="C45" s="522"/>
      <c r="D45" s="522"/>
      <c r="E45" s="522"/>
      <c r="F45" s="523" t="s">
        <v>85</v>
      </c>
      <c r="G45" s="526">
        <f>SUM(G42:G44)</f>
        <v>70.828</v>
      </c>
      <c r="H45" s="526">
        <f t="shared" si="12" ref="H45:S45">SUM(H42:H44)</f>
        <v>63.68</v>
      </c>
      <c r="I45" s="526">
        <f t="shared" si="12"/>
        <v>31.923000000000002</v>
      </c>
      <c r="J45" s="526">
        <f t="shared" si="12"/>
        <v>4.458</v>
      </c>
      <c r="K45" s="526">
        <f t="shared" si="12"/>
        <v>1.002</v>
      </c>
      <c r="L45" s="526">
        <f t="shared" si="12"/>
        <v>0.0</v>
      </c>
      <c r="M45" s="526">
        <f t="shared" si="12"/>
        <v>0.0</v>
      </c>
      <c r="N45" s="526">
        <f t="shared" si="12"/>
        <v>0.0</v>
      </c>
      <c r="O45" s="526">
        <f t="shared" si="12"/>
        <v>0.0</v>
      </c>
      <c r="P45" s="526">
        <f t="shared" si="12"/>
        <v>0.0</v>
      </c>
      <c r="Q45" s="525">
        <f t="shared" si="12"/>
        <v>171.891</v>
      </c>
      <c r="R45" s="525">
        <f t="shared" si="12"/>
        <v>0.0</v>
      </c>
      <c r="S45" s="526">
        <f t="shared" si="12"/>
        <v>0.0</v>
      </c>
      <c r="T45" s="79">
        <f>SUM(Q45:S45)</f>
        <v>171.891</v>
      </c>
      <c r="U45" s="526">
        <f>SUM(U42:U44)</f>
        <v>171.89399999999998</v>
      </c>
      <c r="V45" s="527"/>
      <c r="W45" s="459"/>
      <c r="X45" s="82"/>
      <c r="AB45" s="697"/>
      <c r="AC45" s="697"/>
    </row>
    <row r="46" spans="8:8" s="445" ht="16.5" hidden="1" outlineLevel="2" customFormat="1">
      <c r="A46" s="529"/>
      <c r="B46" s="530"/>
      <c r="C46" s="530"/>
      <c r="D46" s="530"/>
      <c r="E46" s="530"/>
      <c r="F46" s="531" t="s">
        <v>86</v>
      </c>
      <c r="G46" s="114">
        <f>+G45/$T$45</f>
        <v>0.412051823539336</v>
      </c>
      <c r="H46" s="114">
        <f t="shared" si="13" ref="H46:S46">+H45/$T$45</f>
        <v>0.37046733104118307</v>
      </c>
      <c r="I46" s="114">
        <f t="shared" si="13"/>
        <v>0.18571652966123883</v>
      </c>
      <c r="J46" s="114">
        <f t="shared" si="13"/>
        <v>0.025935040228982322</v>
      </c>
      <c r="K46" s="114">
        <f t="shared" si="13"/>
        <v>0.005829275529259822</v>
      </c>
      <c r="L46" s="114">
        <f t="shared" si="13"/>
        <v>0.0</v>
      </c>
      <c r="M46" s="114">
        <f t="shared" si="13"/>
        <v>0.0</v>
      </c>
      <c r="N46" s="114">
        <f t="shared" si="13"/>
        <v>0.0</v>
      </c>
      <c r="O46" s="114">
        <f t="shared" si="13"/>
        <v>0.0</v>
      </c>
      <c r="P46" s="114">
        <f t="shared" si="13"/>
        <v>0.0</v>
      </c>
      <c r="Q46" s="532">
        <f t="shared" si="13"/>
        <v>1.0</v>
      </c>
      <c r="R46" s="532">
        <f t="shared" si="13"/>
        <v>0.0</v>
      </c>
      <c r="S46" s="114">
        <f t="shared" si="13"/>
        <v>0.0</v>
      </c>
      <c r="T46" s="533">
        <f>T45/U45</f>
        <v>0.999982547383853</v>
      </c>
      <c r="U46" s="554"/>
      <c r="V46" s="535"/>
      <c r="W46" s="459"/>
      <c r="X46" s="263"/>
      <c r="AB46" s="697"/>
      <c r="AC46" s="697"/>
    </row>
    <row r="47" spans="8:8" s="445" ht="16.5" hidden="1" outlineLevel="2" collapsed="1" customFormat="1">
      <c r="A47" s="552"/>
      <c r="B47" s="459"/>
      <c r="C47" s="459"/>
      <c r="D47" s="459"/>
      <c r="E47" s="459"/>
      <c r="F47" s="459"/>
      <c r="G47" s="536"/>
      <c r="H47" s="321"/>
      <c r="I47" s="537"/>
      <c r="J47" s="537"/>
      <c r="K47" s="537"/>
      <c r="L47" s="537"/>
      <c r="M47" s="537"/>
      <c r="N47" s="537"/>
      <c r="O47" s="537"/>
      <c r="P47" s="537"/>
      <c r="Q47" s="461"/>
      <c r="R47" s="461"/>
      <c r="S47" s="324"/>
      <c r="T47" s="46"/>
      <c r="U47" s="487"/>
      <c r="V47" s="449"/>
      <c r="W47" s="459"/>
      <c r="X47" s="122"/>
      <c r="Y47" s="459"/>
      <c r="Z47" s="459"/>
      <c r="AB47" s="697"/>
      <c r="AC47" s="697"/>
    </row>
    <row r="48" spans="8:8" s="445" ht="16.5" hidden="1" outlineLevel="2" customFormat="1" customHeight="1">
      <c r="A48" s="489" t="s">
        <v>120</v>
      </c>
      <c r="B48" s="489"/>
      <c r="C48" s="459"/>
      <c r="D48" s="459"/>
      <c r="E48" s="459"/>
      <c r="F48" s="459"/>
      <c r="G48" s="536"/>
      <c r="H48" s="321"/>
      <c r="I48" s="537"/>
      <c r="J48" s="537"/>
      <c r="K48" s="537"/>
      <c r="L48" s="537"/>
      <c r="M48" s="537"/>
      <c r="N48" s="537"/>
      <c r="O48" s="537"/>
      <c r="P48" s="537"/>
      <c r="Q48" s="461"/>
      <c r="R48" s="461"/>
      <c r="S48" s="324"/>
      <c r="T48" s="46"/>
      <c r="U48" s="487"/>
      <c r="V48" s="449"/>
      <c r="W48" s="459"/>
      <c r="X48" s="122"/>
      <c r="Y48" s="459"/>
      <c r="Z48" s="459"/>
      <c r="AB48" s="697"/>
      <c r="AC48" s="697"/>
    </row>
    <row r="49" spans="8:8" s="445" ht="15.75" outlineLevel="2" customFormat="1" customHeight="1">
      <c r="A49" s="490">
        <v>45.0</v>
      </c>
      <c r="B49" s="555" t="s">
        <v>121</v>
      </c>
      <c r="C49" s="492" t="s">
        <v>122</v>
      </c>
      <c r="D49" s="556" t="s">
        <v>36</v>
      </c>
      <c r="E49" s="556" t="s">
        <v>123</v>
      </c>
      <c r="F49" s="492" t="s">
        <v>122</v>
      </c>
      <c r="G49" s="495">
        <v>0.0</v>
      </c>
      <c r="H49" s="55">
        <v>0.0</v>
      </c>
      <c r="I49" s="55">
        <v>0.93</v>
      </c>
      <c r="J49" s="493">
        <v>1.07</v>
      </c>
      <c r="K49" s="496">
        <v>0.0</v>
      </c>
      <c r="L49" s="496">
        <v>0.0</v>
      </c>
      <c r="M49" s="496">
        <v>0.0</v>
      </c>
      <c r="N49" s="496">
        <v>0.0</v>
      </c>
      <c r="O49" s="496">
        <v>0.0</v>
      </c>
      <c r="P49" s="496">
        <v>0.0</v>
      </c>
      <c r="Q49" s="497">
        <f>SUM(G49:K49)</f>
        <v>2.0</v>
      </c>
      <c r="R49" s="497">
        <f t="shared" si="14" ref="R49:R63">SUM(L49:P49)</f>
        <v>0.0</v>
      </c>
      <c r="S49" s="58"/>
      <c r="T49" s="59">
        <f t="shared" si="15" ref="T49:T63">SUM(Q49:S49)</f>
        <v>2.0</v>
      </c>
      <c r="U49" s="498">
        <v>3.24</v>
      </c>
      <c r="V49" s="499">
        <v>1.0</v>
      </c>
      <c r="W49" s="459"/>
      <c r="X49" s="62"/>
      <c r="Y49" s="556" t="s">
        <v>36</v>
      </c>
      <c r="Z49" s="556" t="s">
        <v>123</v>
      </c>
      <c r="AB49" s="697" t="s">
        <v>121</v>
      </c>
      <c r="AC49" s="697" t="s">
        <v>1389</v>
      </c>
      <c r="AD49" s="700">
        <f t="shared" si="16" ref="AD49:AD62">+IF(AC49="No",T49,0)</f>
        <v>2.0</v>
      </c>
    </row>
    <row r="50" spans="8:8" s="445" ht="15.75" hidden="1" outlineLevel="2" customFormat="1" customHeight="1">
      <c r="A50" s="450">
        <v>55.0</v>
      </c>
      <c r="B50" s="458">
        <v>5503.0</v>
      </c>
      <c r="C50" s="501" t="s">
        <v>137</v>
      </c>
      <c r="D50" s="540" t="s">
        <v>36</v>
      </c>
      <c r="E50" s="557" t="s">
        <v>1154</v>
      </c>
      <c r="F50" s="501" t="s">
        <v>137</v>
      </c>
      <c r="G50" s="502">
        <v>41.626</v>
      </c>
      <c r="H50" s="75">
        <v>60.169</v>
      </c>
      <c r="I50" s="75">
        <v>31.062</v>
      </c>
      <c r="J50" s="75">
        <v>1.947</v>
      </c>
      <c r="K50" s="75">
        <v>0.0</v>
      </c>
      <c r="L50" s="75">
        <v>0.0</v>
      </c>
      <c r="M50" s="503">
        <v>0.0</v>
      </c>
      <c r="N50" s="503">
        <v>0.0</v>
      </c>
      <c r="O50" s="503">
        <v>0.0</v>
      </c>
      <c r="P50" s="503">
        <v>0.67</v>
      </c>
      <c r="Q50" s="455">
        <f t="shared" si="17" ref="Q50:Q63">SUM(G50:K50)</f>
        <v>134.804</v>
      </c>
      <c r="R50" s="455">
        <f t="shared" si="14"/>
        <v>0.67</v>
      </c>
      <c r="S50" s="78"/>
      <c r="T50" s="79">
        <f t="shared" si="15"/>
        <v>135.474</v>
      </c>
      <c r="U50" s="504">
        <v>135.474</v>
      </c>
      <c r="V50" s="505">
        <v>5.0</v>
      </c>
      <c r="W50" s="459"/>
      <c r="X50" s="82"/>
      <c r="Y50" s="540" t="s">
        <v>36</v>
      </c>
      <c r="Z50" s="540" t="s">
        <v>1154</v>
      </c>
      <c r="AB50" s="697">
        <v>5503.0</v>
      </c>
      <c r="AC50" s="697" t="s">
        <v>1390</v>
      </c>
      <c r="AD50" s="700">
        <f t="shared" si="16"/>
        <v>0.0</v>
      </c>
    </row>
    <row r="51" spans="8:8" s="445" ht="15.75" outlineLevel="2" customFormat="1" customHeight="1">
      <c r="A51" s="450">
        <v>55.0</v>
      </c>
      <c r="B51" s="458" t="s">
        <v>140</v>
      </c>
      <c r="C51" s="501" t="s">
        <v>141</v>
      </c>
      <c r="D51" s="540" t="s">
        <v>36</v>
      </c>
      <c r="E51" s="557" t="s">
        <v>142</v>
      </c>
      <c r="F51" s="553" t="s">
        <v>143</v>
      </c>
      <c r="G51" s="502">
        <v>0.0</v>
      </c>
      <c r="H51" s="75">
        <v>0.0</v>
      </c>
      <c r="I51" s="75">
        <v>0.0</v>
      </c>
      <c r="J51" s="75">
        <v>0.0</v>
      </c>
      <c r="K51" s="75">
        <v>0.0</v>
      </c>
      <c r="L51" s="75">
        <v>0.0</v>
      </c>
      <c r="M51" s="503">
        <v>0.0</v>
      </c>
      <c r="N51" s="503">
        <v>6.933440000000001</v>
      </c>
      <c r="O51" s="503">
        <v>0.0</v>
      </c>
      <c r="P51" s="503">
        <v>0.0</v>
      </c>
      <c r="Q51" s="455">
        <f t="shared" si="17"/>
        <v>0.0</v>
      </c>
      <c r="R51" s="455">
        <f t="shared" si="14"/>
        <v>6.933440000000001</v>
      </c>
      <c r="S51" s="78"/>
      <c r="T51" s="79">
        <f t="shared" si="15"/>
        <v>6.933440000000001</v>
      </c>
      <c r="U51" s="504">
        <v>6.899</v>
      </c>
      <c r="V51" s="505">
        <v>5.0</v>
      </c>
      <c r="W51" s="459"/>
      <c r="X51" s="82"/>
      <c r="Y51" s="540" t="s">
        <v>36</v>
      </c>
      <c r="Z51" s="540" t="s">
        <v>142</v>
      </c>
      <c r="AB51" s="697" t="s">
        <v>140</v>
      </c>
      <c r="AC51" s="697" t="s">
        <v>1389</v>
      </c>
      <c r="AD51" s="700">
        <f t="shared" si="16"/>
        <v>6.933440000000001</v>
      </c>
    </row>
    <row r="52" spans="8:8" s="445" ht="15.75" outlineLevel="2" customFormat="1" customHeight="1">
      <c r="A52" s="558">
        <v>56.0</v>
      </c>
      <c r="B52" s="559">
        <v>5608.0</v>
      </c>
      <c r="C52" s="560" t="s">
        <v>1155</v>
      </c>
      <c r="D52" s="544" t="s">
        <v>36</v>
      </c>
      <c r="E52" s="544" t="s">
        <v>920</v>
      </c>
      <c r="F52" s="560" t="s">
        <v>1156</v>
      </c>
      <c r="G52" s="561"/>
      <c r="H52" s="562"/>
      <c r="I52" s="562"/>
      <c r="J52" s="562"/>
      <c r="K52" s="562"/>
      <c r="L52" s="562"/>
      <c r="M52" s="563"/>
      <c r="N52" s="563"/>
      <c r="O52" s="563"/>
      <c r="P52" s="563"/>
      <c r="Q52" s="455">
        <f>SUM(G52:K52)</f>
        <v>0.0</v>
      </c>
      <c r="R52" s="455">
        <f>SUM(L52:P52)</f>
        <v>0.0</v>
      </c>
      <c r="S52" s="564"/>
      <c r="T52" s="565">
        <f t="shared" si="15"/>
        <v>0.0</v>
      </c>
      <c r="U52" s="504">
        <v>78.194</v>
      </c>
      <c r="V52" s="505">
        <v>6.0</v>
      </c>
      <c r="W52"/>
      <c r="X52" s="566" t="s">
        <v>1157</v>
      </c>
      <c r="Y52" s="540" t="s">
        <v>36</v>
      </c>
      <c r="Z52" s="540" t="s">
        <v>920</v>
      </c>
      <c r="AB52" s="697">
        <v>5608.0</v>
      </c>
      <c r="AC52" s="697" t="s">
        <v>1389</v>
      </c>
      <c r="AD52" s="700">
        <f t="shared" si="16"/>
        <v>0.0</v>
      </c>
    </row>
    <row r="53" spans="8:8" s="445" ht="15.75" outlineLevel="2" customFormat="1" customHeight="1">
      <c r="A53" s="450">
        <v>60.0</v>
      </c>
      <c r="B53" s="458">
        <v>6006.0</v>
      </c>
      <c r="C53" s="501" t="s">
        <v>145</v>
      </c>
      <c r="D53" s="540" t="s">
        <v>36</v>
      </c>
      <c r="E53" s="557" t="s">
        <v>682</v>
      </c>
      <c r="F53" s="501" t="s">
        <v>145</v>
      </c>
      <c r="G53" s="502">
        <v>0.0</v>
      </c>
      <c r="H53" s="75">
        <v>14.276</v>
      </c>
      <c r="I53" s="75">
        <v>2.2395499999999995</v>
      </c>
      <c r="J53" s="75">
        <v>0.16</v>
      </c>
      <c r="K53" s="75">
        <v>0.0</v>
      </c>
      <c r="L53" s="75">
        <v>0.0</v>
      </c>
      <c r="M53" s="75">
        <v>5.94908</v>
      </c>
      <c r="N53" s="75">
        <v>37.58634</v>
      </c>
      <c r="O53" s="503">
        <v>34.34783</v>
      </c>
      <c r="P53" s="503">
        <v>0.0</v>
      </c>
      <c r="Q53" s="455">
        <f>SUM(G53:K53)</f>
        <v>16.675549999999998</v>
      </c>
      <c r="R53" s="455">
        <f t="shared" si="14"/>
        <v>77.88325</v>
      </c>
      <c r="S53" s="78"/>
      <c r="T53" s="79">
        <f t="shared" si="15"/>
        <v>94.5588</v>
      </c>
      <c r="U53" s="504">
        <v>94.55900000000001</v>
      </c>
      <c r="V53" s="505">
        <v>1.0</v>
      </c>
      <c r="W53" s="459"/>
      <c r="X53" s="82"/>
      <c r="Y53" s="540" t="s">
        <v>36</v>
      </c>
      <c r="Z53" s="540" t="s">
        <v>682</v>
      </c>
      <c r="AB53" s="697">
        <v>6006.0</v>
      </c>
      <c r="AC53" s="697" t="s">
        <v>1389</v>
      </c>
      <c r="AD53" s="700">
        <f t="shared" si="16"/>
        <v>94.5588</v>
      </c>
    </row>
    <row r="54" spans="8:8" s="445" ht="15.75" hidden="1" outlineLevel="2" customFormat="1" customHeight="1">
      <c r="A54" s="450">
        <v>60.0</v>
      </c>
      <c r="B54" s="458">
        <v>6007.0</v>
      </c>
      <c r="C54" s="501" t="s">
        <v>148</v>
      </c>
      <c r="D54" s="540" t="s">
        <v>36</v>
      </c>
      <c r="E54" s="540" t="s">
        <v>149</v>
      </c>
      <c r="F54" s="501" t="s">
        <v>1158</v>
      </c>
      <c r="G54" s="502">
        <v>0.0</v>
      </c>
      <c r="H54" s="75">
        <v>16.79433</v>
      </c>
      <c r="I54" s="75">
        <v>10.78235</v>
      </c>
      <c r="J54" s="75">
        <v>1.47559</v>
      </c>
      <c r="K54" s="75">
        <v>0.0</v>
      </c>
      <c r="L54" s="75">
        <v>0.0</v>
      </c>
      <c r="M54" s="503">
        <v>0.0</v>
      </c>
      <c r="N54" s="503">
        <v>0.0</v>
      </c>
      <c r="O54" s="503">
        <v>2.35135</v>
      </c>
      <c r="P54" s="503">
        <v>0.4754</v>
      </c>
      <c r="Q54" s="455">
        <f t="shared" si="17"/>
        <v>29.052269999999996</v>
      </c>
      <c r="R54" s="455">
        <f t="shared" si="14"/>
        <v>2.82675</v>
      </c>
      <c r="S54" s="78"/>
      <c r="T54" s="79">
        <f t="shared" si="15"/>
        <v>31.879019999999997</v>
      </c>
      <c r="U54" s="504">
        <v>31.873</v>
      </c>
      <c r="V54" s="505">
        <v>1.0</v>
      </c>
      <c r="W54" s="459"/>
      <c r="X54" s="82"/>
      <c r="Y54" s="540" t="s">
        <v>36</v>
      </c>
      <c r="Z54" s="540" t="s">
        <v>149</v>
      </c>
      <c r="AB54" s="697">
        <v>6007.0</v>
      </c>
      <c r="AC54" s="697" t="s">
        <v>1390</v>
      </c>
      <c r="AD54" s="700">
        <f t="shared" si="16"/>
        <v>0.0</v>
      </c>
    </row>
    <row r="55" spans="8:8" s="445" ht="15.75" hidden="1" outlineLevel="2" customFormat="1" customHeight="1">
      <c r="A55" s="450">
        <v>60.0</v>
      </c>
      <c r="B55" s="458">
        <v>6007.0</v>
      </c>
      <c r="C55" s="501" t="s">
        <v>148</v>
      </c>
      <c r="D55" s="540" t="s">
        <v>149</v>
      </c>
      <c r="E55" s="540" t="s">
        <v>151</v>
      </c>
      <c r="F55" s="501" t="s">
        <v>152</v>
      </c>
      <c r="G55" s="502">
        <v>0.9735</v>
      </c>
      <c r="H55" s="75">
        <v>7.9083000000000006</v>
      </c>
      <c r="I55" s="75">
        <v>17.74197</v>
      </c>
      <c r="J55" s="75">
        <v>26.6669</v>
      </c>
      <c r="K55" s="75">
        <v>0.0</v>
      </c>
      <c r="L55" s="75">
        <v>0.0</v>
      </c>
      <c r="M55" s="503">
        <v>0.0</v>
      </c>
      <c r="N55" s="503">
        <v>0.0</v>
      </c>
      <c r="O55" s="503">
        <v>3.313</v>
      </c>
      <c r="P55" s="503">
        <v>0.683</v>
      </c>
      <c r="Q55" s="455">
        <f t="shared" si="17"/>
        <v>53.29067</v>
      </c>
      <c r="R55" s="455">
        <f t="shared" si="14"/>
        <v>3.9960000000000004</v>
      </c>
      <c r="S55" s="78"/>
      <c r="T55" s="79">
        <f t="shared" si="15"/>
        <v>57.28667</v>
      </c>
      <c r="U55" s="504">
        <v>57.287</v>
      </c>
      <c r="V55" s="505">
        <v>2.0</v>
      </c>
      <c r="W55" s="459"/>
      <c r="X55" s="82"/>
      <c r="Y55" s="540" t="s">
        <v>149</v>
      </c>
      <c r="Z55" s="540" t="s">
        <v>151</v>
      </c>
      <c r="AB55" s="697">
        <v>6007.0</v>
      </c>
      <c r="AC55" s="697" t="s">
        <v>1390</v>
      </c>
      <c r="AD55" s="700">
        <f t="shared" si="16"/>
        <v>0.0</v>
      </c>
    </row>
    <row r="56" spans="8:8" s="445" ht="15.75" hidden="1" outlineLevel="2" customFormat="1" customHeight="1">
      <c r="A56" s="450">
        <v>60.0</v>
      </c>
      <c r="B56" s="458">
        <v>6008.0</v>
      </c>
      <c r="C56" s="501" t="s">
        <v>153</v>
      </c>
      <c r="D56" s="540" t="s">
        <v>36</v>
      </c>
      <c r="E56" s="540" t="s">
        <v>154</v>
      </c>
      <c r="F56" s="501" t="s">
        <v>155</v>
      </c>
      <c r="G56" s="502">
        <v>0.0</v>
      </c>
      <c r="H56" s="75">
        <v>4.93495</v>
      </c>
      <c r="I56" s="75">
        <v>11.192260000000001</v>
      </c>
      <c r="J56" s="75">
        <v>21.393300000000004</v>
      </c>
      <c r="K56" s="75">
        <v>0.0</v>
      </c>
      <c r="L56" s="75">
        <v>0.0</v>
      </c>
      <c r="M56" s="503">
        <v>0.0</v>
      </c>
      <c r="N56" s="503">
        <v>0.0</v>
      </c>
      <c r="O56" s="503">
        <v>0.0</v>
      </c>
      <c r="P56" s="503">
        <v>0.0</v>
      </c>
      <c r="Q56" s="455">
        <f t="shared" si="17"/>
        <v>37.52051</v>
      </c>
      <c r="R56" s="455">
        <f t="shared" si="14"/>
        <v>0.0</v>
      </c>
      <c r="S56" s="78"/>
      <c r="T56" s="79">
        <f t="shared" si="15"/>
        <v>37.52051</v>
      </c>
      <c r="U56" s="504">
        <v>37.519999999999996</v>
      </c>
      <c r="V56" s="505">
        <v>2.0</v>
      </c>
      <c r="W56" s="459"/>
      <c r="X56" s="82"/>
      <c r="Y56" s="540" t="s">
        <v>36</v>
      </c>
      <c r="Z56" s="540" t="s">
        <v>154</v>
      </c>
      <c r="AB56" s="697">
        <v>6008.0</v>
      </c>
      <c r="AC56" s="697" t="s">
        <v>1390</v>
      </c>
      <c r="AD56" s="700">
        <f t="shared" si="16"/>
        <v>0.0</v>
      </c>
    </row>
    <row r="57" spans="8:8" s="445" ht="15.75" hidden="1" outlineLevel="2" customFormat="1" customHeight="1">
      <c r="A57" s="450">
        <v>60.0</v>
      </c>
      <c r="B57" s="458">
        <v>6008.0</v>
      </c>
      <c r="C57" s="501" t="s">
        <v>153</v>
      </c>
      <c r="D57" s="540" t="s">
        <v>154</v>
      </c>
      <c r="E57" s="540" t="s">
        <v>156</v>
      </c>
      <c r="F57" s="501" t="s">
        <v>157</v>
      </c>
      <c r="G57" s="502">
        <v>7.95</v>
      </c>
      <c r="H57" s="75">
        <v>12.869999999999997</v>
      </c>
      <c r="I57" s="75">
        <v>8.67</v>
      </c>
      <c r="J57" s="75">
        <v>5.984</v>
      </c>
      <c r="K57" s="75">
        <v>0.0</v>
      </c>
      <c r="L57" s="75">
        <v>0.0</v>
      </c>
      <c r="M57" s="503">
        <v>0.0</v>
      </c>
      <c r="N57" s="503">
        <v>0.0</v>
      </c>
      <c r="O57" s="503">
        <v>0.0</v>
      </c>
      <c r="P57" s="503">
        <v>0.0</v>
      </c>
      <c r="Q57" s="455">
        <f t="shared" si="17"/>
        <v>35.474</v>
      </c>
      <c r="R57" s="455">
        <f t="shared" si="14"/>
        <v>0.0</v>
      </c>
      <c r="S57" s="78"/>
      <c r="T57" s="79">
        <f t="shared" si="15"/>
        <v>35.474</v>
      </c>
      <c r="U57" s="504">
        <v>35.474</v>
      </c>
      <c r="V57" s="505">
        <v>3.0</v>
      </c>
      <c r="W57" s="459"/>
      <c r="X57" s="82"/>
      <c r="Y57" s="540" t="s">
        <v>154</v>
      </c>
      <c r="Z57" s="540" t="s">
        <v>156</v>
      </c>
      <c r="AB57" s="697">
        <v>6008.0</v>
      </c>
      <c r="AC57" s="697" t="s">
        <v>1390</v>
      </c>
      <c r="AD57" s="700">
        <f t="shared" si="16"/>
        <v>0.0</v>
      </c>
    </row>
    <row r="58" spans="8:8" s="445" ht="15.75" hidden="1" outlineLevel="2" customFormat="1" customHeight="1">
      <c r="A58" s="450">
        <v>60.0</v>
      </c>
      <c r="B58" s="458">
        <v>6009.0</v>
      </c>
      <c r="C58" s="501" t="s">
        <v>158</v>
      </c>
      <c r="D58" s="540" t="s">
        <v>36</v>
      </c>
      <c r="E58" s="540" t="s">
        <v>159</v>
      </c>
      <c r="F58" s="501" t="s">
        <v>158</v>
      </c>
      <c r="G58" s="502">
        <v>0.0</v>
      </c>
      <c r="H58" s="507">
        <v>22.308999999999997</v>
      </c>
      <c r="I58" s="507">
        <v>33.25700000000001</v>
      </c>
      <c r="J58" s="507">
        <v>20.061999999999998</v>
      </c>
      <c r="K58" s="507">
        <v>0.0</v>
      </c>
      <c r="L58" s="507">
        <v>0.0</v>
      </c>
      <c r="M58" s="502">
        <v>15.45</v>
      </c>
      <c r="N58" s="502">
        <v>26.427999999999997</v>
      </c>
      <c r="O58" s="502">
        <v>0.611</v>
      </c>
      <c r="P58" s="502">
        <v>0.0</v>
      </c>
      <c r="Q58" s="455">
        <f t="shared" si="17"/>
        <v>75.62800000000001</v>
      </c>
      <c r="R58" s="455">
        <f t="shared" si="14"/>
        <v>42.489</v>
      </c>
      <c r="S58" s="78"/>
      <c r="T58" s="79">
        <f t="shared" si="15"/>
        <v>118.11700000000002</v>
      </c>
      <c r="U58" s="504">
        <v>118.98</v>
      </c>
      <c r="V58" s="505">
        <v>3.0</v>
      </c>
      <c r="W58" s="459"/>
      <c r="X58" s="82"/>
      <c r="Y58" s="540" t="s">
        <v>36</v>
      </c>
      <c r="Z58" s="540" t="s">
        <v>159</v>
      </c>
      <c r="AB58" s="697">
        <v>6009.0</v>
      </c>
      <c r="AC58" s="697" t="s">
        <v>1390</v>
      </c>
      <c r="AD58" s="700">
        <f t="shared" si="16"/>
        <v>0.0</v>
      </c>
    </row>
    <row r="59" spans="8:8" s="445" ht="15.75" hidden="1" outlineLevel="2" customFormat="1" customHeight="1">
      <c r="A59" s="450">
        <v>62.0</v>
      </c>
      <c r="B59" s="458">
        <v>6209.0</v>
      </c>
      <c r="C59" s="501" t="s">
        <v>160</v>
      </c>
      <c r="D59" s="540" t="s">
        <v>36</v>
      </c>
      <c r="E59" s="540" t="s">
        <v>27</v>
      </c>
      <c r="F59" s="501" t="s">
        <v>160</v>
      </c>
      <c r="G59" s="502">
        <v>8.83081</v>
      </c>
      <c r="H59" s="75">
        <v>18.733549999999997</v>
      </c>
      <c r="I59" s="75">
        <v>22.652899999999995</v>
      </c>
      <c r="J59" s="75">
        <v>12.72054</v>
      </c>
      <c r="K59" s="75">
        <v>0.0</v>
      </c>
      <c r="L59" s="75">
        <v>0.0</v>
      </c>
      <c r="M59" s="503">
        <v>0.0</v>
      </c>
      <c r="N59" s="503">
        <v>0.0</v>
      </c>
      <c r="O59" s="503">
        <v>0.0</v>
      </c>
      <c r="P59" s="503">
        <v>0.0</v>
      </c>
      <c r="Q59" s="455">
        <f t="shared" si="17"/>
        <v>62.937799999999996</v>
      </c>
      <c r="R59" s="455">
        <f t="shared" si="14"/>
        <v>0.0</v>
      </c>
      <c r="S59" s="78"/>
      <c r="T59" s="79">
        <f t="shared" si="15"/>
        <v>62.937799999999996</v>
      </c>
      <c r="U59" s="504">
        <v>62.938</v>
      </c>
      <c r="V59" s="505">
        <v>2.0</v>
      </c>
      <c r="W59" s="459"/>
      <c r="X59" s="82"/>
      <c r="Y59" s="540" t="s">
        <v>36</v>
      </c>
      <c r="Z59" s="540" t="s">
        <v>27</v>
      </c>
      <c r="AB59" s="697">
        <v>6209.0</v>
      </c>
      <c r="AC59" s="697" t="s">
        <v>1390</v>
      </c>
      <c r="AD59" s="700">
        <f t="shared" si="16"/>
        <v>0.0</v>
      </c>
    </row>
    <row r="60" spans="8:8" s="445" ht="15.75" outlineLevel="2" customFormat="1" customHeight="1">
      <c r="A60" s="450">
        <v>62.0</v>
      </c>
      <c r="B60" s="458">
        <v>6211.0</v>
      </c>
      <c r="C60" s="501" t="s">
        <v>161</v>
      </c>
      <c r="D60" s="540" t="s">
        <v>36</v>
      </c>
      <c r="E60" s="540" t="s">
        <v>57</v>
      </c>
      <c r="F60" s="501" t="s">
        <v>162</v>
      </c>
      <c r="G60" s="502">
        <v>3.94127</v>
      </c>
      <c r="H60" s="75">
        <v>6.96587</v>
      </c>
      <c r="I60" s="75">
        <v>4.91976</v>
      </c>
      <c r="J60" s="75">
        <v>0.0</v>
      </c>
      <c r="K60" s="75">
        <v>0.0</v>
      </c>
      <c r="L60" s="75">
        <v>0.0</v>
      </c>
      <c r="M60" s="503">
        <v>0.0</v>
      </c>
      <c r="N60" s="503">
        <v>0.0</v>
      </c>
      <c r="O60" s="503">
        <v>0.0</v>
      </c>
      <c r="P60" s="503">
        <v>0.0</v>
      </c>
      <c r="Q60" s="455">
        <f t="shared" si="17"/>
        <v>15.8269</v>
      </c>
      <c r="R60" s="455">
        <f t="shared" si="14"/>
        <v>0.0</v>
      </c>
      <c r="S60" s="78"/>
      <c r="T60" s="79">
        <f t="shared" si="15"/>
        <v>15.8269</v>
      </c>
      <c r="U60" s="504">
        <v>15.826899999999998</v>
      </c>
      <c r="V60" s="505">
        <v>5.0</v>
      </c>
      <c r="W60" s="459"/>
      <c r="X60" s="82"/>
      <c r="Y60" s="540" t="s">
        <v>36</v>
      </c>
      <c r="Z60" s="540" t="s">
        <v>57</v>
      </c>
      <c r="AB60" s="697">
        <v>6211.0</v>
      </c>
      <c r="AC60" s="697" t="s">
        <v>1389</v>
      </c>
      <c r="AD60" s="700">
        <f t="shared" si="16"/>
        <v>15.8269</v>
      </c>
    </row>
    <row r="61" spans="8:8" s="445" ht="15.75" outlineLevel="2" customFormat="1" customHeight="1">
      <c r="A61" s="450">
        <v>62.0</v>
      </c>
      <c r="B61" s="458" t="s">
        <v>163</v>
      </c>
      <c r="C61" s="501" t="s">
        <v>164</v>
      </c>
      <c r="D61" s="540" t="s">
        <v>165</v>
      </c>
      <c r="E61" s="540" t="s">
        <v>166</v>
      </c>
      <c r="F61" s="553" t="s">
        <v>1159</v>
      </c>
      <c r="G61" s="502">
        <v>0.0</v>
      </c>
      <c r="H61" s="75">
        <v>1.38</v>
      </c>
      <c r="I61" s="520">
        <v>1.0</v>
      </c>
      <c r="J61" s="75">
        <v>0.0</v>
      </c>
      <c r="K61" s="75">
        <v>0.0</v>
      </c>
      <c r="L61" s="75">
        <v>0.0</v>
      </c>
      <c r="M61" s="503">
        <v>0.0</v>
      </c>
      <c r="N61" s="503">
        <v>0.0</v>
      </c>
      <c r="O61" s="503">
        <v>0.0</v>
      </c>
      <c r="P61" s="503">
        <v>0.0</v>
      </c>
      <c r="Q61" s="455">
        <f t="shared" si="17"/>
        <v>2.38</v>
      </c>
      <c r="R61" s="455">
        <f t="shared" si="14"/>
        <v>0.0</v>
      </c>
      <c r="S61" s="78"/>
      <c r="T61" s="79">
        <f t="shared" si="15"/>
        <v>2.38</v>
      </c>
      <c r="U61" s="504">
        <v>2.38</v>
      </c>
      <c r="V61" s="505">
        <v>5.0</v>
      </c>
      <c r="W61" s="459"/>
      <c r="X61" s="82"/>
      <c r="Y61" s="540" t="s">
        <v>165</v>
      </c>
      <c r="Z61" s="540" t="s">
        <v>166</v>
      </c>
      <c r="AB61" s="697" t="s">
        <v>163</v>
      </c>
      <c r="AC61" s="697" t="s">
        <v>1389</v>
      </c>
      <c r="AD61" s="700">
        <f t="shared" si="16"/>
        <v>2.38</v>
      </c>
    </row>
    <row r="62" spans="8:8" s="445" ht="15.75" outlineLevel="2" customFormat="1" customHeight="1">
      <c r="A62" s="450">
        <v>64.0</v>
      </c>
      <c r="B62" s="458">
        <v>6404.0</v>
      </c>
      <c r="C62" s="501" t="s">
        <v>168</v>
      </c>
      <c r="D62" s="540" t="s">
        <v>36</v>
      </c>
      <c r="E62" s="540" t="s">
        <v>169</v>
      </c>
      <c r="F62" s="501" t="s">
        <v>168</v>
      </c>
      <c r="G62" s="502">
        <v>0.0</v>
      </c>
      <c r="H62" s="75">
        <v>1.327</v>
      </c>
      <c r="I62" s="75">
        <v>31.745000000000005</v>
      </c>
      <c r="J62" s="75">
        <v>9.925</v>
      </c>
      <c r="K62" s="75">
        <v>0.0</v>
      </c>
      <c r="L62" s="75">
        <v>0.0</v>
      </c>
      <c r="M62" s="75">
        <v>0.0</v>
      </c>
      <c r="N62" s="503">
        <v>5.665</v>
      </c>
      <c r="O62" s="503">
        <v>58.107</v>
      </c>
      <c r="P62" s="503">
        <v>18.569999999999993</v>
      </c>
      <c r="Q62" s="455">
        <f t="shared" si="17"/>
        <v>42.997</v>
      </c>
      <c r="R62" s="455">
        <f t="shared" si="14"/>
        <v>82.34199999999998</v>
      </c>
      <c r="S62" s="78"/>
      <c r="T62" s="79">
        <f t="shared" si="15"/>
        <v>125.33899999999998</v>
      </c>
      <c r="U62" s="504">
        <v>125.33899999999998</v>
      </c>
      <c r="V62" s="505">
        <v>4.0</v>
      </c>
      <c r="W62" s="459"/>
      <c r="X62" s="82"/>
      <c r="Y62" s="540" t="s">
        <v>36</v>
      </c>
      <c r="Z62" s="540" t="s">
        <v>169</v>
      </c>
      <c r="AB62" s="697">
        <v>6404.0</v>
      </c>
      <c r="AC62" s="697" t="s">
        <v>1389</v>
      </c>
      <c r="AD62" s="700">
        <f t="shared" si="16"/>
        <v>125.33899999999998</v>
      </c>
    </row>
    <row r="63" spans="8:8" s="445" ht="15.75" hidden="1" outlineLevel="2" customFormat="1" customHeight="1">
      <c r="A63" s="521" t="s">
        <v>170</v>
      </c>
      <c r="B63" s="522"/>
      <c r="C63" s="522"/>
      <c r="D63" s="522"/>
      <c r="E63" s="522"/>
      <c r="F63" s="523" t="s">
        <v>85</v>
      </c>
      <c r="G63" s="567">
        <f t="shared" si="18" ref="G63:P63">SUM(G49:G62)</f>
        <v>63.321580000000004</v>
      </c>
      <c r="H63" s="567">
        <f t="shared" si="18"/>
        <v>167.66799999999998</v>
      </c>
      <c r="I63" s="567">
        <f t="shared" si="18"/>
        <v>176.19279</v>
      </c>
      <c r="J63" s="567">
        <f t="shared" si="18"/>
        <v>101.40433</v>
      </c>
      <c r="K63" s="567">
        <f t="shared" si="18"/>
        <v>0.0</v>
      </c>
      <c r="L63" s="567">
        <f t="shared" si="18"/>
        <v>0.0</v>
      </c>
      <c r="M63" s="567">
        <f t="shared" si="18"/>
        <v>21.399079999999998</v>
      </c>
      <c r="N63" s="567">
        <f t="shared" si="18"/>
        <v>76.61278</v>
      </c>
      <c r="O63" s="567">
        <f t="shared" si="18"/>
        <v>98.73017999999999</v>
      </c>
      <c r="P63" s="567">
        <f t="shared" si="18"/>
        <v>20.39839999999999</v>
      </c>
      <c r="Q63" s="455">
        <f t="shared" si="17"/>
        <v>508.5867</v>
      </c>
      <c r="R63" s="455">
        <f t="shared" si="14"/>
        <v>217.14043999999996</v>
      </c>
      <c r="S63" s="78">
        <f>SUM(S49:S62)</f>
        <v>0.0</v>
      </c>
      <c r="T63" s="79">
        <f t="shared" si="15"/>
        <v>725.72714</v>
      </c>
      <c r="U63" s="526">
        <f>SUM(U49:U62)</f>
        <v>805.9839</v>
      </c>
      <c r="V63" s="568"/>
      <c r="W63" s="459"/>
      <c r="X63" s="82"/>
      <c r="AB63" s="697"/>
      <c r="AC63" s="697"/>
    </row>
    <row r="64" spans="8:8" s="445" ht="16.5" hidden="1" outlineLevel="2" customFormat="1" customHeight="1">
      <c r="A64" s="529"/>
      <c r="B64" s="530"/>
      <c r="C64" s="530"/>
      <c r="D64" s="530"/>
      <c r="E64" s="530"/>
      <c r="F64" s="531" t="s">
        <v>86</v>
      </c>
      <c r="G64" s="114">
        <f>+G63/$T$63</f>
        <v>0.08725260019902246</v>
      </c>
      <c r="H64" s="114">
        <f t="shared" si="19" ref="H64:S64">+H63/$T$63</f>
        <v>0.2310344904560135</v>
      </c>
      <c r="I64" s="114">
        <f t="shared" si="19"/>
        <v>0.2427810402681096</v>
      </c>
      <c r="J64" s="114">
        <f t="shared" si="19"/>
        <v>0.13972790104005206</v>
      </c>
      <c r="K64" s="114">
        <f t="shared" si="19"/>
        <v>0.0</v>
      </c>
      <c r="L64" s="114">
        <f t="shared" si="19"/>
        <v>0.0</v>
      </c>
      <c r="M64" s="114">
        <f t="shared" si="19"/>
        <v>0.029486398979098397</v>
      </c>
      <c r="N64" s="114">
        <f t="shared" si="19"/>
        <v>0.10556692147409563</v>
      </c>
      <c r="O64" s="114">
        <f t="shared" si="19"/>
        <v>0.1360431139450014</v>
      </c>
      <c r="P64" s="114">
        <f t="shared" si="19"/>
        <v>0.028107533638606918</v>
      </c>
      <c r="Q64" s="532">
        <f t="shared" si="19"/>
        <v>0.7007960319631977</v>
      </c>
      <c r="R64" s="532">
        <f t="shared" si="19"/>
        <v>0.2992039680368023</v>
      </c>
      <c r="S64" s="114">
        <f t="shared" si="19"/>
        <v>0.0</v>
      </c>
      <c r="T64" s="533">
        <f>T63/U63</f>
        <v>0.9004238670276168</v>
      </c>
      <c r="U64" s="554"/>
      <c r="V64" s="569"/>
      <c r="W64" s="459"/>
      <c r="X64" s="263"/>
      <c r="AB64" s="697"/>
      <c r="AC64" s="697"/>
    </row>
    <row r="65" spans="8:8" s="445" ht="15.75" hidden="1" outlineLevel="2" collapsed="1" customFormat="1">
      <c r="A65" s="552"/>
      <c r="B65" s="459"/>
      <c r="C65" s="459"/>
      <c r="D65" s="570"/>
      <c r="E65" s="570"/>
      <c r="F65" s="459"/>
      <c r="G65" s="536"/>
      <c r="H65" s="321"/>
      <c r="I65" s="321"/>
      <c r="J65" s="321"/>
      <c r="K65" s="321"/>
      <c r="L65" s="321"/>
      <c r="M65" s="537"/>
      <c r="N65" s="537"/>
      <c r="O65" s="537"/>
      <c r="P65" s="537"/>
      <c r="Q65" s="461"/>
      <c r="R65" s="461"/>
      <c r="S65" s="324"/>
      <c r="T65" s="46"/>
      <c r="U65" s="487"/>
      <c r="V65" s="449"/>
      <c r="W65" s="459"/>
      <c r="X65" s="122"/>
      <c r="Y65" s="570"/>
      <c r="Z65" s="570"/>
      <c r="AB65" s="697"/>
    </row>
    <row r="66" spans="8:8" s="445" ht="15.75" hidden="1" outlineLevel="2" customFormat="1">
      <c r="A66" s="489" t="s">
        <v>171</v>
      </c>
      <c r="B66" s="489"/>
      <c r="C66" s="459"/>
      <c r="D66" s="570"/>
      <c r="E66" s="570"/>
      <c r="F66" s="459"/>
      <c r="G66" s="536"/>
      <c r="H66" s="321"/>
      <c r="I66" s="321"/>
      <c r="J66" s="321"/>
      <c r="K66" s="321"/>
      <c r="L66" s="321"/>
      <c r="M66" s="537"/>
      <c r="N66" s="537"/>
      <c r="O66" s="537"/>
      <c r="P66" s="537"/>
      <c r="Q66" s="461"/>
      <c r="R66" s="461"/>
      <c r="S66" s="324"/>
      <c r="T66" s="46"/>
      <c r="U66" s="487"/>
      <c r="V66" s="449"/>
      <c r="W66" s="459"/>
      <c r="X66" s="122"/>
      <c r="Y66" s="570"/>
      <c r="Z66" s="570"/>
      <c r="AB66" s="697"/>
    </row>
    <row r="67" spans="8:8" s="445" ht="15.75" hidden="1" outlineLevel="2" customFormat="1">
      <c r="A67" s="490">
        <v>25.0</v>
      </c>
      <c r="B67" s="493">
        <v>2508.0</v>
      </c>
      <c r="C67" s="492" t="s">
        <v>172</v>
      </c>
      <c r="D67" s="493" t="s">
        <v>36</v>
      </c>
      <c r="E67" s="493" t="s">
        <v>173</v>
      </c>
      <c r="F67" s="492" t="s">
        <v>1160</v>
      </c>
      <c r="G67" s="572">
        <v>27.902999999999995</v>
      </c>
      <c r="H67" s="55">
        <v>27.164999999999996</v>
      </c>
      <c r="I67" s="55">
        <v>5.998</v>
      </c>
      <c r="J67" s="55">
        <v>0.0</v>
      </c>
      <c r="K67" s="55">
        <v>0.0</v>
      </c>
      <c r="L67" s="55">
        <v>0.0</v>
      </c>
      <c r="M67" s="496">
        <v>0.0</v>
      </c>
      <c r="N67" s="496">
        <v>0.0</v>
      </c>
      <c r="O67" s="496">
        <v>0.0</v>
      </c>
      <c r="P67" s="496">
        <v>0.0</v>
      </c>
      <c r="Q67" s="497">
        <f>SUM(G67:K67)</f>
        <v>61.06599999999999</v>
      </c>
      <c r="R67" s="497">
        <f>SUM(L67:P67)</f>
        <v>0.0</v>
      </c>
      <c r="S67" s="58"/>
      <c r="T67" s="59">
        <f>SUM(Q67:S67)</f>
        <v>61.06599999999999</v>
      </c>
      <c r="U67" s="498">
        <v>61.065999999999995</v>
      </c>
      <c r="V67" s="573">
        <v>1.0</v>
      </c>
      <c r="W67" s="459"/>
      <c r="X67" s="62" t="s">
        <v>1161</v>
      </c>
      <c r="Y67" s="493" t="s">
        <v>36</v>
      </c>
      <c r="Z67" s="493" t="s">
        <v>173</v>
      </c>
      <c r="AB67" s="697">
        <v>2508.0</v>
      </c>
      <c r="AC67" s="697" t="s">
        <v>1390</v>
      </c>
      <c r="AD67" s="700">
        <f t="shared" si="20" ref="AD67:AD77">+IF(AC67="No",T67,0)</f>
        <v>0.0</v>
      </c>
    </row>
    <row r="68" spans="8:8" s="445" ht="15.75" hidden="1" outlineLevel="2" customFormat="1">
      <c r="A68" s="574">
        <v>29.0</v>
      </c>
      <c r="B68" s="559">
        <v>2902.0</v>
      </c>
      <c r="C68" s="553" t="s">
        <v>1162</v>
      </c>
      <c r="D68" s="458" t="s">
        <v>176</v>
      </c>
      <c r="E68" s="458" t="s">
        <v>177</v>
      </c>
      <c r="F68" s="501" t="s">
        <v>178</v>
      </c>
      <c r="G68" s="502">
        <v>14.004999999999999</v>
      </c>
      <c r="H68" s="528">
        <v>0.0</v>
      </c>
      <c r="I68" s="75">
        <v>0.0</v>
      </c>
      <c r="J68" s="75">
        <v>0.0</v>
      </c>
      <c r="K68" s="75">
        <v>0.0</v>
      </c>
      <c r="L68" s="75">
        <v>0.0</v>
      </c>
      <c r="M68" s="503">
        <v>0.0</v>
      </c>
      <c r="N68" s="503">
        <v>0.0</v>
      </c>
      <c r="O68" s="503">
        <v>0.0</v>
      </c>
      <c r="P68" s="503">
        <v>0.0</v>
      </c>
      <c r="Q68" s="455">
        <f t="shared" si="21" ref="Q68:Q77">SUM(G68:K68)</f>
        <v>14.004999999999999</v>
      </c>
      <c r="R68" s="455">
        <f t="shared" si="22" ref="R68:R78">SUM(L68:P68)</f>
        <v>0.0</v>
      </c>
      <c r="S68" s="78">
        <v>2.482</v>
      </c>
      <c r="T68" s="79">
        <f t="shared" si="23" ref="T68:T78">SUM(Q68:S68)</f>
        <v>16.487</v>
      </c>
      <c r="U68" s="504">
        <v>16.487000000000002</v>
      </c>
      <c r="V68" s="505">
        <v>1.0</v>
      </c>
      <c r="W68" s="459"/>
      <c r="X68" s="82"/>
      <c r="Y68" s="458" t="s">
        <v>176</v>
      </c>
      <c r="Z68" s="458" t="s">
        <v>177</v>
      </c>
      <c r="AB68" s="697">
        <v>2902.0</v>
      </c>
      <c r="AC68" s="697" t="s">
        <v>1390</v>
      </c>
      <c r="AD68" s="700">
        <f t="shared" si="20"/>
        <v>0.0</v>
      </c>
    </row>
    <row r="69" spans="8:8" s="445" ht="15.75" hidden="1" outlineLevel="2" customFormat="1">
      <c r="A69" s="508">
        <v>50.0</v>
      </c>
      <c r="B69" s="509">
        <v>5005.0</v>
      </c>
      <c r="C69" s="510" t="s">
        <v>1163</v>
      </c>
      <c r="D69" s="509" t="s">
        <v>180</v>
      </c>
      <c r="E69" s="509" t="s">
        <v>181</v>
      </c>
      <c r="F69" s="510" t="s">
        <v>1163</v>
      </c>
      <c r="G69" s="511">
        <v>5.006</v>
      </c>
      <c r="H69" s="513">
        <v>3.605</v>
      </c>
      <c r="I69" s="513">
        <v>0.659</v>
      </c>
      <c r="J69" s="513">
        <v>0.88</v>
      </c>
      <c r="K69" s="513">
        <v>0.0</v>
      </c>
      <c r="L69" s="513">
        <v>0.0</v>
      </c>
      <c r="M69" s="514">
        <v>0.0</v>
      </c>
      <c r="N69" s="514">
        <v>0.0</v>
      </c>
      <c r="O69" s="514">
        <v>0.0</v>
      </c>
      <c r="P69" s="514">
        <v>0.0</v>
      </c>
      <c r="Q69" s="515">
        <f t="shared" si="21"/>
        <v>10.150000000000002</v>
      </c>
      <c r="R69" s="515">
        <f t="shared" si="22"/>
        <v>0.0</v>
      </c>
      <c r="S69" s="515"/>
      <c r="T69" s="516">
        <f t="shared" si="23"/>
        <v>10.150000000000002</v>
      </c>
      <c r="U69" s="504"/>
      <c r="V69" s="575">
        <v>1.0</v>
      </c>
      <c r="W69" s="459"/>
      <c r="X69" s="518" t="s">
        <v>1164</v>
      </c>
      <c r="Y69" s="458"/>
      <c r="Z69" s="458"/>
      <c r="AB69" s="697">
        <v>5005.0</v>
      </c>
      <c r="AC69" s="697" t="s">
        <v>1390</v>
      </c>
      <c r="AD69" s="700">
        <f t="shared" si="20"/>
        <v>0.0</v>
      </c>
    </row>
    <row r="70" spans="8:8" s="445" ht="15.75" hidden="1" outlineLevel="2" customFormat="1">
      <c r="A70" s="574">
        <v>50.0</v>
      </c>
      <c r="B70" s="559">
        <v>5005.0</v>
      </c>
      <c r="C70" s="501" t="s">
        <v>179</v>
      </c>
      <c r="D70" s="458" t="s">
        <v>180</v>
      </c>
      <c r="E70" s="458" t="s">
        <v>1165</v>
      </c>
      <c r="F70" s="501" t="s">
        <v>1166</v>
      </c>
      <c r="G70" s="502">
        <v>3.121</v>
      </c>
      <c r="H70" s="75">
        <v>2.028</v>
      </c>
      <c r="I70" s="75">
        <v>0.0</v>
      </c>
      <c r="J70" s="75">
        <v>0.0</v>
      </c>
      <c r="K70" s="75">
        <v>0.0</v>
      </c>
      <c r="L70" s="75">
        <v>0.0</v>
      </c>
      <c r="M70" s="503">
        <v>0.0</v>
      </c>
      <c r="N70" s="503">
        <v>0.0</v>
      </c>
      <c r="O70" s="503">
        <v>0.0</v>
      </c>
      <c r="P70" s="503">
        <v>0.0</v>
      </c>
      <c r="Q70" s="455">
        <f t="shared" si="21"/>
        <v>5.149</v>
      </c>
      <c r="R70" s="455">
        <f t="shared" si="22"/>
        <v>0.0</v>
      </c>
      <c r="S70" s="93">
        <v>0.88</v>
      </c>
      <c r="T70" s="79">
        <f t="shared" si="23"/>
        <v>6.029</v>
      </c>
      <c r="U70" s="504">
        <v>7.249</v>
      </c>
      <c r="V70" s="505">
        <v>1.0</v>
      </c>
      <c r="W70" s="459"/>
      <c r="X70" s="457" t="s">
        <v>1167</v>
      </c>
      <c r="Y70" s="458" t="s">
        <v>180</v>
      </c>
      <c r="Z70" s="458" t="s">
        <v>1165</v>
      </c>
      <c r="AB70" s="697">
        <v>5005.0</v>
      </c>
      <c r="AC70" s="697" t="s">
        <v>1390</v>
      </c>
      <c r="AD70" s="700">
        <f t="shared" si="20"/>
        <v>0.0</v>
      </c>
    </row>
    <row r="71" spans="8:8" s="445" ht="15.75" hidden="1" outlineLevel="2" customFormat="1">
      <c r="A71" s="574">
        <v>50.0</v>
      </c>
      <c r="B71" s="559">
        <v>5005.0</v>
      </c>
      <c r="C71" s="501" t="s">
        <v>179</v>
      </c>
      <c r="D71" s="458" t="s">
        <v>1165</v>
      </c>
      <c r="E71" s="458" t="s">
        <v>1168</v>
      </c>
      <c r="F71" s="501" t="s">
        <v>1169</v>
      </c>
      <c r="G71" s="502">
        <v>1.0</v>
      </c>
      <c r="H71" s="75">
        <v>1.577</v>
      </c>
      <c r="I71" s="75">
        <v>0.0</v>
      </c>
      <c r="J71" s="75">
        <v>0.0</v>
      </c>
      <c r="K71" s="75">
        <v>0.0</v>
      </c>
      <c r="L71" s="75">
        <v>0.0</v>
      </c>
      <c r="M71" s="503">
        <v>0.0</v>
      </c>
      <c r="N71" s="503">
        <v>0.0</v>
      </c>
      <c r="O71" s="503">
        <v>0.0</v>
      </c>
      <c r="P71" s="503">
        <v>0.0</v>
      </c>
      <c r="Q71" s="455">
        <f t="shared" si="21"/>
        <v>2.577</v>
      </c>
      <c r="R71" s="455">
        <f t="shared" si="22"/>
        <v>0.0</v>
      </c>
      <c r="S71" s="78"/>
      <c r="T71" s="79">
        <f t="shared" si="23"/>
        <v>2.577</v>
      </c>
      <c r="U71" s="504">
        <v>5.228</v>
      </c>
      <c r="V71" s="575">
        <v>1.0</v>
      </c>
      <c r="W71" s="459"/>
      <c r="X71" s="457" t="s">
        <v>1167</v>
      </c>
      <c r="Y71" s="458" t="s">
        <v>1165</v>
      </c>
      <c r="Z71" s="458" t="s">
        <v>1168</v>
      </c>
      <c r="AB71" s="697">
        <v>5005.0</v>
      </c>
      <c r="AC71" s="697" t="s">
        <v>1390</v>
      </c>
      <c r="AD71" s="700">
        <f t="shared" si="20"/>
        <v>0.0</v>
      </c>
    </row>
    <row r="72" spans="8:8" s="445" ht="15.75" hidden="1" outlineLevel="2" customFormat="1">
      <c r="A72" s="574">
        <v>50.0</v>
      </c>
      <c r="B72" s="559">
        <v>5005.0</v>
      </c>
      <c r="C72" s="501" t="s">
        <v>179</v>
      </c>
      <c r="D72" s="458" t="s">
        <v>1168</v>
      </c>
      <c r="E72" s="458" t="s">
        <v>181</v>
      </c>
      <c r="F72" s="501" t="s">
        <v>1170</v>
      </c>
      <c r="G72" s="502">
        <v>0.885</v>
      </c>
      <c r="H72" s="75">
        <v>0.0</v>
      </c>
      <c r="I72" s="75">
        <v>0.659</v>
      </c>
      <c r="J72" s="75">
        <v>0.0</v>
      </c>
      <c r="K72" s="75">
        <v>0.0</v>
      </c>
      <c r="L72" s="75">
        <v>0.0</v>
      </c>
      <c r="M72" s="503">
        <v>0.0</v>
      </c>
      <c r="N72" s="503">
        <v>0.0</v>
      </c>
      <c r="O72" s="503">
        <v>0.0</v>
      </c>
      <c r="P72" s="503">
        <v>0.0</v>
      </c>
      <c r="Q72" s="455">
        <f t="shared" si="21"/>
        <v>1.544</v>
      </c>
      <c r="R72" s="455">
        <f t="shared" si="22"/>
        <v>0.0</v>
      </c>
      <c r="S72" s="78"/>
      <c r="T72" s="79">
        <f t="shared" si="23"/>
        <v>1.544</v>
      </c>
      <c r="U72" s="504">
        <v>3.088</v>
      </c>
      <c r="V72" s="505">
        <v>1.0</v>
      </c>
      <c r="W72" s="459"/>
      <c r="X72" s="457" t="s">
        <v>1167</v>
      </c>
      <c r="Y72" s="458" t="s">
        <v>1168</v>
      </c>
      <c r="Z72" s="458" t="s">
        <v>181</v>
      </c>
      <c r="AB72" s="697">
        <v>5005.0</v>
      </c>
      <c r="AC72" s="697" t="s">
        <v>1390</v>
      </c>
      <c r="AD72" s="700">
        <f t="shared" si="20"/>
        <v>0.0</v>
      </c>
    </row>
    <row r="73" spans="8:8" s="445" ht="15.75" hidden="1" outlineLevel="2" customFormat="1">
      <c r="A73" s="508">
        <v>50.0</v>
      </c>
      <c r="B73" s="509">
        <v>5006.0</v>
      </c>
      <c r="C73" s="510" t="s">
        <v>183</v>
      </c>
      <c r="D73" s="509" t="s">
        <v>36</v>
      </c>
      <c r="E73" s="509" t="s">
        <v>1171</v>
      </c>
      <c r="F73" s="510" t="s">
        <v>1172</v>
      </c>
      <c r="G73" s="511">
        <v>36.977000000000004</v>
      </c>
      <c r="H73" s="511">
        <v>21.112000000000002</v>
      </c>
      <c r="I73" s="511">
        <v>20.846</v>
      </c>
      <c r="J73" s="511">
        <v>1.988</v>
      </c>
      <c r="K73" s="513">
        <v>0.0</v>
      </c>
      <c r="L73" s="513">
        <v>0.0</v>
      </c>
      <c r="M73" s="514">
        <v>0.0</v>
      </c>
      <c r="N73" s="514">
        <v>0.0</v>
      </c>
      <c r="O73" s="514">
        <v>0.0</v>
      </c>
      <c r="P73" s="514">
        <v>0.0</v>
      </c>
      <c r="Q73" s="515">
        <f>SUM(G73:K73)</f>
        <v>80.923</v>
      </c>
      <c r="R73" s="515">
        <f>SUM(L73:P73)</f>
        <v>0.0</v>
      </c>
      <c r="S73" s="515"/>
      <c r="T73" s="516">
        <f>SUM(Q73:S73)</f>
        <v>80.923</v>
      </c>
      <c r="U73" s="504"/>
      <c r="V73" s="575">
        <v>1.0</v>
      </c>
      <c r="W73" s="459"/>
      <c r="X73" s="518" t="s">
        <v>1164</v>
      </c>
      <c r="Y73" s="458"/>
      <c r="Z73" s="458"/>
      <c r="AB73" s="697">
        <v>5006.0</v>
      </c>
      <c r="AC73" s="697" t="s">
        <v>1390</v>
      </c>
      <c r="AD73" s="700">
        <f t="shared" si="20"/>
        <v>0.0</v>
      </c>
    </row>
    <row r="74" spans="8:8" s="445" ht="15.75" hidden="1" outlineLevel="2" customFormat="1">
      <c r="A74" s="574">
        <v>50.0</v>
      </c>
      <c r="B74" s="559">
        <v>5006.0</v>
      </c>
      <c r="C74" s="501" t="s">
        <v>183</v>
      </c>
      <c r="D74" s="458" t="s">
        <v>36</v>
      </c>
      <c r="E74" s="458" t="s">
        <v>116</v>
      </c>
      <c r="F74" s="501" t="s">
        <v>1172</v>
      </c>
      <c r="G74" s="502">
        <v>22.269</v>
      </c>
      <c r="H74" s="75">
        <v>3.952</v>
      </c>
      <c r="I74" s="75">
        <v>7.964</v>
      </c>
      <c r="J74" s="75">
        <v>1.988</v>
      </c>
      <c r="K74" s="75">
        <v>0.0</v>
      </c>
      <c r="L74" s="75">
        <v>0.0</v>
      </c>
      <c r="M74" s="503">
        <v>0.0</v>
      </c>
      <c r="N74" s="503">
        <v>0.0</v>
      </c>
      <c r="O74" s="503">
        <v>0.0</v>
      </c>
      <c r="P74" s="503">
        <v>0.0</v>
      </c>
      <c r="Q74" s="455">
        <f>SUM(G74:P74)</f>
        <v>36.172999999999995</v>
      </c>
      <c r="R74" s="455">
        <f t="shared" si="22"/>
        <v>0.0</v>
      </c>
      <c r="S74" s="78">
        <v>1.997</v>
      </c>
      <c r="T74" s="79">
        <f t="shared" si="23"/>
        <v>38.169999999999995</v>
      </c>
      <c r="U74" s="504">
        <v>37.958</v>
      </c>
      <c r="V74" s="575">
        <v>1.0</v>
      </c>
      <c r="W74" s="459"/>
      <c r="X74" s="457" t="s">
        <v>1167</v>
      </c>
      <c r="Y74" s="458" t="s">
        <v>36</v>
      </c>
      <c r="Z74" s="458" t="s">
        <v>116</v>
      </c>
      <c r="AB74" s="697">
        <v>5006.0</v>
      </c>
      <c r="AC74" s="697" t="s">
        <v>1390</v>
      </c>
      <c r="AD74" s="700">
        <f t="shared" si="20"/>
        <v>0.0</v>
      </c>
    </row>
    <row r="75" spans="8:8" s="445" ht="15.75" hidden="1" outlineLevel="2" customFormat="1">
      <c r="A75" s="574">
        <v>50.0</v>
      </c>
      <c r="B75" s="559">
        <v>5006.0</v>
      </c>
      <c r="C75" s="501" t="s">
        <v>183</v>
      </c>
      <c r="D75" s="458" t="s">
        <v>116</v>
      </c>
      <c r="E75" s="458" t="s">
        <v>1173</v>
      </c>
      <c r="F75" s="501" t="s">
        <v>1172</v>
      </c>
      <c r="G75" s="502">
        <v>10.783</v>
      </c>
      <c r="H75" s="75">
        <v>0.0</v>
      </c>
      <c r="I75" s="75">
        <v>0.0</v>
      </c>
      <c r="J75" s="75">
        <v>0.0</v>
      </c>
      <c r="K75" s="75">
        <v>0.0</v>
      </c>
      <c r="L75" s="75">
        <v>0.0</v>
      </c>
      <c r="M75" s="75">
        <v>0.0</v>
      </c>
      <c r="N75" s="75">
        <v>0.0</v>
      </c>
      <c r="O75" s="75">
        <v>0.0</v>
      </c>
      <c r="P75" s="75">
        <v>0.0</v>
      </c>
      <c r="Q75" s="455">
        <f t="shared" si="21"/>
        <v>10.783</v>
      </c>
      <c r="R75" s="455">
        <f t="shared" si="22"/>
        <v>0.0</v>
      </c>
      <c r="S75" s="78"/>
      <c r="T75" s="79">
        <f t="shared" si="23"/>
        <v>10.783</v>
      </c>
      <c r="U75" s="504">
        <v>10.483</v>
      </c>
      <c r="V75" s="505">
        <v>1.0</v>
      </c>
      <c r="W75" s="459"/>
      <c r="X75" s="457" t="s">
        <v>1167</v>
      </c>
      <c r="Y75" s="458" t="s">
        <v>116</v>
      </c>
      <c r="Z75" s="458" t="s">
        <v>1173</v>
      </c>
      <c r="AB75" s="697">
        <v>5006.0</v>
      </c>
      <c r="AC75" s="697" t="s">
        <v>1390</v>
      </c>
      <c r="AD75" s="700">
        <f t="shared" si="20"/>
        <v>0.0</v>
      </c>
    </row>
    <row r="76" spans="8:8" s="445" ht="15.75" hidden="1" outlineLevel="2" customFormat="1">
      <c r="A76" s="574">
        <v>50.0</v>
      </c>
      <c r="B76" s="559">
        <v>5006.0</v>
      </c>
      <c r="C76" s="501" t="s">
        <v>183</v>
      </c>
      <c r="D76" s="458" t="s">
        <v>1173</v>
      </c>
      <c r="E76" s="458" t="s">
        <v>1174</v>
      </c>
      <c r="F76" s="501" t="s">
        <v>183</v>
      </c>
      <c r="G76" s="502">
        <v>1.957</v>
      </c>
      <c r="H76" s="75">
        <v>0.0</v>
      </c>
      <c r="I76" s="75">
        <v>0.0</v>
      </c>
      <c r="J76" s="75">
        <v>0.0</v>
      </c>
      <c r="K76" s="75">
        <v>0.0</v>
      </c>
      <c r="L76" s="75">
        <v>0.0</v>
      </c>
      <c r="M76" s="75">
        <v>0.0</v>
      </c>
      <c r="N76" s="75">
        <v>0.0</v>
      </c>
      <c r="O76" s="75">
        <v>0.0</v>
      </c>
      <c r="P76" s="75">
        <v>0.0</v>
      </c>
      <c r="Q76" s="455">
        <f t="shared" si="21"/>
        <v>1.957</v>
      </c>
      <c r="R76" s="455">
        <f t="shared" si="22"/>
        <v>0.0</v>
      </c>
      <c r="S76" s="78"/>
      <c r="T76" s="79">
        <f t="shared" si="23"/>
        <v>1.957</v>
      </c>
      <c r="U76" s="504">
        <v>2.291</v>
      </c>
      <c r="V76" s="575">
        <v>1.0</v>
      </c>
      <c r="W76" s="459"/>
      <c r="X76" s="457" t="s">
        <v>1167</v>
      </c>
      <c r="Y76" s="458" t="s">
        <v>1173</v>
      </c>
      <c r="Z76" s="458" t="s">
        <v>1174</v>
      </c>
      <c r="AB76" s="697">
        <v>5006.0</v>
      </c>
      <c r="AC76" s="697" t="s">
        <v>1390</v>
      </c>
      <c r="AD76" s="700">
        <f t="shared" si="20"/>
        <v>0.0</v>
      </c>
    </row>
    <row r="77" spans="8:8" s="445" ht="15.75" hidden="1" outlineLevel="2" customFormat="1">
      <c r="A77" s="574">
        <v>50.0</v>
      </c>
      <c r="B77" s="559">
        <v>5006.0</v>
      </c>
      <c r="C77" s="501" t="s">
        <v>183</v>
      </c>
      <c r="D77" s="458" t="s">
        <v>1174</v>
      </c>
      <c r="E77" s="546" t="s">
        <v>988</v>
      </c>
      <c r="F77" s="501" t="s">
        <v>183</v>
      </c>
      <c r="G77" s="502">
        <v>1.968</v>
      </c>
      <c r="H77" s="75">
        <v>17.16</v>
      </c>
      <c r="I77" s="75">
        <v>12.882</v>
      </c>
      <c r="J77" s="75">
        <v>0.0</v>
      </c>
      <c r="K77" s="75">
        <v>0.0</v>
      </c>
      <c r="L77" s="75">
        <v>0.0</v>
      </c>
      <c r="M77" s="75">
        <v>0.0</v>
      </c>
      <c r="N77" s="75">
        <v>0.0</v>
      </c>
      <c r="O77" s="75">
        <v>0.0</v>
      </c>
      <c r="P77" s="75">
        <v>0.0</v>
      </c>
      <c r="Q77" s="455">
        <f t="shared" si="21"/>
        <v>32.01</v>
      </c>
      <c r="R77" s="455">
        <f t="shared" si="22"/>
        <v>0.0</v>
      </c>
      <c r="S77" s="78"/>
      <c r="T77" s="79">
        <f t="shared" si="23"/>
        <v>32.01</v>
      </c>
      <c r="U77" s="504">
        <v>31.866</v>
      </c>
      <c r="V77" s="505">
        <v>1.0</v>
      </c>
      <c r="W77" s="459"/>
      <c r="X77" s="457" t="s">
        <v>1167</v>
      </c>
      <c r="Y77" s="458" t="s">
        <v>1174</v>
      </c>
      <c r="Z77" s="458" t="s">
        <v>988</v>
      </c>
      <c r="AB77" s="697">
        <v>5006.0</v>
      </c>
      <c r="AC77" s="697" t="s">
        <v>1390</v>
      </c>
      <c r="AD77" s="700">
        <f t="shared" si="20"/>
        <v>0.0</v>
      </c>
    </row>
    <row r="78" spans="8:8" s="445" ht="15.75" hidden="1" outlineLevel="2" customFormat="1">
      <c r="A78" s="521" t="s">
        <v>186</v>
      </c>
      <c r="B78" s="522"/>
      <c r="C78" s="522"/>
      <c r="D78" s="522"/>
      <c r="E78" s="522"/>
      <c r="F78" s="523" t="s">
        <v>85</v>
      </c>
      <c r="G78" s="576">
        <f t="shared" si="24" ref="G78:P78">SUM(G67:G77)</f>
        <v>125.874</v>
      </c>
      <c r="H78" s="576">
        <f t="shared" si="24"/>
        <v>76.59899999999999</v>
      </c>
      <c r="I78" s="576">
        <f t="shared" si="24"/>
        <v>49.007999999999996</v>
      </c>
      <c r="J78" s="576">
        <f t="shared" si="24"/>
        <v>4.856</v>
      </c>
      <c r="K78" s="576">
        <f t="shared" si="24"/>
        <v>0.0</v>
      </c>
      <c r="L78" s="576">
        <f t="shared" si="24"/>
        <v>0.0</v>
      </c>
      <c r="M78" s="576">
        <f t="shared" si="24"/>
        <v>0.0</v>
      </c>
      <c r="N78" s="576">
        <f t="shared" si="24"/>
        <v>0.0</v>
      </c>
      <c r="O78" s="576">
        <f t="shared" si="24"/>
        <v>0.0</v>
      </c>
      <c r="P78" s="576">
        <f t="shared" si="24"/>
        <v>0.0</v>
      </c>
      <c r="Q78" s="455">
        <f>SUM(G78:K78)</f>
        <v>256.337</v>
      </c>
      <c r="R78" s="455">
        <f t="shared" si="22"/>
        <v>0.0</v>
      </c>
      <c r="S78" s="78">
        <f>SUM(S67:S77)</f>
        <v>5.359</v>
      </c>
      <c r="T78" s="79">
        <f t="shared" si="23"/>
        <v>261.69599999999997</v>
      </c>
      <c r="U78" s="526">
        <f>SUM(U67:U77)</f>
        <v>175.71599999999995</v>
      </c>
      <c r="V78" s="568"/>
      <c r="W78" s="459"/>
      <c r="X78" s="82"/>
      <c r="AB78" s="697"/>
      <c r="AC78" s="697"/>
    </row>
    <row r="79" spans="8:8" s="445" ht="16.5" hidden="1" outlineLevel="2" customFormat="1">
      <c r="A79" s="529"/>
      <c r="B79" s="530"/>
      <c r="C79" s="530"/>
      <c r="D79" s="530"/>
      <c r="E79" s="530"/>
      <c r="F79" s="531" t="s">
        <v>86</v>
      </c>
      <c r="G79" s="114">
        <f>+G78/$T$78</f>
        <v>0.4809932134996332</v>
      </c>
      <c r="H79" s="114">
        <f t="shared" si="25" ref="H79:S79">+H78/$T$78</f>
        <v>0.2927022193690389</v>
      </c>
      <c r="I79" s="114">
        <f t="shared" si="25"/>
        <v>0.1872707263389582</v>
      </c>
      <c r="J79" s="114">
        <f t="shared" si="25"/>
        <v>0.01855588163365126</v>
      </c>
      <c r="K79" s="114">
        <f t="shared" si="25"/>
        <v>0.0</v>
      </c>
      <c r="L79" s="114">
        <f t="shared" si="25"/>
        <v>0.0</v>
      </c>
      <c r="M79" s="114">
        <f t="shared" si="25"/>
        <v>0.0</v>
      </c>
      <c r="N79" s="114">
        <f t="shared" si="25"/>
        <v>0.0</v>
      </c>
      <c r="O79" s="114">
        <f t="shared" si="25"/>
        <v>0.0</v>
      </c>
      <c r="P79" s="114">
        <f t="shared" si="25"/>
        <v>0.0</v>
      </c>
      <c r="Q79" s="532">
        <f t="shared" si="25"/>
        <v>0.9795220408412816</v>
      </c>
      <c r="R79" s="532">
        <f t="shared" si="25"/>
        <v>0.0</v>
      </c>
      <c r="S79" s="114">
        <f t="shared" si="25"/>
        <v>0.020477959158718514</v>
      </c>
      <c r="T79" s="533">
        <f>T78/U78</f>
        <v>1.4893122993922012</v>
      </c>
      <c r="U79" s="554"/>
      <c r="V79" s="569"/>
      <c r="W79" s="459"/>
      <c r="X79" s="263"/>
      <c r="AB79" s="697"/>
      <c r="AC79" s="697"/>
    </row>
    <row r="80" spans="8:8" s="445" ht="15.75" hidden="1" outlineLevel="2" collapsed="1" customFormat="1">
      <c r="A80" s="552"/>
      <c r="B80" s="459"/>
      <c r="C80" s="459"/>
      <c r="D80" s="459"/>
      <c r="E80" s="459"/>
      <c r="F80" s="459"/>
      <c r="G80" s="536"/>
      <c r="H80" s="321"/>
      <c r="I80" s="321"/>
      <c r="J80" s="321"/>
      <c r="K80" s="321"/>
      <c r="L80" s="321"/>
      <c r="M80" s="537"/>
      <c r="N80" s="537"/>
      <c r="O80" s="537"/>
      <c r="P80" s="537"/>
      <c r="Q80" s="461"/>
      <c r="R80" s="461"/>
      <c r="S80" s="324"/>
      <c r="T80" s="46"/>
      <c r="U80" s="487"/>
      <c r="V80" s="449"/>
      <c r="W80" s="459"/>
      <c r="X80" s="122"/>
      <c r="Y80" s="459"/>
      <c r="Z80" s="459"/>
      <c r="AB80" s="697"/>
    </row>
    <row r="81" spans="8:8" s="445" ht="15.75" hidden="1" outlineLevel="2" collapsed="1" customFormat="1">
      <c r="A81" s="489" t="s">
        <v>187</v>
      </c>
      <c r="B81" s="489"/>
      <c r="C81" s="459"/>
      <c r="D81" s="459"/>
      <c r="E81" s="459"/>
      <c r="F81" s="459"/>
      <c r="G81" s="536"/>
      <c r="H81" s="321"/>
      <c r="I81" s="321"/>
      <c r="J81" s="321"/>
      <c r="K81" s="321"/>
      <c r="L81" s="321"/>
      <c r="M81" s="537"/>
      <c r="N81" s="537"/>
      <c r="O81" s="537"/>
      <c r="P81" s="537"/>
      <c r="Q81" s="461"/>
      <c r="R81" s="461"/>
      <c r="S81" s="324"/>
      <c r="T81" s="46"/>
      <c r="U81" s="487"/>
      <c r="V81" s="449"/>
      <c r="W81" s="459"/>
      <c r="X81" s="122"/>
      <c r="Y81" s="459"/>
      <c r="Z81" s="459"/>
      <c r="AB81" s="697"/>
    </row>
    <row r="82" spans="8:8" s="445" ht="15.75" hidden="1" outlineLevel="2" customFormat="1">
      <c r="A82" s="490">
        <v>20.0</v>
      </c>
      <c r="B82" s="493" t="s">
        <v>188</v>
      </c>
      <c r="C82" s="492" t="s">
        <v>189</v>
      </c>
      <c r="D82" s="493" t="s">
        <v>116</v>
      </c>
      <c r="E82" s="493" t="s">
        <v>190</v>
      </c>
      <c r="F82" s="577" t="s">
        <v>191</v>
      </c>
      <c r="G82" s="495">
        <v>0.0</v>
      </c>
      <c r="H82" s="578">
        <v>0.0</v>
      </c>
      <c r="I82" s="578">
        <v>0.0</v>
      </c>
      <c r="J82" s="578">
        <v>8.464</v>
      </c>
      <c r="K82" s="578">
        <v>0.0</v>
      </c>
      <c r="L82" s="578">
        <v>0.0</v>
      </c>
      <c r="M82" s="495">
        <v>4.147</v>
      </c>
      <c r="N82" s="495">
        <v>17.607</v>
      </c>
      <c r="O82" s="495">
        <v>5.666000000000002</v>
      </c>
      <c r="P82" s="495">
        <v>0.0</v>
      </c>
      <c r="Q82" s="579">
        <f>SUM(G82:K82)</f>
        <v>8.464</v>
      </c>
      <c r="R82" s="579">
        <f>SUM(L82:P82)</f>
        <v>27.42</v>
      </c>
      <c r="S82" s="129"/>
      <c r="T82" s="59">
        <f>SUM(Q82:S82)</f>
        <v>35.884</v>
      </c>
      <c r="U82" s="498">
        <v>35.876</v>
      </c>
      <c r="V82" s="499">
        <v>2.0</v>
      </c>
      <c r="W82" s="459"/>
      <c r="X82" s="580"/>
      <c r="Y82" s="493" t="s">
        <v>116</v>
      </c>
      <c r="Z82" s="493" t="s">
        <v>190</v>
      </c>
      <c r="AB82" s="697" t="s">
        <v>188</v>
      </c>
      <c r="AC82" s="697" t="s">
        <v>1390</v>
      </c>
      <c r="AD82" s="700">
        <f t="shared" si="26" ref="AD82:AD90">+IF(AC82="No",T82,0)</f>
        <v>0.0</v>
      </c>
    </row>
    <row r="83" spans="8:8" s="445" ht="19.5" hidden="1" outlineLevel="2" customFormat="1" customHeight="1">
      <c r="A83" s="450">
        <v>20.0</v>
      </c>
      <c r="B83" s="458" t="s">
        <v>192</v>
      </c>
      <c r="C83" s="501" t="s">
        <v>193</v>
      </c>
      <c r="D83" s="458" t="s">
        <v>194</v>
      </c>
      <c r="E83" s="458" t="s">
        <v>195</v>
      </c>
      <c r="F83" s="501" t="s">
        <v>196</v>
      </c>
      <c r="G83" s="502">
        <v>12.258</v>
      </c>
      <c r="H83" s="507">
        <v>12.0</v>
      </c>
      <c r="I83" s="507">
        <v>17.5373</v>
      </c>
      <c r="J83" s="507">
        <v>0.0</v>
      </c>
      <c r="K83" s="507">
        <v>0.0</v>
      </c>
      <c r="L83" s="507">
        <v>0.0</v>
      </c>
      <c r="M83" s="502">
        <v>0.0</v>
      </c>
      <c r="N83" s="502">
        <v>0.0</v>
      </c>
      <c r="O83" s="502">
        <v>0.0</v>
      </c>
      <c r="P83" s="502">
        <v>0.0</v>
      </c>
      <c r="Q83" s="581">
        <f>SUM(G83:K83)</f>
        <v>41.7953</v>
      </c>
      <c r="R83" s="581">
        <f>SUM(L83:P83)</f>
        <v>0.0</v>
      </c>
      <c r="S83" s="135"/>
      <c r="T83" s="79">
        <f>SUM(Q83:S83)</f>
        <v>41.7953</v>
      </c>
      <c r="U83" s="504">
        <v>41.69799999999999</v>
      </c>
      <c r="V83" s="505">
        <v>1.0</v>
      </c>
      <c r="W83" s="459"/>
      <c r="X83" s="582"/>
      <c r="Y83" s="458" t="s">
        <v>194</v>
      </c>
      <c r="Z83" s="458" t="s">
        <v>195</v>
      </c>
      <c r="AB83" s="697" t="s">
        <v>192</v>
      </c>
      <c r="AC83" s="697" t="s">
        <v>1390</v>
      </c>
      <c r="AD83" s="700">
        <f t="shared" si="26"/>
        <v>0.0</v>
      </c>
    </row>
    <row r="84" spans="8:8" s="445" ht="30.0" outlineLevel="2" customFormat="1">
      <c r="A84" s="450">
        <v>20.0</v>
      </c>
      <c r="B84" s="458" t="s">
        <v>197</v>
      </c>
      <c r="C84" s="501" t="s">
        <v>1175</v>
      </c>
      <c r="D84" s="458" t="s">
        <v>36</v>
      </c>
      <c r="E84" s="458" t="s">
        <v>199</v>
      </c>
      <c r="F84" s="501" t="s">
        <v>1175</v>
      </c>
      <c r="G84" s="502">
        <v>0.0</v>
      </c>
      <c r="H84" s="507">
        <v>0.0</v>
      </c>
      <c r="I84" s="507">
        <v>0.0</v>
      </c>
      <c r="J84" s="507">
        <v>1.047</v>
      </c>
      <c r="K84" s="507">
        <v>0.0</v>
      </c>
      <c r="L84" s="507">
        <v>0.0</v>
      </c>
      <c r="M84" s="502">
        <v>0.0</v>
      </c>
      <c r="N84" s="502">
        <v>0.0</v>
      </c>
      <c r="O84" s="502">
        <v>0.0</v>
      </c>
      <c r="P84" s="502">
        <v>0.0</v>
      </c>
      <c r="Q84" s="581">
        <f t="shared" si="27" ref="Q84:Q91">SUM(G84:K84)</f>
        <v>1.047</v>
      </c>
      <c r="R84" s="581">
        <f t="shared" si="28" ref="R84:R91">SUM(L84:P84)</f>
        <v>0.0</v>
      </c>
      <c r="S84" s="135"/>
      <c r="T84" s="79">
        <f t="shared" si="29" ref="T84:T91">SUM(Q84:S84)</f>
        <v>1.047</v>
      </c>
      <c r="U84" s="504">
        <v>1.047</v>
      </c>
      <c r="V84" s="505">
        <v>2.0</v>
      </c>
      <c r="W84" s="459"/>
      <c r="X84" s="582"/>
      <c r="Y84" s="458" t="s">
        <v>36</v>
      </c>
      <c r="Z84" s="458" t="s">
        <v>199</v>
      </c>
      <c r="AB84" s="697" t="s">
        <v>197</v>
      </c>
      <c r="AC84" s="697" t="s">
        <v>1389</v>
      </c>
      <c r="AD84" s="700">
        <f t="shared" si="26"/>
        <v>1.047</v>
      </c>
    </row>
    <row r="85" spans="8:8" s="445" ht="15.75" hidden="1" outlineLevel="2" customFormat="1">
      <c r="A85" s="574">
        <v>30.0</v>
      </c>
      <c r="B85" s="559" t="s">
        <v>201</v>
      </c>
      <c r="C85" s="501" t="s">
        <v>202</v>
      </c>
      <c r="D85" s="458" t="s">
        <v>203</v>
      </c>
      <c r="E85" s="458" t="s">
        <v>204</v>
      </c>
      <c r="F85" s="501" t="s">
        <v>205</v>
      </c>
      <c r="G85" s="502">
        <v>0.0</v>
      </c>
      <c r="H85" s="507">
        <v>13.888999999999998</v>
      </c>
      <c r="I85" s="507">
        <v>34.315</v>
      </c>
      <c r="J85" s="507">
        <v>4.887</v>
      </c>
      <c r="K85" s="507">
        <v>0.0</v>
      </c>
      <c r="L85" s="507">
        <v>0.0</v>
      </c>
      <c r="M85" s="502">
        <v>0.0</v>
      </c>
      <c r="N85" s="502">
        <v>0.0</v>
      </c>
      <c r="O85" s="502">
        <v>0.0</v>
      </c>
      <c r="P85" s="502">
        <v>0.0</v>
      </c>
      <c r="Q85" s="581">
        <f t="shared" si="27"/>
        <v>53.090999999999994</v>
      </c>
      <c r="R85" s="581">
        <f t="shared" si="28"/>
        <v>0.0</v>
      </c>
      <c r="S85" s="135"/>
      <c r="T85" s="79">
        <f t="shared" si="29"/>
        <v>53.090999999999994</v>
      </c>
      <c r="U85" s="504">
        <v>53.089999999999996</v>
      </c>
      <c r="V85" s="505">
        <v>3.0</v>
      </c>
      <c r="W85" s="459"/>
      <c r="X85" s="582"/>
      <c r="Y85" s="458" t="s">
        <v>203</v>
      </c>
      <c r="Z85" s="458" t="s">
        <v>204</v>
      </c>
      <c r="AB85" s="697" t="s">
        <v>201</v>
      </c>
      <c r="AC85" s="697" t="s">
        <v>1390</v>
      </c>
      <c r="AD85" s="700">
        <f t="shared" si="26"/>
        <v>0.0</v>
      </c>
    </row>
    <row r="86" spans="8:8" s="445" ht="15.75" hidden="1" outlineLevel="2" customFormat="1">
      <c r="A86" s="450">
        <v>65.0</v>
      </c>
      <c r="B86" s="458" t="s">
        <v>206</v>
      </c>
      <c r="C86" s="501" t="s">
        <v>207</v>
      </c>
      <c r="D86" s="458" t="s">
        <v>208</v>
      </c>
      <c r="E86" s="458" t="s">
        <v>1176</v>
      </c>
      <c r="F86" s="501" t="s">
        <v>209</v>
      </c>
      <c r="G86" s="502">
        <v>0.0</v>
      </c>
      <c r="H86" s="502">
        <v>0.0</v>
      </c>
      <c r="I86" s="502">
        <v>0.0</v>
      </c>
      <c r="J86" s="507">
        <v>0.52</v>
      </c>
      <c r="K86" s="507">
        <v>0.0</v>
      </c>
      <c r="L86" s="507">
        <v>0.0</v>
      </c>
      <c r="M86" s="507">
        <v>0.0</v>
      </c>
      <c r="N86" s="507">
        <v>0.0</v>
      </c>
      <c r="O86" s="502">
        <v>20.809999999999995</v>
      </c>
      <c r="P86" s="502">
        <v>1.3900000000000001</v>
      </c>
      <c r="Q86" s="581">
        <f t="shared" si="27"/>
        <v>0.52</v>
      </c>
      <c r="R86" s="581">
        <f t="shared" si="28"/>
        <v>22.199999999999996</v>
      </c>
      <c r="S86" s="135">
        <v>33.25</v>
      </c>
      <c r="T86" s="79">
        <f t="shared" si="29"/>
        <v>55.97</v>
      </c>
      <c r="U86" s="504">
        <v>54.955</v>
      </c>
      <c r="V86" s="505">
        <v>2.0</v>
      </c>
      <c r="W86" s="459"/>
      <c r="X86" s="582"/>
      <c r="Y86" s="458" t="s">
        <v>208</v>
      </c>
      <c r="Z86" s="458" t="s">
        <v>1176</v>
      </c>
      <c r="AB86" s="697" t="s">
        <v>206</v>
      </c>
      <c r="AC86" s="697" t="s">
        <v>1390</v>
      </c>
      <c r="AD86" s="700">
        <f t="shared" si="26"/>
        <v>0.0</v>
      </c>
    </row>
    <row r="87" spans="8:8" s="445" ht="15.75" hidden="1" outlineLevel="2" customFormat="1">
      <c r="A87" s="450">
        <v>65.0</v>
      </c>
      <c r="B87" s="458" t="s">
        <v>210</v>
      </c>
      <c r="C87" s="501" t="s">
        <v>211</v>
      </c>
      <c r="D87" s="458" t="s">
        <v>36</v>
      </c>
      <c r="E87" s="458" t="s">
        <v>212</v>
      </c>
      <c r="F87" s="501" t="s">
        <v>1177</v>
      </c>
      <c r="G87" s="502">
        <v>32.24</v>
      </c>
      <c r="H87" s="507">
        <v>22.69</v>
      </c>
      <c r="I87" s="507">
        <v>0.74</v>
      </c>
      <c r="J87" s="507">
        <v>2.42</v>
      </c>
      <c r="K87" s="507">
        <v>0.0</v>
      </c>
      <c r="L87" s="507">
        <v>0.0</v>
      </c>
      <c r="M87" s="502">
        <v>0.0</v>
      </c>
      <c r="N87" s="502">
        <v>0.0</v>
      </c>
      <c r="O87" s="502">
        <v>0.37</v>
      </c>
      <c r="P87" s="502">
        <v>0.0</v>
      </c>
      <c r="Q87" s="581">
        <f t="shared" si="27"/>
        <v>58.09000000000001</v>
      </c>
      <c r="R87" s="581">
        <f t="shared" si="28"/>
        <v>0.37</v>
      </c>
      <c r="S87" s="135"/>
      <c r="T87" s="79">
        <f t="shared" si="29"/>
        <v>58.46000000000001</v>
      </c>
      <c r="U87" s="504">
        <v>58.861</v>
      </c>
      <c r="V87" s="505">
        <v>2.0</v>
      </c>
      <c r="W87" s="459"/>
      <c r="X87" s="582"/>
      <c r="Y87" s="458" t="s">
        <v>36</v>
      </c>
      <c r="Z87" s="458" t="s">
        <v>212</v>
      </c>
      <c r="AB87" s="697" t="s">
        <v>210</v>
      </c>
      <c r="AC87" s="697" t="s">
        <v>1390</v>
      </c>
      <c r="AD87" s="700">
        <f t="shared" si="26"/>
        <v>0.0</v>
      </c>
    </row>
    <row r="88" spans="8:8" s="445" ht="15.75" hidden="1" outlineLevel="2" customFormat="1">
      <c r="A88" s="450">
        <v>65.0</v>
      </c>
      <c r="B88" s="458" t="s">
        <v>213</v>
      </c>
      <c r="C88" s="501" t="s">
        <v>214</v>
      </c>
      <c r="D88" s="458" t="s">
        <v>36</v>
      </c>
      <c r="E88" s="458" t="s">
        <v>215</v>
      </c>
      <c r="F88" s="501" t="s">
        <v>214</v>
      </c>
      <c r="G88" s="507">
        <v>58.17672</v>
      </c>
      <c r="H88" s="75">
        <v>14.94939</v>
      </c>
      <c r="I88" s="75">
        <v>6.66899</v>
      </c>
      <c r="J88" s="507">
        <v>14.886059999999999</v>
      </c>
      <c r="K88" s="507">
        <v>1.00172</v>
      </c>
      <c r="L88" s="507">
        <v>0.0</v>
      </c>
      <c r="M88" s="507">
        <v>0.0</v>
      </c>
      <c r="N88" s="502">
        <v>0.0</v>
      </c>
      <c r="O88" s="502">
        <v>0.0</v>
      </c>
      <c r="P88" s="502">
        <v>0.0</v>
      </c>
      <c r="Q88" s="581">
        <f t="shared" si="27"/>
        <v>95.68288</v>
      </c>
      <c r="R88" s="581">
        <f t="shared" si="28"/>
        <v>0.0</v>
      </c>
      <c r="S88" s="135"/>
      <c r="T88" s="79">
        <f t="shared" si="29"/>
        <v>95.68288</v>
      </c>
      <c r="U88" s="504">
        <v>96.05499999999999</v>
      </c>
      <c r="V88" s="505">
        <v>1.0</v>
      </c>
      <c r="W88" s="459"/>
      <c r="X88" s="582"/>
      <c r="Y88" s="458" t="s">
        <v>36</v>
      </c>
      <c r="Z88" s="458" t="s">
        <v>215</v>
      </c>
      <c r="AB88" s="697" t="s">
        <v>213</v>
      </c>
      <c r="AC88" s="697" t="s">
        <v>1390</v>
      </c>
      <c r="AD88" s="700">
        <f t="shared" si="26"/>
        <v>0.0</v>
      </c>
    </row>
    <row r="89" spans="8:8" s="445" ht="15.75" hidden="1" outlineLevel="2" customFormat="1">
      <c r="A89" s="574">
        <v>65.0</v>
      </c>
      <c r="B89" s="559" t="s">
        <v>217</v>
      </c>
      <c r="C89" s="501" t="s">
        <v>218</v>
      </c>
      <c r="D89" s="458" t="s">
        <v>36</v>
      </c>
      <c r="E89" s="458" t="s">
        <v>219</v>
      </c>
      <c r="F89" s="501" t="s">
        <v>218</v>
      </c>
      <c r="G89" s="502">
        <v>2.034</v>
      </c>
      <c r="H89" s="507">
        <v>25.881999999999998</v>
      </c>
      <c r="I89" s="507">
        <v>37.73100000000001</v>
      </c>
      <c r="J89" s="507">
        <v>13.771999999999998</v>
      </c>
      <c r="K89" s="507">
        <v>1.014</v>
      </c>
      <c r="L89" s="507">
        <v>0.0</v>
      </c>
      <c r="M89" s="502">
        <v>0.0</v>
      </c>
      <c r="N89" s="502">
        <v>0.0</v>
      </c>
      <c r="O89" s="502">
        <v>0.0</v>
      </c>
      <c r="P89" s="502">
        <v>0.0</v>
      </c>
      <c r="Q89" s="581">
        <f>SUM(G89:P89)</f>
        <v>80.433</v>
      </c>
      <c r="R89" s="581">
        <f t="shared" si="28"/>
        <v>0.0</v>
      </c>
      <c r="S89" s="135"/>
      <c r="T89" s="79">
        <f t="shared" si="29"/>
        <v>80.433</v>
      </c>
      <c r="U89" s="504">
        <v>81.424</v>
      </c>
      <c r="V89" s="505">
        <v>3.0</v>
      </c>
      <c r="W89" s="459"/>
      <c r="X89" s="582"/>
      <c r="Y89" s="458" t="s">
        <v>36</v>
      </c>
      <c r="Z89" s="458" t="s">
        <v>219</v>
      </c>
      <c r="AB89" s="697" t="s">
        <v>217</v>
      </c>
      <c r="AC89" s="697" t="s">
        <v>1390</v>
      </c>
      <c r="AD89" s="700">
        <f t="shared" si="26"/>
        <v>0.0</v>
      </c>
    </row>
    <row r="90" spans="8:8" s="445" ht="16.5" outlineLevel="2" customFormat="1">
      <c r="A90" s="574">
        <v>85.0</v>
      </c>
      <c r="B90" s="559" t="s">
        <v>220</v>
      </c>
      <c r="C90" s="501" t="s">
        <v>221</v>
      </c>
      <c r="D90" s="458" t="s">
        <v>222</v>
      </c>
      <c r="E90" s="458" t="s">
        <v>223</v>
      </c>
      <c r="F90" s="501" t="s">
        <v>221</v>
      </c>
      <c r="G90" s="507">
        <v>0.0</v>
      </c>
      <c r="H90" s="507">
        <v>10.227</v>
      </c>
      <c r="I90" s="507">
        <v>1.251</v>
      </c>
      <c r="J90" s="507">
        <v>3.298</v>
      </c>
      <c r="K90" s="507">
        <v>5.365</v>
      </c>
      <c r="L90" s="507">
        <v>0.0</v>
      </c>
      <c r="M90" s="507">
        <v>0.0</v>
      </c>
      <c r="N90" s="507">
        <v>0.0</v>
      </c>
      <c r="O90" s="507">
        <v>0.0</v>
      </c>
      <c r="P90" s="507">
        <v>0.0</v>
      </c>
      <c r="Q90" s="581">
        <f t="shared" si="27"/>
        <v>20.141</v>
      </c>
      <c r="R90" s="581">
        <f t="shared" si="28"/>
        <v>0.0</v>
      </c>
      <c r="S90" s="135"/>
      <c r="T90" s="79">
        <f t="shared" si="29"/>
        <v>20.141</v>
      </c>
      <c r="U90" s="504">
        <v>20.142</v>
      </c>
      <c r="V90" s="505">
        <v>3.0</v>
      </c>
      <c r="W90" s="459"/>
      <c r="X90" s="582"/>
      <c r="Y90" s="458" t="s">
        <v>222</v>
      </c>
      <c r="Z90" s="458" t="s">
        <v>223</v>
      </c>
      <c r="AB90" s="697" t="s">
        <v>220</v>
      </c>
      <c r="AC90" s="697" t="s">
        <v>1389</v>
      </c>
      <c r="AD90" s="700">
        <f t="shared" si="26"/>
        <v>20.141</v>
      </c>
    </row>
    <row r="91" spans="8:8" s="445" ht="16.5" hidden="1" outlineLevel="2" customFormat="1">
      <c r="A91" s="521" t="s">
        <v>224</v>
      </c>
      <c r="B91" s="522"/>
      <c r="C91" s="522"/>
      <c r="D91" s="522"/>
      <c r="E91" s="522"/>
      <c r="F91" s="523" t="s">
        <v>85</v>
      </c>
      <c r="G91" s="576">
        <f>SUM(G82:G90)</f>
        <v>104.70872000000001</v>
      </c>
      <c r="H91" s="576">
        <f t="shared" si="30" ref="H91:P91">SUM(H82:H90)</f>
        <v>99.63739</v>
      </c>
      <c r="I91" s="576">
        <f t="shared" si="30"/>
        <v>98.24329000000002</v>
      </c>
      <c r="J91" s="576">
        <f t="shared" si="30"/>
        <v>49.29406</v>
      </c>
      <c r="K91" s="576">
        <f t="shared" si="30"/>
        <v>7.38072</v>
      </c>
      <c r="L91" s="576">
        <f t="shared" si="30"/>
        <v>0.0</v>
      </c>
      <c r="M91" s="576">
        <f t="shared" si="30"/>
        <v>4.147</v>
      </c>
      <c r="N91" s="576">
        <f t="shared" si="30"/>
        <v>17.607</v>
      </c>
      <c r="O91" s="576">
        <f t="shared" si="30"/>
        <v>26.846</v>
      </c>
      <c r="P91" s="576">
        <f t="shared" si="30"/>
        <v>1.3900000000000001</v>
      </c>
      <c r="Q91" s="581">
        <f t="shared" si="27"/>
        <v>359.26418</v>
      </c>
      <c r="R91" s="581">
        <f t="shared" si="28"/>
        <v>49.989999999999995</v>
      </c>
      <c r="S91" s="135">
        <f>SUM(S82:S90)</f>
        <v>33.25</v>
      </c>
      <c r="T91" s="79">
        <f t="shared" si="29"/>
        <v>442.50418</v>
      </c>
      <c r="U91" s="526">
        <f>SUM(U82:U90)</f>
        <v>443.14799999999997</v>
      </c>
      <c r="V91" s="568"/>
      <c r="W91" s="459"/>
      <c r="X91" s="582"/>
      <c r="AB91" s="697"/>
      <c r="AC91" s="697"/>
    </row>
    <row r="92" spans="8:8" s="445" ht="16.5" hidden="1" outlineLevel="2" customFormat="1">
      <c r="A92" s="529"/>
      <c r="B92" s="530"/>
      <c r="C92" s="530"/>
      <c r="D92" s="530"/>
      <c r="E92" s="530"/>
      <c r="F92" s="531" t="s">
        <v>86</v>
      </c>
      <c r="G92" s="114">
        <f>+G91/$T$91</f>
        <v>0.23662764044398407</v>
      </c>
      <c r="H92" s="114">
        <f t="shared" si="31" ref="H92:S92">+H91/$T$91</f>
        <v>0.22516711593549238</v>
      </c>
      <c r="I92" s="114">
        <f t="shared" si="31"/>
        <v>0.22201663722137047</v>
      </c>
      <c r="J92" s="114">
        <f t="shared" si="31"/>
        <v>0.11139795334814691</v>
      </c>
      <c r="K92" s="114">
        <f t="shared" si="31"/>
        <v>0.01667943566092415</v>
      </c>
      <c r="L92" s="114">
        <f t="shared" si="31"/>
        <v>0.0</v>
      </c>
      <c r="M92" s="114">
        <f t="shared" si="31"/>
        <v>0.00937166288463083</v>
      </c>
      <c r="N92" s="114">
        <f t="shared" si="31"/>
        <v>0.03978945464424765</v>
      </c>
      <c r="O92" s="114">
        <f t="shared" si="31"/>
        <v>0.0606683534605255</v>
      </c>
      <c r="P92" s="114">
        <f t="shared" si="31"/>
        <v>0.003141213264923283</v>
      </c>
      <c r="Q92" s="532">
        <f t="shared" si="31"/>
        <v>0.8118887826099179</v>
      </c>
      <c r="R92" s="532">
        <f t="shared" si="31"/>
        <v>0.11297068425432726</v>
      </c>
      <c r="S92" s="114">
        <f t="shared" si="31"/>
        <v>0.07514053313575478</v>
      </c>
      <c r="T92" s="533">
        <f>T91/U91</f>
        <v>0.9985471670863911</v>
      </c>
      <c r="U92" s="554"/>
      <c r="V92" s="569"/>
      <c r="W92" s="459"/>
      <c r="X92" s="263"/>
      <c r="AB92" s="697"/>
      <c r="AC92" s="697"/>
    </row>
    <row r="93" spans="8:8" s="445" ht="16.5" hidden="1" outlineLevel="2" collapsed="1" customFormat="1">
      <c r="A93" s="552"/>
      <c r="B93" s="459"/>
      <c r="C93" s="459"/>
      <c r="D93" s="459"/>
      <c r="E93" s="459"/>
      <c r="F93" s="459"/>
      <c r="G93" s="536"/>
      <c r="H93" s="321"/>
      <c r="I93" s="321"/>
      <c r="J93" s="321"/>
      <c r="K93" s="321"/>
      <c r="L93" s="321"/>
      <c r="M93" s="537"/>
      <c r="N93" s="537"/>
      <c r="O93" s="537"/>
      <c r="P93" s="537"/>
      <c r="Q93" s="461"/>
      <c r="R93" s="461"/>
      <c r="S93" s="324"/>
      <c r="T93" s="46"/>
      <c r="U93" s="487"/>
      <c r="V93" s="449"/>
      <c r="W93" s="459"/>
      <c r="X93" s="122"/>
      <c r="Y93" s="459"/>
      <c r="Z93" s="459"/>
      <c r="AB93" s="697"/>
    </row>
    <row r="94" spans="8:8" s="445" ht="16.5" hidden="1" outlineLevel="2" collapsed="1" customFormat="1">
      <c r="A94" s="489" t="s">
        <v>225</v>
      </c>
      <c r="B94" s="489"/>
      <c r="C94" s="459"/>
      <c r="D94" s="459"/>
      <c r="E94" s="459"/>
      <c r="F94" s="459"/>
      <c r="G94" s="536"/>
      <c r="H94" s="321"/>
      <c r="I94" s="321"/>
      <c r="J94" s="321"/>
      <c r="K94" s="321"/>
      <c r="L94" s="321"/>
      <c r="M94" s="537"/>
      <c r="N94" s="537"/>
      <c r="O94" s="537"/>
      <c r="P94" s="537"/>
      <c r="Q94" s="461"/>
      <c r="R94" s="461"/>
      <c r="S94" s="324"/>
      <c r="T94" s="46"/>
      <c r="U94" s="487"/>
      <c r="V94" s="449"/>
      <c r="W94" s="459"/>
      <c r="X94" s="122"/>
      <c r="Y94" s="459"/>
      <c r="Z94" s="459"/>
      <c r="AB94" s="697"/>
    </row>
    <row r="95" spans="8:8" s="445" ht="17.25" outlineLevel="2" customFormat="1" customHeight="1">
      <c r="A95" s="584">
        <v>40.0</v>
      </c>
      <c r="B95" s="587" t="s">
        <v>614</v>
      </c>
      <c r="C95" s="586" t="s">
        <v>617</v>
      </c>
      <c r="D95" s="587" t="s">
        <v>36</v>
      </c>
      <c r="E95" s="587" t="s">
        <v>1178</v>
      </c>
      <c r="F95" s="586" t="s">
        <v>617</v>
      </c>
      <c r="G95" s="588"/>
      <c r="H95" s="589"/>
      <c r="I95" s="589"/>
      <c r="J95" s="589"/>
      <c r="K95" s="589"/>
      <c r="L95" s="589"/>
      <c r="M95" s="590"/>
      <c r="N95" s="590"/>
      <c r="O95" s="590"/>
      <c r="P95" s="590"/>
      <c r="Q95" s="591">
        <f>SUM(G95:K95)</f>
        <v>0.0</v>
      </c>
      <c r="R95" s="592">
        <f>SUM(L95:P95)</f>
        <v>0.0</v>
      </c>
      <c r="S95" s="593"/>
      <c r="T95" s="594">
        <f>SUM(Q95:S95)</f>
        <v>0.0</v>
      </c>
      <c r="U95" s="498">
        <v>97.03</v>
      </c>
      <c r="V95" s="595">
        <v>6.0</v>
      </c>
      <c r="W95" s="459"/>
      <c r="X95" s="596"/>
      <c r="Y95" s="493" t="s">
        <v>36</v>
      </c>
      <c r="Z95" s="493" t="s">
        <v>1178</v>
      </c>
      <c r="AB95" s="697" t="s">
        <v>614</v>
      </c>
      <c r="AC95" s="697" t="s">
        <v>1389</v>
      </c>
      <c r="AD95" s="700">
        <f t="shared" si="32" ref="AD95:AD106">+IF(AC95="No",T95,0)</f>
        <v>0.0</v>
      </c>
    </row>
    <row r="96" spans="8:8" s="445" ht="17.25" outlineLevel="2" customFormat="1" customHeight="1">
      <c r="A96" s="450">
        <v>56.0</v>
      </c>
      <c r="B96" s="458" t="s">
        <v>1179</v>
      </c>
      <c r="C96" s="501" t="s">
        <v>1155</v>
      </c>
      <c r="D96" s="458" t="s">
        <v>920</v>
      </c>
      <c r="E96" s="546" t="s">
        <v>1180</v>
      </c>
      <c r="F96" s="501" t="s">
        <v>1181</v>
      </c>
      <c r="G96" s="502">
        <v>0.0</v>
      </c>
      <c r="H96" s="75">
        <v>12.98</v>
      </c>
      <c r="I96" s="75">
        <v>1.0</v>
      </c>
      <c r="J96" s="75">
        <v>0.0</v>
      </c>
      <c r="K96" s="75">
        <v>0.0</v>
      </c>
      <c r="L96" s="75">
        <v>0.0</v>
      </c>
      <c r="M96" s="503">
        <v>0.0</v>
      </c>
      <c r="N96" s="503">
        <v>0.0</v>
      </c>
      <c r="O96" s="503">
        <v>0.0</v>
      </c>
      <c r="P96" s="503">
        <v>0.0</v>
      </c>
      <c r="Q96" s="455">
        <f>SUM(G96:K96)</f>
        <v>13.98</v>
      </c>
      <c r="R96" s="455">
        <f>SUM(L96:P96)</f>
        <v>0.0</v>
      </c>
      <c r="S96" s="78"/>
      <c r="T96" s="597">
        <f>SUM(Q96:S96)</f>
        <v>13.98</v>
      </c>
      <c r="U96" s="504">
        <v>13.992999999999999</v>
      </c>
      <c r="V96" s="505">
        <v>1.0</v>
      </c>
      <c r="W96"/>
      <c r="X96" s="82"/>
      <c r="Y96" s="458" t="s">
        <v>920</v>
      </c>
      <c r="Z96" s="458" t="s">
        <v>1180</v>
      </c>
      <c r="AB96" s="697" t="s">
        <v>1179</v>
      </c>
      <c r="AC96" s="697" t="s">
        <v>1389</v>
      </c>
      <c r="AD96" s="700">
        <f t="shared" si="32"/>
        <v>13.98</v>
      </c>
    </row>
    <row r="97" spans="8:8" s="445" ht="15.75" hidden="1" outlineLevel="2" customFormat="1">
      <c r="A97" s="450">
        <v>62.0</v>
      </c>
      <c r="B97" s="458" t="s">
        <v>226</v>
      </c>
      <c r="C97" s="501" t="s">
        <v>161</v>
      </c>
      <c r="D97" s="458" t="s">
        <v>57</v>
      </c>
      <c r="E97" s="458" t="s">
        <v>227</v>
      </c>
      <c r="F97" s="501" t="s">
        <v>228</v>
      </c>
      <c r="G97" s="502">
        <v>9.49014</v>
      </c>
      <c r="H97" s="75">
        <v>22.59658</v>
      </c>
      <c r="I97" s="75">
        <v>54.687689999999996</v>
      </c>
      <c r="J97" s="75">
        <v>8.16108</v>
      </c>
      <c r="K97" s="75">
        <v>0.0</v>
      </c>
      <c r="L97" s="75">
        <v>0.0</v>
      </c>
      <c r="M97" s="503">
        <v>0.0</v>
      </c>
      <c r="N97" s="503">
        <v>0.1</v>
      </c>
      <c r="O97" s="503">
        <v>6.64225</v>
      </c>
      <c r="P97" s="503">
        <v>0.0</v>
      </c>
      <c r="Q97" s="455">
        <f t="shared" si="33" ref="Q97:Q107">SUM(G97:K97)</f>
        <v>94.93548999999999</v>
      </c>
      <c r="R97" s="455">
        <f t="shared" si="34" ref="R97:R107">SUM(L97:P97)</f>
        <v>6.742249999999999</v>
      </c>
      <c r="S97" s="78"/>
      <c r="T97" s="598">
        <f t="shared" si="35" ref="T97:T106">SUM(Q97:S97)</f>
        <v>101.67773999999999</v>
      </c>
      <c r="U97" s="504">
        <v>101.678</v>
      </c>
      <c r="V97" s="505">
        <v>2.0</v>
      </c>
      <c r="W97" s="459"/>
      <c r="X97" s="82"/>
      <c r="Y97" s="458" t="s">
        <v>57</v>
      </c>
      <c r="Z97" s="458" t="s">
        <v>227</v>
      </c>
      <c r="AB97" s="697" t="s">
        <v>226</v>
      </c>
      <c r="AC97" s="697" t="s">
        <v>1390</v>
      </c>
      <c r="AD97" s="700">
        <f t="shared" si="32"/>
        <v>0.0</v>
      </c>
    </row>
    <row r="98" spans="8:8" s="445" ht="15.75" outlineLevel="2" customFormat="1">
      <c r="A98" s="450">
        <v>64.0</v>
      </c>
      <c r="B98" s="559" t="s">
        <v>229</v>
      </c>
      <c r="C98" s="501" t="s">
        <v>1182</v>
      </c>
      <c r="D98" s="458" t="s">
        <v>36</v>
      </c>
      <c r="E98" s="458" t="s">
        <v>231</v>
      </c>
      <c r="F98" s="501" t="s">
        <v>1182</v>
      </c>
      <c r="G98" s="502">
        <v>0.0</v>
      </c>
      <c r="H98" s="75">
        <v>1.5</v>
      </c>
      <c r="I98" s="75">
        <v>4.3</v>
      </c>
      <c r="J98" s="75">
        <v>0.0</v>
      </c>
      <c r="K98" s="75">
        <v>0.0</v>
      </c>
      <c r="L98" s="75">
        <v>0.0</v>
      </c>
      <c r="M98" s="503">
        <v>15.1</v>
      </c>
      <c r="N98" s="503">
        <v>0.1</v>
      </c>
      <c r="O98" s="503">
        <v>11.08</v>
      </c>
      <c r="P98" s="503">
        <v>0.0</v>
      </c>
      <c r="Q98" s="455">
        <f t="shared" si="33"/>
        <v>5.8</v>
      </c>
      <c r="R98" s="455">
        <f t="shared" si="34"/>
        <v>26.28</v>
      </c>
      <c r="S98" s="78"/>
      <c r="T98" s="597">
        <f t="shared" si="35"/>
        <v>32.08</v>
      </c>
      <c r="U98" s="504">
        <v>32.08</v>
      </c>
      <c r="V98" s="505">
        <v>4.0</v>
      </c>
      <c r="W98" s="459"/>
      <c r="X98" s="82"/>
      <c r="Y98" s="458" t="s">
        <v>36</v>
      </c>
      <c r="Z98" s="458" t="s">
        <v>231</v>
      </c>
      <c r="AB98" s="697" t="s">
        <v>229</v>
      </c>
      <c r="AC98" s="697" t="s">
        <v>1389</v>
      </c>
      <c r="AD98" s="700">
        <f t="shared" si="32"/>
        <v>32.08</v>
      </c>
    </row>
    <row r="99" spans="8:8" s="445" ht="15.75" hidden="1" outlineLevel="2" customFormat="1">
      <c r="A99" s="450">
        <v>65.0</v>
      </c>
      <c r="B99" s="458" t="s">
        <v>1183</v>
      </c>
      <c r="C99" s="501" t="s">
        <v>1184</v>
      </c>
      <c r="D99" s="458" t="s">
        <v>36</v>
      </c>
      <c r="E99" s="458" t="s">
        <v>1185</v>
      </c>
      <c r="F99" s="501" t="s">
        <v>1184</v>
      </c>
      <c r="G99" s="502">
        <v>2.993</v>
      </c>
      <c r="H99" s="75">
        <v>40.248000000000005</v>
      </c>
      <c r="I99" s="75">
        <v>6.016</v>
      </c>
      <c r="J99" s="75">
        <v>0.0</v>
      </c>
      <c r="K99" s="75">
        <v>0.0</v>
      </c>
      <c r="L99" s="75">
        <v>0.0</v>
      </c>
      <c r="M99" s="503">
        <v>0.0</v>
      </c>
      <c r="N99" s="503">
        <v>0.0</v>
      </c>
      <c r="O99" s="503">
        <v>0.0</v>
      </c>
      <c r="P99" s="503">
        <v>0.0</v>
      </c>
      <c r="Q99" s="455">
        <f t="shared" si="33"/>
        <v>49.257000000000005</v>
      </c>
      <c r="R99" s="455">
        <f t="shared" si="34"/>
        <v>0.0</v>
      </c>
      <c r="S99" s="78"/>
      <c r="T99" s="597">
        <f t="shared" si="35"/>
        <v>49.257000000000005</v>
      </c>
      <c r="U99" s="504">
        <v>49.257</v>
      </c>
      <c r="V99" s="505">
        <v>1.0</v>
      </c>
      <c r="W99" s="459"/>
      <c r="X99" s="82"/>
      <c r="Y99" s="458" t="s">
        <v>36</v>
      </c>
      <c r="Z99" s="458" t="s">
        <v>1185</v>
      </c>
      <c r="AB99" s="697" t="s">
        <v>1183</v>
      </c>
      <c r="AC99" s="697" t="s">
        <v>1390</v>
      </c>
      <c r="AD99" s="700">
        <f t="shared" si="32"/>
        <v>0.0</v>
      </c>
    </row>
    <row r="100" spans="8:8" s="445" ht="15.75" hidden="1" outlineLevel="2" customFormat="1">
      <c r="A100" s="450">
        <v>65.0</v>
      </c>
      <c r="B100" s="458" t="s">
        <v>234</v>
      </c>
      <c r="C100" s="501" t="s">
        <v>235</v>
      </c>
      <c r="D100" s="458" t="s">
        <v>36</v>
      </c>
      <c r="E100" s="458" t="s">
        <v>1186</v>
      </c>
      <c r="F100" s="553" t="s">
        <v>1187</v>
      </c>
      <c r="G100" s="502">
        <v>0.0</v>
      </c>
      <c r="H100" s="75">
        <v>20.726999999999997</v>
      </c>
      <c r="I100" s="75">
        <v>52.653000000000006</v>
      </c>
      <c r="J100" s="75">
        <v>2.924</v>
      </c>
      <c r="K100" s="75">
        <v>0.0</v>
      </c>
      <c r="L100" s="75">
        <v>0.0</v>
      </c>
      <c r="M100" s="503">
        <v>0.0</v>
      </c>
      <c r="N100" s="503">
        <v>0.0</v>
      </c>
      <c r="O100" s="503">
        <v>0.0</v>
      </c>
      <c r="P100" s="503">
        <v>0.0</v>
      </c>
      <c r="Q100" s="455">
        <f t="shared" si="33"/>
        <v>76.304</v>
      </c>
      <c r="R100" s="455">
        <f t="shared" si="34"/>
        <v>0.0</v>
      </c>
      <c r="S100" s="78"/>
      <c r="T100" s="597">
        <f t="shared" si="35"/>
        <v>76.304</v>
      </c>
      <c r="U100" s="504">
        <v>76.334</v>
      </c>
      <c r="V100" s="505">
        <v>1.0</v>
      </c>
      <c r="W100" s="459"/>
      <c r="X100" s="82"/>
      <c r="Y100" s="458" t="s">
        <v>36</v>
      </c>
      <c r="Z100" s="458" t="s">
        <v>1186</v>
      </c>
      <c r="AB100" s="697" t="s">
        <v>234</v>
      </c>
      <c r="AC100" s="697" t="s">
        <v>1390</v>
      </c>
      <c r="AD100" s="700">
        <f t="shared" si="32"/>
        <v>0.0</v>
      </c>
    </row>
    <row r="101" spans="8:8" s="445" ht="15.75" hidden="1" outlineLevel="2" customFormat="1">
      <c r="A101" s="450">
        <v>65.0</v>
      </c>
      <c r="B101" s="458" t="s">
        <v>234</v>
      </c>
      <c r="C101" s="501" t="s">
        <v>235</v>
      </c>
      <c r="D101" s="458" t="s">
        <v>1186</v>
      </c>
      <c r="E101" s="546" t="s">
        <v>237</v>
      </c>
      <c r="F101" s="501" t="s">
        <v>1188</v>
      </c>
      <c r="G101" s="502">
        <v>0.0</v>
      </c>
      <c r="H101" s="75">
        <v>27.575879999999998</v>
      </c>
      <c r="I101" s="75">
        <v>0.17423</v>
      </c>
      <c r="J101" s="75">
        <v>0.0</v>
      </c>
      <c r="K101" s="75">
        <v>0.0</v>
      </c>
      <c r="L101" s="75">
        <v>0.0</v>
      </c>
      <c r="M101" s="503">
        <v>0.0</v>
      </c>
      <c r="N101" s="503">
        <v>0.0</v>
      </c>
      <c r="O101" s="503">
        <v>0.0</v>
      </c>
      <c r="P101" s="503">
        <v>0.0</v>
      </c>
      <c r="Q101" s="455">
        <f t="shared" si="33"/>
        <v>27.75011</v>
      </c>
      <c r="R101" s="455">
        <f t="shared" si="34"/>
        <v>0.0</v>
      </c>
      <c r="S101" s="78"/>
      <c r="T101" s="597">
        <f t="shared" si="35"/>
        <v>27.75011</v>
      </c>
      <c r="U101" s="504">
        <v>27.75</v>
      </c>
      <c r="V101" s="505">
        <v>2.0</v>
      </c>
      <c r="W101" s="459"/>
      <c r="X101" s="82"/>
      <c r="Y101" s="458" t="s">
        <v>1186</v>
      </c>
      <c r="Z101" s="458" t="s">
        <v>237</v>
      </c>
      <c r="AB101" s="697" t="s">
        <v>234</v>
      </c>
      <c r="AC101" s="697" t="s">
        <v>1390</v>
      </c>
      <c r="AD101" s="700">
        <f t="shared" si="32"/>
        <v>0.0</v>
      </c>
    </row>
    <row r="102" spans="8:8" s="445" ht="15.75" hidden="1" outlineLevel="2" customFormat="1">
      <c r="A102" s="450">
        <v>65.0</v>
      </c>
      <c r="B102" s="458" t="s">
        <v>239</v>
      </c>
      <c r="C102" s="501" t="s">
        <v>240</v>
      </c>
      <c r="D102" s="458" t="s">
        <v>36</v>
      </c>
      <c r="E102" s="458" t="s">
        <v>241</v>
      </c>
      <c r="F102" s="501" t="s">
        <v>240</v>
      </c>
      <c r="G102" s="502">
        <v>0.0</v>
      </c>
      <c r="H102" s="75">
        <v>54.22300000000001</v>
      </c>
      <c r="I102" s="75">
        <v>32.951</v>
      </c>
      <c r="J102" s="75">
        <v>3.4799999999999995</v>
      </c>
      <c r="K102" s="75">
        <v>0.0</v>
      </c>
      <c r="L102" s="75">
        <v>0.0</v>
      </c>
      <c r="M102" s="503">
        <v>0.0</v>
      </c>
      <c r="N102" s="503">
        <v>0.0</v>
      </c>
      <c r="O102" s="503">
        <v>0.0</v>
      </c>
      <c r="P102" s="503">
        <v>0.0</v>
      </c>
      <c r="Q102" s="455">
        <f t="shared" si="33"/>
        <v>90.65400000000001</v>
      </c>
      <c r="R102" s="455">
        <f t="shared" si="34"/>
        <v>0.0</v>
      </c>
      <c r="S102" s="78"/>
      <c r="T102" s="597">
        <f t="shared" si="35"/>
        <v>90.65400000000001</v>
      </c>
      <c r="U102" s="504">
        <v>90.654</v>
      </c>
      <c r="V102" s="505">
        <v>3.0</v>
      </c>
      <c r="W102" s="459"/>
      <c r="X102" s="82"/>
      <c r="Y102" s="458" t="s">
        <v>36</v>
      </c>
      <c r="Z102" s="458" t="s">
        <v>241</v>
      </c>
      <c r="AB102" s="697" t="s">
        <v>239</v>
      </c>
      <c r="AC102" s="697" t="s">
        <v>1390</v>
      </c>
      <c r="AD102" s="700">
        <f t="shared" si="32"/>
        <v>0.0</v>
      </c>
    </row>
    <row r="103" spans="8:8" s="445" ht="15.75" hidden="1" outlineLevel="2" customFormat="1">
      <c r="A103" s="450">
        <v>65.0</v>
      </c>
      <c r="B103" s="458" t="s">
        <v>242</v>
      </c>
      <c r="C103" s="501" t="s">
        <v>243</v>
      </c>
      <c r="D103" s="458" t="s">
        <v>36</v>
      </c>
      <c r="E103" s="458" t="s">
        <v>244</v>
      </c>
      <c r="F103" s="501" t="s">
        <v>243</v>
      </c>
      <c r="G103" s="502">
        <v>0.0</v>
      </c>
      <c r="H103" s="75">
        <v>33.257</v>
      </c>
      <c r="I103" s="75">
        <v>13.182999999999998</v>
      </c>
      <c r="J103" s="75">
        <v>1.0</v>
      </c>
      <c r="K103" s="75">
        <v>0.0</v>
      </c>
      <c r="L103" s="75">
        <v>0.0</v>
      </c>
      <c r="M103" s="503">
        <v>2.028</v>
      </c>
      <c r="N103" s="503">
        <v>23.539</v>
      </c>
      <c r="O103" s="503">
        <v>0.0</v>
      </c>
      <c r="P103" s="503">
        <v>0.0</v>
      </c>
      <c r="Q103" s="455">
        <f t="shared" si="33"/>
        <v>47.44</v>
      </c>
      <c r="R103" s="455">
        <f t="shared" si="34"/>
        <v>25.567</v>
      </c>
      <c r="S103" s="78"/>
      <c r="T103" s="597">
        <f t="shared" si="35"/>
        <v>73.007</v>
      </c>
      <c r="U103" s="504">
        <v>73.007</v>
      </c>
      <c r="V103" s="505">
        <v>3.0</v>
      </c>
      <c r="W103" s="459"/>
      <c r="X103" s="82"/>
      <c r="Y103" s="458" t="s">
        <v>36</v>
      </c>
      <c r="Z103" s="458" t="s">
        <v>244</v>
      </c>
      <c r="AB103" s="697" t="s">
        <v>242</v>
      </c>
      <c r="AC103" s="697" t="s">
        <v>1390</v>
      </c>
      <c r="AD103" s="700">
        <f t="shared" si="32"/>
        <v>0.0</v>
      </c>
    </row>
    <row r="104" spans="8:8" s="445" ht="15.75" outlineLevel="2" customFormat="1">
      <c r="A104" s="450">
        <v>65.0</v>
      </c>
      <c r="B104" s="458" t="s">
        <v>245</v>
      </c>
      <c r="C104" s="501" t="s">
        <v>246</v>
      </c>
      <c r="D104" s="458" t="s">
        <v>36</v>
      </c>
      <c r="E104" s="458" t="s">
        <v>247</v>
      </c>
      <c r="F104" s="501" t="s">
        <v>246</v>
      </c>
      <c r="G104" s="502">
        <v>0.0</v>
      </c>
      <c r="H104" s="75">
        <v>112.0</v>
      </c>
      <c r="I104" s="528">
        <v>16.18</v>
      </c>
      <c r="J104" s="75">
        <v>1.0</v>
      </c>
      <c r="K104" s="75">
        <v>0.0</v>
      </c>
      <c r="L104" s="75">
        <v>0.0</v>
      </c>
      <c r="M104" s="503">
        <v>0.0</v>
      </c>
      <c r="N104" s="503">
        <v>0.0</v>
      </c>
      <c r="O104" s="503">
        <v>0.0</v>
      </c>
      <c r="P104" s="503">
        <v>0.0</v>
      </c>
      <c r="Q104" s="455">
        <f t="shared" si="33"/>
        <v>129.18</v>
      </c>
      <c r="R104" s="455">
        <f t="shared" si="34"/>
        <v>0.0</v>
      </c>
      <c r="S104" s="78"/>
      <c r="T104" s="597">
        <f t="shared" si="35"/>
        <v>129.18</v>
      </c>
      <c r="U104" s="504">
        <v>129.18</v>
      </c>
      <c r="V104" s="505">
        <v>4.0</v>
      </c>
      <c r="W104" s="459"/>
      <c r="X104" s="82"/>
      <c r="Y104" s="458" t="s">
        <v>36</v>
      </c>
      <c r="Z104" s="458" t="s">
        <v>247</v>
      </c>
      <c r="AB104" s="697" t="s">
        <v>245</v>
      </c>
      <c r="AC104" s="697" t="s">
        <v>1389</v>
      </c>
      <c r="AD104" s="700">
        <f t="shared" si="32"/>
        <v>129.18</v>
      </c>
    </row>
    <row r="105" spans="8:8" s="445" ht="15.75" outlineLevel="2" customFormat="1">
      <c r="A105" s="450">
        <v>66.0</v>
      </c>
      <c r="B105" s="559" t="s">
        <v>249</v>
      </c>
      <c r="C105" s="501" t="s">
        <v>250</v>
      </c>
      <c r="D105" s="458" t="s">
        <v>36</v>
      </c>
      <c r="E105" s="458" t="s">
        <v>251</v>
      </c>
      <c r="F105" s="501" t="s">
        <v>250</v>
      </c>
      <c r="G105" s="502">
        <v>0.0</v>
      </c>
      <c r="H105" s="75">
        <v>99.80285999999998</v>
      </c>
      <c r="I105" s="75">
        <v>14.962</v>
      </c>
      <c r="J105" s="75">
        <v>15.773909999999999</v>
      </c>
      <c r="K105" s="75">
        <v>0.0</v>
      </c>
      <c r="L105" s="75">
        <v>0.0</v>
      </c>
      <c r="M105" s="75">
        <v>0.0</v>
      </c>
      <c r="N105" s="75">
        <v>0.0</v>
      </c>
      <c r="O105" s="75">
        <v>0.0</v>
      </c>
      <c r="P105" s="75">
        <v>0.0</v>
      </c>
      <c r="Q105" s="455">
        <f t="shared" si="33"/>
        <v>130.53876999999997</v>
      </c>
      <c r="R105" s="455">
        <f t="shared" si="34"/>
        <v>0.0</v>
      </c>
      <c r="S105" s="78"/>
      <c r="T105" s="597">
        <f t="shared" si="35"/>
        <v>130.53876999999997</v>
      </c>
      <c r="U105" s="504">
        <v>130.53900000000002</v>
      </c>
      <c r="V105" s="505">
        <v>5.0</v>
      </c>
      <c r="W105" s="459"/>
      <c r="X105" s="82"/>
      <c r="Y105" s="458" t="s">
        <v>36</v>
      </c>
      <c r="Z105" s="458" t="s">
        <v>251</v>
      </c>
      <c r="AB105" s="697" t="s">
        <v>249</v>
      </c>
      <c r="AC105" s="697" t="s">
        <v>1389</v>
      </c>
      <c r="AD105" s="700">
        <f t="shared" si="32"/>
        <v>130.53876999999997</v>
      </c>
    </row>
    <row r="106" spans="8:8" s="445" ht="16.5" outlineLevel="2" customFormat="1">
      <c r="A106" s="450">
        <v>66.0</v>
      </c>
      <c r="B106" s="458">
        <v>6606.0</v>
      </c>
      <c r="C106" s="200" t="s">
        <v>252</v>
      </c>
      <c r="D106" s="75" t="s">
        <v>36</v>
      </c>
      <c r="E106" s="75" t="s">
        <v>253</v>
      </c>
      <c r="F106" s="200" t="s">
        <v>252</v>
      </c>
      <c r="G106" s="454">
        <v>0.0</v>
      </c>
      <c r="H106" s="75">
        <v>6.940999999999999</v>
      </c>
      <c r="I106" s="75">
        <v>27.677999999999994</v>
      </c>
      <c r="J106" s="75">
        <v>9.092999999999998</v>
      </c>
      <c r="K106" s="75">
        <v>0.0</v>
      </c>
      <c r="L106" s="75">
        <v>0.0</v>
      </c>
      <c r="M106" s="503">
        <v>0.0</v>
      </c>
      <c r="N106" s="503">
        <v>0.0</v>
      </c>
      <c r="O106" s="503">
        <v>0.0</v>
      </c>
      <c r="P106" s="503">
        <v>0.0</v>
      </c>
      <c r="Q106" s="455">
        <f t="shared" si="33"/>
        <v>43.71199999999999</v>
      </c>
      <c r="R106" s="455">
        <f t="shared" si="34"/>
        <v>0.0</v>
      </c>
      <c r="S106" s="78"/>
      <c r="T106" s="597">
        <f t="shared" si="35"/>
        <v>43.71199999999999</v>
      </c>
      <c r="U106" s="504">
        <v>43.712</v>
      </c>
      <c r="V106" s="505">
        <v>5.0</v>
      </c>
      <c r="W106" s="459"/>
      <c r="X106" s="82"/>
      <c r="Y106" s="75" t="s">
        <v>36</v>
      </c>
      <c r="Z106" s="75" t="s">
        <v>253</v>
      </c>
      <c r="AB106" s="697">
        <v>6606.0</v>
      </c>
      <c r="AC106" s="697" t="s">
        <v>1389</v>
      </c>
      <c r="AD106" s="700">
        <f t="shared" si="32"/>
        <v>43.71199999999999</v>
      </c>
    </row>
    <row r="107" spans="8:8" s="445" ht="16.5" hidden="1" outlineLevel="2" customFormat="1">
      <c r="A107" s="521" t="s">
        <v>254</v>
      </c>
      <c r="B107" s="522"/>
      <c r="C107" s="522"/>
      <c r="D107" s="522"/>
      <c r="E107" s="522"/>
      <c r="F107" s="523" t="s">
        <v>85</v>
      </c>
      <c r="G107" s="526">
        <f t="shared" si="36" ref="G107:P107">SUM(G95:G106)</f>
        <v>12.48314</v>
      </c>
      <c r="H107" s="526">
        <f t="shared" si="36"/>
        <v>431.85131999999993</v>
      </c>
      <c r="I107" s="526">
        <f t="shared" si="36"/>
        <v>223.78491999999997</v>
      </c>
      <c r="J107" s="526">
        <f t="shared" si="36"/>
        <v>41.43198999999999</v>
      </c>
      <c r="K107" s="526">
        <f t="shared" si="36"/>
        <v>0.0</v>
      </c>
      <c r="L107" s="526">
        <f t="shared" si="36"/>
        <v>0.0</v>
      </c>
      <c r="M107" s="526">
        <f t="shared" si="36"/>
        <v>17.128</v>
      </c>
      <c r="N107" s="526">
        <f t="shared" si="36"/>
        <v>23.739</v>
      </c>
      <c r="O107" s="526">
        <f t="shared" si="36"/>
        <v>17.72225</v>
      </c>
      <c r="P107" s="526">
        <f t="shared" si="36"/>
        <v>0.0</v>
      </c>
      <c r="Q107" s="455">
        <f t="shared" si="33"/>
        <v>709.5513699999999</v>
      </c>
      <c r="R107" s="455">
        <f t="shared" si="34"/>
        <v>58.58925000000001</v>
      </c>
      <c r="S107" s="78">
        <f>SUM(S95:S106)</f>
        <v>0.0</v>
      </c>
      <c r="T107" s="79">
        <f>SUM(Q107:S107)</f>
        <v>768.1406199999999</v>
      </c>
      <c r="U107" s="526">
        <f>SUM(U95:U106)</f>
        <v>865.2139999999999</v>
      </c>
      <c r="V107" s="568"/>
      <c r="W107" s="459"/>
      <c r="X107" s="82"/>
      <c r="AB107" s="697"/>
      <c r="AC107" s="697"/>
    </row>
    <row r="108" spans="8:8" s="445" ht="16.5" hidden="1" outlineLevel="2" customFormat="1">
      <c r="A108" s="529"/>
      <c r="B108" s="530"/>
      <c r="C108" s="530"/>
      <c r="D108" s="530"/>
      <c r="E108" s="530"/>
      <c r="F108" s="531" t="s">
        <v>86</v>
      </c>
      <c r="G108" s="114">
        <f>+G107/$T$107</f>
        <v>0.01625111297980831</v>
      </c>
      <c r="H108" s="114">
        <f t="shared" si="37" ref="H108:S108">+H107/$T$107</f>
        <v>0.5622034673807512</v>
      </c>
      <c r="I108" s="114">
        <f t="shared" si="37"/>
        <v>0.2913332717647454</v>
      </c>
      <c r="J108" s="114">
        <f t="shared" si="37"/>
        <v>0.053938027649156214</v>
      </c>
      <c r="K108" s="114">
        <f t="shared" si="37"/>
        <v>0.0</v>
      </c>
      <c r="L108" s="114">
        <f t="shared" si="37"/>
        <v>0.0</v>
      </c>
      <c r="M108" s="114">
        <f t="shared" si="37"/>
        <v>0.022298000592651905</v>
      </c>
      <c r="N108" s="114">
        <f t="shared" si="37"/>
        <v>0.030904497668669057</v>
      </c>
      <c r="O108" s="114">
        <f t="shared" si="37"/>
        <v>0.02307162196421796</v>
      </c>
      <c r="P108" s="114">
        <f t="shared" si="37"/>
        <v>0.0</v>
      </c>
      <c r="Q108" s="532">
        <f t="shared" si="37"/>
        <v>0.9237258797744611</v>
      </c>
      <c r="R108" s="532">
        <f t="shared" si="37"/>
        <v>0.07627412022553894</v>
      </c>
      <c r="S108" s="114">
        <f t="shared" si="37"/>
        <v>0.0</v>
      </c>
      <c r="T108" s="533">
        <f>T107/U107</f>
        <v>0.8878041964184583</v>
      </c>
      <c r="U108" s="554"/>
      <c r="V108" s="569"/>
      <c r="W108" s="459"/>
      <c r="X108" s="263"/>
      <c r="AB108" s="697"/>
      <c r="AC108" s="697"/>
    </row>
    <row r="109" spans="8:8" s="445" ht="16.5" hidden="1" outlineLevel="1" customFormat="1">
      <c r="A109" s="552"/>
      <c r="B109" s="459"/>
      <c r="C109" s="122"/>
      <c r="D109" s="122"/>
      <c r="E109" s="122"/>
      <c r="F109" s="122"/>
      <c r="G109" s="536"/>
      <c r="H109" s="321"/>
      <c r="I109" s="321"/>
      <c r="J109" s="321"/>
      <c r="K109" s="321"/>
      <c r="L109" s="321"/>
      <c r="M109" s="537"/>
      <c r="N109" s="537"/>
      <c r="O109" s="537"/>
      <c r="P109" s="537"/>
      <c r="Q109" s="461"/>
      <c r="R109" s="461"/>
      <c r="S109" s="324"/>
      <c r="T109" s="46"/>
      <c r="U109" s="487"/>
      <c r="V109" s="449"/>
      <c r="W109" s="459"/>
      <c r="X109" s="122"/>
      <c r="Y109" s="122"/>
      <c r="Z109" s="122"/>
      <c r="AB109" s="697"/>
    </row>
    <row r="110" spans="8:8" s="445" ht="16.5" hidden="1" outlineLevel="1" customFormat="1">
      <c r="A110" s="489" t="s">
        <v>255</v>
      </c>
      <c r="B110" s="489"/>
      <c r="C110" s="122"/>
      <c r="D110" s="122"/>
      <c r="E110" s="122"/>
      <c r="F110" s="122"/>
      <c r="G110" s="536"/>
      <c r="H110" s="321"/>
      <c r="I110" s="321"/>
      <c r="J110" s="321"/>
      <c r="K110" s="321"/>
      <c r="L110" s="321"/>
      <c r="M110" s="537"/>
      <c r="N110" s="537"/>
      <c r="O110" s="537"/>
      <c r="P110" s="537"/>
      <c r="Q110" s="461"/>
      <c r="R110" s="461"/>
      <c r="S110" s="324"/>
      <c r="T110" s="46"/>
      <c r="U110" s="487"/>
      <c r="V110" s="449"/>
      <c r="W110" s="459"/>
      <c r="X110" s="122"/>
      <c r="Y110" s="122"/>
      <c r="Z110" s="122"/>
      <c r="AB110" s="697"/>
    </row>
    <row r="111" spans="8:8" s="445" ht="15.75" outlineLevel="1" customFormat="1">
      <c r="A111" s="490">
        <v>12.0</v>
      </c>
      <c r="B111" s="493">
        <v>1203.0</v>
      </c>
      <c r="C111" s="492" t="s">
        <v>258</v>
      </c>
      <c r="D111" s="493" t="s">
        <v>36</v>
      </c>
      <c r="E111" s="599" t="s">
        <v>1189</v>
      </c>
      <c r="F111" s="492" t="s">
        <v>258</v>
      </c>
      <c r="G111" s="495">
        <v>27.7792</v>
      </c>
      <c r="H111" s="600">
        <v>10.1745</v>
      </c>
      <c r="I111" s="55">
        <v>9.971000000000002</v>
      </c>
      <c r="J111" s="55">
        <v>4.0015</v>
      </c>
      <c r="K111" s="55">
        <v>0.0</v>
      </c>
      <c r="L111" s="55">
        <v>0.0</v>
      </c>
      <c r="M111" s="496">
        <v>0.0</v>
      </c>
      <c r="N111" s="496">
        <v>0.0</v>
      </c>
      <c r="O111" s="496">
        <v>54.57200000000001</v>
      </c>
      <c r="P111" s="496">
        <v>4.962</v>
      </c>
      <c r="Q111" s="497">
        <f>SUM(G111:K111)</f>
        <v>51.9262</v>
      </c>
      <c r="R111" s="497">
        <f>SUM(L111:P111)</f>
        <v>59.534000000000006</v>
      </c>
      <c r="S111" s="58"/>
      <c r="T111" s="601">
        <f>SUM(Q111:S111)</f>
        <v>111.46020000000001</v>
      </c>
      <c r="U111" s="498">
        <v>111.46100000000001</v>
      </c>
      <c r="V111" s="602">
        <v>1.0</v>
      </c>
      <c r="W111" s="459"/>
      <c r="X111" s="62"/>
      <c r="Y111" s="493" t="s">
        <v>36</v>
      </c>
      <c r="Z111" s="493" t="s">
        <v>1189</v>
      </c>
      <c r="AB111" s="697">
        <v>1203.0</v>
      </c>
      <c r="AC111" s="697" t="s">
        <v>1389</v>
      </c>
      <c r="AD111" s="700">
        <f t="shared" si="38" ref="AD111:AD135">+IF(AC111="No",T111,0)</f>
        <v>111.46020000000001</v>
      </c>
    </row>
    <row r="112" spans="8:8" s="445" ht="15.75" hidden="1" outlineLevel="1" customFormat="1">
      <c r="A112" s="450">
        <v>20.0</v>
      </c>
      <c r="B112" s="458" t="s">
        <v>259</v>
      </c>
      <c r="C112" s="501" t="s">
        <v>260</v>
      </c>
      <c r="D112" s="458" t="s">
        <v>36</v>
      </c>
      <c r="E112" s="458" t="s">
        <v>261</v>
      </c>
      <c r="F112" s="501" t="s">
        <v>1190</v>
      </c>
      <c r="G112" s="502">
        <v>0.0</v>
      </c>
      <c r="H112" s="75">
        <v>0.0</v>
      </c>
      <c r="I112" s="75">
        <v>6.77</v>
      </c>
      <c r="J112" s="75">
        <v>24.203</v>
      </c>
      <c r="K112" s="75">
        <v>0.0</v>
      </c>
      <c r="L112" s="75">
        <v>0.0</v>
      </c>
      <c r="M112" s="503">
        <v>0.0</v>
      </c>
      <c r="N112" s="503">
        <v>0.0</v>
      </c>
      <c r="O112" s="75">
        <v>18.197</v>
      </c>
      <c r="P112" s="75">
        <v>7.74</v>
      </c>
      <c r="Q112" s="455">
        <f t="shared" si="39" ref="Q112:Q135">SUM(G112:K112)</f>
        <v>30.973</v>
      </c>
      <c r="R112" s="455">
        <f t="shared" si="40" ref="R112:R136">SUM(L112:P112)</f>
        <v>25.936999999999998</v>
      </c>
      <c r="S112" s="78"/>
      <c r="T112" s="108">
        <f t="shared" si="41" ref="T112:T136">SUM(Q112:S112)</f>
        <v>56.91</v>
      </c>
      <c r="U112" s="504">
        <v>56.91</v>
      </c>
      <c r="V112" s="603">
        <v>2.0</v>
      </c>
      <c r="W112" s="459"/>
      <c r="X112" s="82"/>
      <c r="Y112" s="458" t="s">
        <v>36</v>
      </c>
      <c r="Z112" s="458" t="s">
        <v>261</v>
      </c>
      <c r="AB112" s="697" t="s">
        <v>259</v>
      </c>
      <c r="AC112" s="697" t="s">
        <v>1390</v>
      </c>
      <c r="AD112" s="700">
        <f t="shared" si="38"/>
        <v>0.0</v>
      </c>
    </row>
    <row r="113" spans="8:8" s="445" ht="15.75" hidden="1" outlineLevel="1" customFormat="1">
      <c r="A113" s="450">
        <v>20.0</v>
      </c>
      <c r="B113" s="458" t="s">
        <v>263</v>
      </c>
      <c r="C113" s="553" t="s">
        <v>264</v>
      </c>
      <c r="D113" s="458" t="s">
        <v>36</v>
      </c>
      <c r="E113" s="458" t="s">
        <v>265</v>
      </c>
      <c r="F113" s="501" t="s">
        <v>266</v>
      </c>
      <c r="G113" s="502">
        <v>0.0</v>
      </c>
      <c r="H113" s="75">
        <v>16.688</v>
      </c>
      <c r="I113" s="520">
        <v>16.908</v>
      </c>
      <c r="J113" s="75">
        <v>10.923</v>
      </c>
      <c r="K113" s="75">
        <v>0.0</v>
      </c>
      <c r="L113" s="75">
        <v>0.0</v>
      </c>
      <c r="M113" s="503">
        <v>0.0</v>
      </c>
      <c r="N113" s="503">
        <v>4.459</v>
      </c>
      <c r="O113" s="503">
        <v>18.679</v>
      </c>
      <c r="P113" s="503">
        <v>0.0</v>
      </c>
      <c r="Q113" s="455">
        <f t="shared" si="39"/>
        <v>44.519000000000005</v>
      </c>
      <c r="R113" s="455">
        <f t="shared" si="40"/>
        <v>23.137999999999998</v>
      </c>
      <c r="S113" s="78"/>
      <c r="T113" s="108">
        <f t="shared" si="41"/>
        <v>67.65700000000001</v>
      </c>
      <c r="U113" s="504">
        <v>67.657</v>
      </c>
      <c r="V113" s="603">
        <v>2.0</v>
      </c>
      <c r="W113" s="459"/>
      <c r="X113" s="82"/>
      <c r="Y113" s="458" t="s">
        <v>36</v>
      </c>
      <c r="Z113" s="458" t="s">
        <v>265</v>
      </c>
      <c r="AB113" s="697" t="s">
        <v>263</v>
      </c>
      <c r="AC113" s="697" t="s">
        <v>1390</v>
      </c>
      <c r="AD113" s="700">
        <f t="shared" si="38"/>
        <v>0.0</v>
      </c>
    </row>
    <row r="114" spans="8:8" s="445" ht="15.75" hidden="1" outlineLevel="1" customFormat="1">
      <c r="A114" s="450">
        <v>24.0</v>
      </c>
      <c r="B114" s="458" t="s">
        <v>267</v>
      </c>
      <c r="C114" s="553" t="s">
        <v>268</v>
      </c>
      <c r="D114" s="458" t="s">
        <v>36</v>
      </c>
      <c r="E114" s="458" t="s">
        <v>1191</v>
      </c>
      <c r="F114" s="501" t="s">
        <v>268</v>
      </c>
      <c r="G114" s="502">
        <v>2.275</v>
      </c>
      <c r="H114" s="520">
        <v>8.683</v>
      </c>
      <c r="I114" s="75">
        <v>1.023</v>
      </c>
      <c r="J114" s="75">
        <v>0.0</v>
      </c>
      <c r="K114" s="75">
        <v>0.0</v>
      </c>
      <c r="L114" s="75">
        <v>0.0</v>
      </c>
      <c r="M114" s="503">
        <v>0.0</v>
      </c>
      <c r="N114" s="503">
        <v>0.0</v>
      </c>
      <c r="O114" s="503">
        <v>61.729</v>
      </c>
      <c r="P114" s="503">
        <v>0.0</v>
      </c>
      <c r="Q114" s="455">
        <f t="shared" si="39"/>
        <v>11.981</v>
      </c>
      <c r="R114" s="455">
        <f t="shared" si="40"/>
        <v>61.729</v>
      </c>
      <c r="S114" s="78"/>
      <c r="T114" s="108">
        <f t="shared" si="41"/>
        <v>73.71</v>
      </c>
      <c r="U114" s="504">
        <v>73.71</v>
      </c>
      <c r="V114" s="603">
        <v>2.0</v>
      </c>
      <c r="W114" s="459"/>
      <c r="X114" s="82"/>
      <c r="Y114" s="458" t="s">
        <v>36</v>
      </c>
      <c r="Z114" s="458" t="s">
        <v>1191</v>
      </c>
      <c r="AB114" s="697" t="s">
        <v>267</v>
      </c>
      <c r="AC114" s="697" t="s">
        <v>1390</v>
      </c>
      <c r="AD114" s="700">
        <f t="shared" si="38"/>
        <v>0.0</v>
      </c>
    </row>
    <row r="115" spans="8:8" s="445" ht="15.75" hidden="1" outlineLevel="1" customFormat="1">
      <c r="A115" s="450">
        <v>25.0</v>
      </c>
      <c r="B115" s="458" t="s">
        <v>270</v>
      </c>
      <c r="C115" s="501" t="s">
        <v>271</v>
      </c>
      <c r="D115" s="458" t="s">
        <v>272</v>
      </c>
      <c r="E115" s="458" t="s">
        <v>273</v>
      </c>
      <c r="F115" s="501" t="s">
        <v>274</v>
      </c>
      <c r="G115" s="502">
        <v>0.0</v>
      </c>
      <c r="H115" s="75">
        <v>0.0</v>
      </c>
      <c r="I115" s="75">
        <v>24.336999999999996</v>
      </c>
      <c r="J115" s="75">
        <v>9.650000000000002</v>
      </c>
      <c r="K115" s="75">
        <v>0.0</v>
      </c>
      <c r="L115" s="75">
        <v>0.0</v>
      </c>
      <c r="M115" s="503">
        <v>0.0</v>
      </c>
      <c r="N115" s="503">
        <v>0.0</v>
      </c>
      <c r="O115" s="503">
        <v>0.0</v>
      </c>
      <c r="P115" s="503">
        <v>0.0</v>
      </c>
      <c r="Q115" s="455">
        <f t="shared" si="39"/>
        <v>33.986999999999995</v>
      </c>
      <c r="R115" s="455">
        <f t="shared" si="40"/>
        <v>0.0</v>
      </c>
      <c r="S115" s="78"/>
      <c r="T115" s="108">
        <f t="shared" si="41"/>
        <v>33.986999999999995</v>
      </c>
      <c r="U115" s="504">
        <v>33.986999999999995</v>
      </c>
      <c r="V115" s="603">
        <v>1.0</v>
      </c>
      <c r="W115" s="459"/>
      <c r="X115" s="82"/>
      <c r="Y115" s="458" t="s">
        <v>272</v>
      </c>
      <c r="Z115" s="458" t="s">
        <v>273</v>
      </c>
      <c r="AB115" s="697" t="s">
        <v>270</v>
      </c>
      <c r="AC115" s="697" t="s">
        <v>1390</v>
      </c>
      <c r="AD115" s="700">
        <f t="shared" si="38"/>
        <v>0.0</v>
      </c>
    </row>
    <row r="116" spans="8:8" s="445" ht="15.0" hidden="1" outlineLevel="1" customFormat="1" customHeight="1">
      <c r="A116" s="450">
        <v>25.0</v>
      </c>
      <c r="B116" s="458" t="s">
        <v>275</v>
      </c>
      <c r="C116" s="501" t="s">
        <v>276</v>
      </c>
      <c r="D116" s="458" t="s">
        <v>36</v>
      </c>
      <c r="E116" s="458" t="s">
        <v>57</v>
      </c>
      <c r="F116" s="501" t="s">
        <v>276</v>
      </c>
      <c r="G116" s="502">
        <v>8.850700000000002</v>
      </c>
      <c r="H116" s="75">
        <v>4.0062</v>
      </c>
      <c r="I116" s="75">
        <v>3.0042</v>
      </c>
      <c r="J116" s="75">
        <v>0.0</v>
      </c>
      <c r="K116" s="75">
        <v>0.0</v>
      </c>
      <c r="L116" s="75">
        <v>0.0</v>
      </c>
      <c r="M116" s="503">
        <v>0.0</v>
      </c>
      <c r="N116" s="503">
        <v>0.0</v>
      </c>
      <c r="O116" s="503">
        <v>0.0</v>
      </c>
      <c r="P116" s="503">
        <v>0.0</v>
      </c>
      <c r="Q116" s="455">
        <f t="shared" si="39"/>
        <v>15.8611</v>
      </c>
      <c r="R116" s="455">
        <f t="shared" si="40"/>
        <v>0.0</v>
      </c>
      <c r="S116" s="78"/>
      <c r="T116" s="108">
        <f t="shared" si="41"/>
        <v>15.8611</v>
      </c>
      <c r="U116" s="504">
        <v>15.861</v>
      </c>
      <c r="V116" s="603">
        <v>7.0</v>
      </c>
      <c r="W116" s="459"/>
      <c r="X116" s="82"/>
      <c r="Y116" s="458" t="s">
        <v>36</v>
      </c>
      <c r="Z116" s="458" t="s">
        <v>57</v>
      </c>
      <c r="AB116" s="697" t="s">
        <v>275</v>
      </c>
      <c r="AC116" s="697" t="s">
        <v>1390</v>
      </c>
      <c r="AD116" s="700">
        <f t="shared" si="38"/>
        <v>0.0</v>
      </c>
    </row>
    <row r="117" spans="8:8" s="445" ht="15.75" hidden="1" outlineLevel="1" customFormat="1">
      <c r="A117" s="450">
        <v>25.0</v>
      </c>
      <c r="B117" s="458" t="s">
        <v>277</v>
      </c>
      <c r="C117" s="501" t="s">
        <v>278</v>
      </c>
      <c r="D117" s="458" t="s">
        <v>36</v>
      </c>
      <c r="E117" s="458" t="s">
        <v>279</v>
      </c>
      <c r="F117" s="501" t="s">
        <v>280</v>
      </c>
      <c r="G117" s="502">
        <v>12.90215</v>
      </c>
      <c r="H117" s="75">
        <v>44.90895</v>
      </c>
      <c r="I117" s="75">
        <v>49.462600000000016</v>
      </c>
      <c r="J117" s="75">
        <v>14.084299999999999</v>
      </c>
      <c r="K117" s="75">
        <v>0.0</v>
      </c>
      <c r="L117" s="75">
        <v>0.0</v>
      </c>
      <c r="M117" s="503">
        <v>0.0</v>
      </c>
      <c r="N117" s="503">
        <v>0.0</v>
      </c>
      <c r="O117" s="503">
        <v>0.0</v>
      </c>
      <c r="P117" s="503">
        <v>0.0</v>
      </c>
      <c r="Q117" s="455">
        <f t="shared" si="39"/>
        <v>121.35800000000002</v>
      </c>
      <c r="R117" s="455">
        <f t="shared" si="40"/>
        <v>0.0</v>
      </c>
      <c r="S117" s="78"/>
      <c r="T117" s="108">
        <f t="shared" si="41"/>
        <v>121.35800000000002</v>
      </c>
      <c r="U117" s="504">
        <v>121.359</v>
      </c>
      <c r="V117" s="603">
        <v>7.0</v>
      </c>
      <c r="W117" s="459"/>
      <c r="X117" s="82"/>
      <c r="Y117" s="458" t="s">
        <v>36</v>
      </c>
      <c r="Z117" s="458" t="s">
        <v>279</v>
      </c>
      <c r="AB117" s="697" t="s">
        <v>277</v>
      </c>
      <c r="AC117" s="697" t="s">
        <v>1390</v>
      </c>
      <c r="AD117" s="700">
        <f t="shared" si="38"/>
        <v>0.0</v>
      </c>
    </row>
    <row r="118" spans="8:8" s="445" ht="15.75" outlineLevel="1" customFormat="1">
      <c r="A118" s="450">
        <v>25.0</v>
      </c>
      <c r="B118" s="458" t="s">
        <v>281</v>
      </c>
      <c r="C118" s="501" t="s">
        <v>1192</v>
      </c>
      <c r="D118" s="458" t="s">
        <v>36</v>
      </c>
      <c r="E118" s="458" t="s">
        <v>283</v>
      </c>
      <c r="F118" s="501" t="s">
        <v>284</v>
      </c>
      <c r="G118" s="502">
        <v>0.0</v>
      </c>
      <c r="H118" s="520">
        <v>0.26</v>
      </c>
      <c r="I118" s="75">
        <v>2.0</v>
      </c>
      <c r="J118" s="75">
        <v>2.475</v>
      </c>
      <c r="K118" s="75">
        <v>0.0</v>
      </c>
      <c r="L118" s="75">
        <v>0.0</v>
      </c>
      <c r="M118" s="503">
        <v>2.21</v>
      </c>
      <c r="N118" s="503">
        <v>1.155</v>
      </c>
      <c r="O118" s="503">
        <v>11.049999999999999</v>
      </c>
      <c r="P118" s="503">
        <v>0.0</v>
      </c>
      <c r="Q118" s="455">
        <f t="shared" si="39"/>
        <v>4.734999999999999</v>
      </c>
      <c r="R118" s="455">
        <f t="shared" si="40"/>
        <v>14.415</v>
      </c>
      <c r="S118" s="78"/>
      <c r="T118" s="108">
        <f t="shared" si="41"/>
        <v>19.15</v>
      </c>
      <c r="U118" s="504">
        <v>19.15</v>
      </c>
      <c r="V118" s="603">
        <v>6.0</v>
      </c>
      <c r="W118" s="459"/>
      <c r="X118" s="82"/>
      <c r="Y118" s="458" t="s">
        <v>36</v>
      </c>
      <c r="Z118" s="458" t="s">
        <v>283</v>
      </c>
      <c r="AB118" s="697" t="s">
        <v>281</v>
      </c>
      <c r="AC118" s="697" t="s">
        <v>1389</v>
      </c>
      <c r="AD118" s="700">
        <f t="shared" si="38"/>
        <v>19.15</v>
      </c>
    </row>
    <row r="119" spans="8:8" s="445" ht="15.75" outlineLevel="1" customFormat="1">
      <c r="A119" s="450">
        <v>25.0</v>
      </c>
      <c r="B119" s="458" t="s">
        <v>285</v>
      </c>
      <c r="C119" s="501" t="s">
        <v>288</v>
      </c>
      <c r="D119" s="458" t="s">
        <v>36</v>
      </c>
      <c r="E119" s="458" t="s">
        <v>287</v>
      </c>
      <c r="F119" s="501" t="s">
        <v>288</v>
      </c>
      <c r="G119" s="502">
        <v>0.0</v>
      </c>
      <c r="H119" s="75">
        <v>1.5</v>
      </c>
      <c r="I119" s="75">
        <v>0.0</v>
      </c>
      <c r="J119" s="75">
        <v>0.13</v>
      </c>
      <c r="K119" s="75">
        <v>0.0</v>
      </c>
      <c r="L119" s="75">
        <v>0.0</v>
      </c>
      <c r="M119" s="503">
        <v>5.0</v>
      </c>
      <c r="N119" s="503">
        <v>13.37</v>
      </c>
      <c r="O119" s="503">
        <v>8.0</v>
      </c>
      <c r="P119" s="503">
        <v>0.0</v>
      </c>
      <c r="Q119" s="455">
        <f t="shared" si="39"/>
        <v>1.63</v>
      </c>
      <c r="R119" s="455">
        <f t="shared" si="40"/>
        <v>26.369999999999997</v>
      </c>
      <c r="S119" s="78"/>
      <c r="T119" s="108">
        <f t="shared" si="41"/>
        <v>27.999999999999996</v>
      </c>
      <c r="U119" s="504">
        <v>28.0</v>
      </c>
      <c r="V119" s="603">
        <v>6.0</v>
      </c>
      <c r="W119" s="459"/>
      <c r="X119" s="82"/>
      <c r="Y119" s="458" t="s">
        <v>36</v>
      </c>
      <c r="Z119" s="458" t="s">
        <v>287</v>
      </c>
      <c r="AB119" s="697" t="s">
        <v>285</v>
      </c>
      <c r="AC119" s="697" t="s">
        <v>1389</v>
      </c>
      <c r="AD119" s="700">
        <f t="shared" si="38"/>
        <v>27.999999999999996</v>
      </c>
    </row>
    <row r="120" spans="8:8" s="445" ht="15.75" outlineLevel="1" customFormat="1">
      <c r="A120" s="450">
        <v>25.0</v>
      </c>
      <c r="B120" s="559" t="s">
        <v>289</v>
      </c>
      <c r="C120" s="553" t="s">
        <v>290</v>
      </c>
      <c r="D120" s="458" t="s">
        <v>36</v>
      </c>
      <c r="E120" s="458" t="s">
        <v>291</v>
      </c>
      <c r="F120" s="553" t="s">
        <v>290</v>
      </c>
      <c r="G120" s="502">
        <v>1.237</v>
      </c>
      <c r="H120" s="75">
        <v>35.54599999999999</v>
      </c>
      <c r="I120" s="75">
        <v>7.513999999999999</v>
      </c>
      <c r="J120" s="75">
        <v>1.444</v>
      </c>
      <c r="K120" s="75">
        <v>0.0</v>
      </c>
      <c r="L120" s="75">
        <v>0.0</v>
      </c>
      <c r="M120" s="503">
        <v>12.301999999999998</v>
      </c>
      <c r="N120" s="503">
        <v>37.733000000000025</v>
      </c>
      <c r="O120" s="503">
        <v>23.974</v>
      </c>
      <c r="P120" s="503">
        <v>0.0</v>
      </c>
      <c r="Q120" s="455">
        <f t="shared" si="39"/>
        <v>45.741</v>
      </c>
      <c r="R120" s="455">
        <f t="shared" si="40"/>
        <v>74.00900000000003</v>
      </c>
      <c r="S120" s="78"/>
      <c r="T120" s="108">
        <f t="shared" si="41"/>
        <v>119.75000000000003</v>
      </c>
      <c r="U120" s="504">
        <v>119.75</v>
      </c>
      <c r="V120" s="603">
        <v>6.0</v>
      </c>
      <c r="W120" s="459"/>
      <c r="X120" s="82"/>
      <c r="Y120" s="458" t="s">
        <v>36</v>
      </c>
      <c r="Z120" s="458" t="s">
        <v>291</v>
      </c>
      <c r="AB120" s="697" t="s">
        <v>289</v>
      </c>
      <c r="AC120" s="697" t="s">
        <v>1389</v>
      </c>
      <c r="AD120" s="700">
        <f t="shared" si="38"/>
        <v>119.75000000000003</v>
      </c>
    </row>
    <row r="121" spans="8:8" s="445" ht="15.75" outlineLevel="1" customFormat="1">
      <c r="A121" s="450">
        <v>25.0</v>
      </c>
      <c r="B121" s="458" t="s">
        <v>292</v>
      </c>
      <c r="C121" s="553" t="s">
        <v>293</v>
      </c>
      <c r="D121" s="458" t="s">
        <v>291</v>
      </c>
      <c r="E121" s="458" t="s">
        <v>294</v>
      </c>
      <c r="F121" s="501" t="s">
        <v>293</v>
      </c>
      <c r="G121" s="502">
        <v>0.0</v>
      </c>
      <c r="H121" s="75">
        <v>0.8604</v>
      </c>
      <c r="I121" s="75">
        <v>0.0</v>
      </c>
      <c r="J121" s="75">
        <v>0.0</v>
      </c>
      <c r="K121" s="75">
        <v>0.0</v>
      </c>
      <c r="L121" s="75">
        <v>0.0</v>
      </c>
      <c r="M121" s="503">
        <v>0.0</v>
      </c>
      <c r="N121" s="503">
        <v>0.0</v>
      </c>
      <c r="O121" s="503">
        <v>46.770599999999995</v>
      </c>
      <c r="P121" s="503">
        <v>1.119</v>
      </c>
      <c r="Q121" s="455">
        <f t="shared" si="39"/>
        <v>0.8604</v>
      </c>
      <c r="R121" s="455">
        <f t="shared" si="40"/>
        <v>47.889599999999994</v>
      </c>
      <c r="S121" s="78"/>
      <c r="T121" s="108">
        <f t="shared" si="41"/>
        <v>48.74999999999999</v>
      </c>
      <c r="U121" s="504">
        <v>48.807</v>
      </c>
      <c r="V121" s="603">
        <v>1.0</v>
      </c>
      <c r="W121" s="459"/>
      <c r="X121" s="82"/>
      <c r="Y121" s="458" t="s">
        <v>291</v>
      </c>
      <c r="Z121" s="458" t="s">
        <v>294</v>
      </c>
      <c r="AB121" s="697" t="s">
        <v>292</v>
      </c>
      <c r="AC121" s="697" t="s">
        <v>1389</v>
      </c>
      <c r="AD121" s="700">
        <f t="shared" si="38"/>
        <v>48.74999999999999</v>
      </c>
    </row>
    <row r="122" spans="8:8" s="445" ht="15.75" outlineLevel="1" customFormat="1">
      <c r="A122" s="450">
        <v>26.0</v>
      </c>
      <c r="B122" s="458">
        <v>2601.0</v>
      </c>
      <c r="C122" s="553" t="s">
        <v>295</v>
      </c>
      <c r="D122" s="458" t="s">
        <v>36</v>
      </c>
      <c r="E122" s="458" t="s">
        <v>296</v>
      </c>
      <c r="F122" s="501" t="s">
        <v>295</v>
      </c>
      <c r="G122" s="502">
        <v>0.0</v>
      </c>
      <c r="H122" s="75">
        <v>5.813</v>
      </c>
      <c r="I122" s="75">
        <v>10.7905</v>
      </c>
      <c r="J122" s="75">
        <v>0.0</v>
      </c>
      <c r="K122" s="75">
        <v>0.0</v>
      </c>
      <c r="L122" s="75">
        <v>0.0</v>
      </c>
      <c r="M122" s="503">
        <v>0.0</v>
      </c>
      <c r="N122" s="503">
        <v>0.0</v>
      </c>
      <c r="O122" s="503">
        <v>0.0</v>
      </c>
      <c r="P122" s="503">
        <v>0.0</v>
      </c>
      <c r="Q122" s="455">
        <f t="shared" si="39"/>
        <v>16.6035</v>
      </c>
      <c r="R122" s="455">
        <f t="shared" si="40"/>
        <v>0.0</v>
      </c>
      <c r="S122" s="78"/>
      <c r="T122" s="108">
        <f t="shared" si="41"/>
        <v>16.6035</v>
      </c>
      <c r="U122" s="504">
        <v>16.604</v>
      </c>
      <c r="V122" s="603">
        <v>4.0</v>
      </c>
      <c r="W122" s="459"/>
      <c r="X122" s="82"/>
      <c r="Y122" s="458" t="s">
        <v>36</v>
      </c>
      <c r="Z122" s="458" t="s">
        <v>296</v>
      </c>
      <c r="AB122" s="697">
        <v>2601.0</v>
      </c>
      <c r="AC122" s="697" t="s">
        <v>1389</v>
      </c>
      <c r="AD122" s="700">
        <f t="shared" si="38"/>
        <v>16.6035</v>
      </c>
    </row>
    <row r="123" spans="8:8" s="445" ht="15.75" hidden="1" outlineLevel="1" customFormat="1">
      <c r="A123" s="450">
        <v>26.0</v>
      </c>
      <c r="B123" s="559" t="s">
        <v>297</v>
      </c>
      <c r="C123" s="501" t="s">
        <v>298</v>
      </c>
      <c r="D123" s="458" t="s">
        <v>36</v>
      </c>
      <c r="E123" s="546" t="s">
        <v>299</v>
      </c>
      <c r="F123" s="501" t="s">
        <v>298</v>
      </c>
      <c r="G123" s="502">
        <v>25.698</v>
      </c>
      <c r="H123" s="75">
        <v>0.7</v>
      </c>
      <c r="I123" s="75">
        <v>0.88</v>
      </c>
      <c r="J123" s="75">
        <v>27.320999999999998</v>
      </c>
      <c r="K123" s="75">
        <v>7.758</v>
      </c>
      <c r="L123" s="75">
        <v>0.0</v>
      </c>
      <c r="M123" s="75">
        <v>0.0</v>
      </c>
      <c r="N123" s="503">
        <v>10.64</v>
      </c>
      <c r="O123" s="503">
        <v>21.729999999999997</v>
      </c>
      <c r="P123" s="503">
        <v>11.488999999999999</v>
      </c>
      <c r="Q123" s="455">
        <f t="shared" si="39"/>
        <v>62.357</v>
      </c>
      <c r="R123" s="455">
        <f t="shared" si="40"/>
        <v>43.858999999999995</v>
      </c>
      <c r="S123" s="78"/>
      <c r="T123" s="108">
        <f t="shared" si="41"/>
        <v>106.216</v>
      </c>
      <c r="U123" s="504">
        <v>107.73</v>
      </c>
      <c r="V123" s="603">
        <v>3.0</v>
      </c>
      <c r="W123" s="459"/>
      <c r="X123" s="82"/>
      <c r="Y123" s="458" t="s">
        <v>36</v>
      </c>
      <c r="Z123" s="458" t="s">
        <v>299</v>
      </c>
      <c r="AB123" s="697" t="s">
        <v>297</v>
      </c>
      <c r="AC123" s="697" t="s">
        <v>1390</v>
      </c>
      <c r="AD123" s="700">
        <f t="shared" si="38"/>
        <v>0.0</v>
      </c>
    </row>
    <row r="124" spans="8:8" s="445" ht="15.75" outlineLevel="1" customFormat="1">
      <c r="A124" s="450">
        <v>26.0</v>
      </c>
      <c r="B124" s="458" t="s">
        <v>300</v>
      </c>
      <c r="C124" s="501" t="s">
        <v>301</v>
      </c>
      <c r="D124" s="458" t="s">
        <v>36</v>
      </c>
      <c r="E124" s="458" t="s">
        <v>302</v>
      </c>
      <c r="F124" s="501" t="s">
        <v>303</v>
      </c>
      <c r="G124" s="502">
        <v>20.061999999999998</v>
      </c>
      <c r="H124" s="75">
        <v>1.0</v>
      </c>
      <c r="I124" s="75">
        <v>1.76</v>
      </c>
      <c r="J124" s="75">
        <v>2.335</v>
      </c>
      <c r="K124" s="75">
        <v>0.0</v>
      </c>
      <c r="L124" s="75">
        <v>0.0</v>
      </c>
      <c r="M124" s="503">
        <v>0.0</v>
      </c>
      <c r="N124" s="503">
        <v>0.0</v>
      </c>
      <c r="O124" s="503">
        <v>16.564999999999998</v>
      </c>
      <c r="P124" s="503">
        <v>0.0</v>
      </c>
      <c r="Q124" s="455">
        <f t="shared" si="39"/>
        <v>25.157</v>
      </c>
      <c r="R124" s="455">
        <f t="shared" si="40"/>
        <v>16.564999999999998</v>
      </c>
      <c r="S124" s="78"/>
      <c r="T124" s="108">
        <f t="shared" si="41"/>
        <v>41.721999999999994</v>
      </c>
      <c r="U124" s="504">
        <v>41.721999999999994</v>
      </c>
      <c r="V124" s="603">
        <v>4.0</v>
      </c>
      <c r="W124" s="459"/>
      <c r="X124" s="82"/>
      <c r="Y124" s="458" t="s">
        <v>36</v>
      </c>
      <c r="Z124" s="458" t="s">
        <v>302</v>
      </c>
      <c r="AB124" s="697" t="s">
        <v>300</v>
      </c>
      <c r="AC124" s="697" t="s">
        <v>1389</v>
      </c>
      <c r="AD124" s="700">
        <f t="shared" si="38"/>
        <v>41.721999999999994</v>
      </c>
    </row>
    <row r="125" spans="8:8" s="445" ht="15.75" outlineLevel="1" customFormat="1">
      <c r="A125" s="450">
        <v>26.0</v>
      </c>
      <c r="B125" s="458" t="s">
        <v>304</v>
      </c>
      <c r="C125" s="501" t="s">
        <v>305</v>
      </c>
      <c r="D125" s="458" t="s">
        <v>36</v>
      </c>
      <c r="E125" s="458" t="s">
        <v>306</v>
      </c>
      <c r="F125" s="501" t="s">
        <v>307</v>
      </c>
      <c r="G125" s="502">
        <v>0.0</v>
      </c>
      <c r="H125" s="75">
        <v>0.0</v>
      </c>
      <c r="I125" s="75">
        <v>0.0</v>
      </c>
      <c r="J125" s="75">
        <v>0.0</v>
      </c>
      <c r="K125" s="75">
        <v>0.0</v>
      </c>
      <c r="L125" s="75">
        <v>0.0</v>
      </c>
      <c r="M125" s="503">
        <v>2.0</v>
      </c>
      <c r="N125" s="503">
        <v>12.6</v>
      </c>
      <c r="O125" s="503">
        <v>13.4</v>
      </c>
      <c r="P125" s="503">
        <v>0.0</v>
      </c>
      <c r="Q125" s="455">
        <f t="shared" si="39"/>
        <v>0.0</v>
      </c>
      <c r="R125" s="455">
        <f t="shared" si="40"/>
        <v>28.0</v>
      </c>
      <c r="S125" s="78"/>
      <c r="T125" s="108">
        <f t="shared" si="41"/>
        <v>28.0</v>
      </c>
      <c r="U125" s="504">
        <v>28.0</v>
      </c>
      <c r="V125" s="603">
        <v>5.0</v>
      </c>
      <c r="W125" s="459"/>
      <c r="X125" s="82"/>
      <c r="Y125" s="458" t="s">
        <v>36</v>
      </c>
      <c r="Z125" s="458" t="s">
        <v>306</v>
      </c>
      <c r="AB125" s="697" t="s">
        <v>304</v>
      </c>
      <c r="AC125" s="697" t="s">
        <v>1389</v>
      </c>
      <c r="AD125" s="700">
        <f t="shared" si="38"/>
        <v>28.0</v>
      </c>
    </row>
    <row r="126" spans="8:8" s="445" ht="15.75" outlineLevel="1" customFormat="1">
      <c r="A126" s="450">
        <v>26.0</v>
      </c>
      <c r="B126" s="458" t="s">
        <v>308</v>
      </c>
      <c r="C126" s="501" t="s">
        <v>309</v>
      </c>
      <c r="D126" s="458" t="s">
        <v>36</v>
      </c>
      <c r="E126" s="458" t="s">
        <v>269</v>
      </c>
      <c r="F126" s="501" t="s">
        <v>310</v>
      </c>
      <c r="G126" s="502">
        <v>0.0</v>
      </c>
      <c r="H126" s="75">
        <v>0.0</v>
      </c>
      <c r="I126" s="75">
        <v>0.0</v>
      </c>
      <c r="J126" s="75">
        <v>0.0</v>
      </c>
      <c r="K126" s="75">
        <v>0.0</v>
      </c>
      <c r="L126" s="75">
        <v>0.0</v>
      </c>
      <c r="M126" s="503">
        <v>0.0</v>
      </c>
      <c r="N126" s="520">
        <v>41.46899999999999</v>
      </c>
      <c r="O126" s="75">
        <v>30.300999999999995</v>
      </c>
      <c r="P126" s="75">
        <v>1.0</v>
      </c>
      <c r="Q126" s="455">
        <f t="shared" si="39"/>
        <v>0.0</v>
      </c>
      <c r="R126" s="455">
        <f t="shared" si="40"/>
        <v>72.76999999999998</v>
      </c>
      <c r="S126" s="78"/>
      <c r="T126" s="108">
        <f t="shared" si="41"/>
        <v>72.76999999999998</v>
      </c>
      <c r="U126" s="504">
        <v>72.77</v>
      </c>
      <c r="V126" s="603">
        <v>4.0</v>
      </c>
      <c r="W126" s="459"/>
      <c r="X126" s="82"/>
      <c r="Y126" s="458" t="s">
        <v>36</v>
      </c>
      <c r="Z126" s="458" t="s">
        <v>269</v>
      </c>
      <c r="AB126" s="697" t="s">
        <v>308</v>
      </c>
      <c r="AC126" s="697" t="s">
        <v>1389</v>
      </c>
      <c r="AD126" s="700">
        <f t="shared" si="38"/>
        <v>72.76999999999998</v>
      </c>
    </row>
    <row r="127" spans="8:8" s="445" ht="30.0" outlineLevel="1" customFormat="1">
      <c r="A127" s="450">
        <v>26.0</v>
      </c>
      <c r="B127" s="559" t="s">
        <v>311</v>
      </c>
      <c r="C127" s="501" t="s">
        <v>312</v>
      </c>
      <c r="D127" s="458" t="s">
        <v>36</v>
      </c>
      <c r="E127" s="458" t="s">
        <v>313</v>
      </c>
      <c r="F127" s="501" t="s">
        <v>314</v>
      </c>
      <c r="G127" s="502">
        <v>0.0</v>
      </c>
      <c r="H127" s="75">
        <v>0.0</v>
      </c>
      <c r="I127" s="75">
        <v>0.0</v>
      </c>
      <c r="J127" s="75">
        <v>0.0</v>
      </c>
      <c r="K127" s="75">
        <v>0.0</v>
      </c>
      <c r="L127" s="75">
        <v>0.0</v>
      </c>
      <c r="M127" s="503">
        <v>0.0</v>
      </c>
      <c r="N127" s="75">
        <v>0.0</v>
      </c>
      <c r="O127" s="75">
        <v>4.0</v>
      </c>
      <c r="P127" s="75">
        <v>0.0</v>
      </c>
      <c r="Q127" s="455">
        <f t="shared" si="39"/>
        <v>0.0</v>
      </c>
      <c r="R127" s="455">
        <f t="shared" si="40"/>
        <v>4.0</v>
      </c>
      <c r="S127" s="78"/>
      <c r="T127" s="108">
        <f t="shared" si="41"/>
        <v>4.0</v>
      </c>
      <c r="U127" s="504">
        <v>4.0</v>
      </c>
      <c r="V127" s="603">
        <v>3.0</v>
      </c>
      <c r="W127" s="459"/>
      <c r="X127" s="82"/>
      <c r="Y127" s="458" t="s">
        <v>36</v>
      </c>
      <c r="Z127" s="458" t="s">
        <v>313</v>
      </c>
      <c r="AB127" s="697" t="s">
        <v>311</v>
      </c>
      <c r="AC127" s="697" t="s">
        <v>1389</v>
      </c>
      <c r="AD127" s="700">
        <f t="shared" si="38"/>
        <v>4.0</v>
      </c>
    </row>
    <row r="128" spans="8:8" s="445" ht="30.0" outlineLevel="1" customFormat="1">
      <c r="A128" s="450">
        <v>26.0</v>
      </c>
      <c r="B128" s="559" t="s">
        <v>311</v>
      </c>
      <c r="C128" s="501" t="s">
        <v>312</v>
      </c>
      <c r="D128" s="458" t="s">
        <v>315</v>
      </c>
      <c r="E128" s="458" t="s">
        <v>223</v>
      </c>
      <c r="F128" s="501" t="s">
        <v>316</v>
      </c>
      <c r="G128" s="502">
        <v>0.0</v>
      </c>
      <c r="H128" s="75">
        <v>0.0</v>
      </c>
      <c r="I128" s="75">
        <v>0.0</v>
      </c>
      <c r="J128" s="75">
        <v>0.0</v>
      </c>
      <c r="K128" s="75">
        <v>0.0</v>
      </c>
      <c r="L128" s="75">
        <v>0.0</v>
      </c>
      <c r="M128" s="503">
        <v>0.0</v>
      </c>
      <c r="N128" s="503">
        <v>0.0</v>
      </c>
      <c r="O128" s="503">
        <v>7.3</v>
      </c>
      <c r="P128" s="503">
        <v>0.0</v>
      </c>
      <c r="Q128" s="455">
        <f t="shared" si="39"/>
        <v>0.0</v>
      </c>
      <c r="R128" s="455">
        <f t="shared" si="40"/>
        <v>7.3</v>
      </c>
      <c r="S128" s="78"/>
      <c r="T128" s="108">
        <f t="shared" si="41"/>
        <v>7.3</v>
      </c>
      <c r="U128" s="504">
        <v>7.0</v>
      </c>
      <c r="V128" s="603">
        <v>3.0</v>
      </c>
      <c r="W128" s="459"/>
      <c r="X128" s="82"/>
      <c r="Y128" s="458" t="s">
        <v>315</v>
      </c>
      <c r="Z128" s="458" t="s">
        <v>223</v>
      </c>
      <c r="AB128" s="697" t="s">
        <v>311</v>
      </c>
      <c r="AC128" s="697" t="s">
        <v>1389</v>
      </c>
      <c r="AD128" s="700">
        <f t="shared" si="38"/>
        <v>7.3</v>
      </c>
    </row>
    <row r="129" spans="8:8" s="445" ht="15.75" outlineLevel="1" customFormat="1">
      <c r="A129" s="450">
        <v>26.0</v>
      </c>
      <c r="B129" s="559" t="s">
        <v>317</v>
      </c>
      <c r="C129" s="501" t="s">
        <v>1193</v>
      </c>
      <c r="D129" s="458" t="s">
        <v>36</v>
      </c>
      <c r="E129" s="458" t="s">
        <v>319</v>
      </c>
      <c r="F129" s="501" t="s">
        <v>1193</v>
      </c>
      <c r="G129" s="502">
        <v>0.0</v>
      </c>
      <c r="H129" s="75">
        <v>0.0</v>
      </c>
      <c r="I129" s="75">
        <v>0.0</v>
      </c>
      <c r="J129" s="75">
        <v>0.671</v>
      </c>
      <c r="K129" s="75">
        <v>0.0</v>
      </c>
      <c r="L129" s="75">
        <v>0.0</v>
      </c>
      <c r="M129" s="503">
        <v>0.0</v>
      </c>
      <c r="N129" s="503">
        <v>0.0</v>
      </c>
      <c r="O129" s="503">
        <v>42.415</v>
      </c>
      <c r="P129" s="503">
        <v>0.0</v>
      </c>
      <c r="Q129" s="455">
        <f>SUM(G129:K129)</f>
        <v>0.671</v>
      </c>
      <c r="R129" s="455">
        <f t="shared" si="40"/>
        <v>42.415</v>
      </c>
      <c r="S129" s="78"/>
      <c r="T129" s="108">
        <f t="shared" si="41"/>
        <v>43.086</v>
      </c>
      <c r="U129" s="504">
        <v>43.410000000000004</v>
      </c>
      <c r="V129" s="603">
        <v>3.0</v>
      </c>
      <c r="W129" s="459"/>
      <c r="X129" s="82"/>
      <c r="Y129" s="458" t="s">
        <v>36</v>
      </c>
      <c r="Z129" s="458" t="s">
        <v>319</v>
      </c>
      <c r="AB129" s="697" t="s">
        <v>317</v>
      </c>
      <c r="AC129" s="697" t="s">
        <v>1389</v>
      </c>
      <c r="AD129" s="700">
        <f t="shared" si="38"/>
        <v>43.086</v>
      </c>
    </row>
    <row r="130" spans="8:8" s="445" ht="15.75" outlineLevel="1" customFormat="1">
      <c r="A130" s="450">
        <v>31.0</v>
      </c>
      <c r="B130" s="458">
        <v>3105.0</v>
      </c>
      <c r="C130" s="501" t="s">
        <v>320</v>
      </c>
      <c r="D130" s="458" t="s">
        <v>36</v>
      </c>
      <c r="E130" s="458" t="s">
        <v>321</v>
      </c>
      <c r="F130" s="501" t="s">
        <v>1194</v>
      </c>
      <c r="G130" s="502">
        <v>0.0</v>
      </c>
      <c r="H130" s="75">
        <v>43.34999999999999</v>
      </c>
      <c r="I130" s="75">
        <v>3.9000000000000004</v>
      </c>
      <c r="J130" s="75">
        <v>0.0</v>
      </c>
      <c r="K130" s="75">
        <v>0.0</v>
      </c>
      <c r="L130" s="75">
        <v>0.0</v>
      </c>
      <c r="M130" s="503">
        <v>0.0</v>
      </c>
      <c r="N130" s="503">
        <v>0.0</v>
      </c>
      <c r="O130" s="503">
        <v>0.0</v>
      </c>
      <c r="P130" s="503">
        <v>0.0</v>
      </c>
      <c r="Q130" s="455">
        <f t="shared" si="39"/>
        <v>47.249999999999986</v>
      </c>
      <c r="R130" s="455">
        <f t="shared" si="40"/>
        <v>0.0</v>
      </c>
      <c r="S130" s="78"/>
      <c r="T130" s="108">
        <f t="shared" si="41"/>
        <v>47.249999999999986</v>
      </c>
      <c r="U130" s="504">
        <v>47.25</v>
      </c>
      <c r="V130" s="603">
        <v>5.0</v>
      </c>
      <c r="W130" s="459"/>
      <c r="X130" s="82"/>
      <c r="Y130" s="458" t="s">
        <v>36</v>
      </c>
      <c r="Z130" s="458" t="s">
        <v>321</v>
      </c>
      <c r="AB130" s="697">
        <v>3105.0</v>
      </c>
      <c r="AC130" s="697" t="s">
        <v>1389</v>
      </c>
      <c r="AD130" s="700">
        <f t="shared" si="38"/>
        <v>47.249999999999986</v>
      </c>
    </row>
    <row r="131" spans="8:8" s="445" ht="15.75" hidden="1" outlineLevel="1" customFormat="1">
      <c r="A131" s="450">
        <v>37.0</v>
      </c>
      <c r="B131" s="559">
        <v>3701.0</v>
      </c>
      <c r="C131" s="501" t="s">
        <v>323</v>
      </c>
      <c r="D131" s="458" t="s">
        <v>324</v>
      </c>
      <c r="E131" s="458" t="s">
        <v>325</v>
      </c>
      <c r="F131" s="501" t="s">
        <v>326</v>
      </c>
      <c r="G131" s="502">
        <v>0.0</v>
      </c>
      <c r="H131" s="75">
        <v>1.67</v>
      </c>
      <c r="I131" s="75">
        <v>0.0</v>
      </c>
      <c r="J131" s="75">
        <v>0.0</v>
      </c>
      <c r="K131" s="75">
        <v>0.0</v>
      </c>
      <c r="L131" s="75">
        <v>0.0</v>
      </c>
      <c r="M131" s="503">
        <v>0.0</v>
      </c>
      <c r="N131" s="503">
        <v>0.0</v>
      </c>
      <c r="O131" s="503">
        <v>8.635</v>
      </c>
      <c r="P131" s="503">
        <v>0.0</v>
      </c>
      <c r="Q131" s="455">
        <f t="shared" si="39"/>
        <v>1.67</v>
      </c>
      <c r="R131" s="455">
        <f t="shared" si="40"/>
        <v>8.635</v>
      </c>
      <c r="S131" s="78"/>
      <c r="T131" s="108">
        <f t="shared" si="41"/>
        <v>10.305</v>
      </c>
      <c r="U131" s="504">
        <v>10.35</v>
      </c>
      <c r="V131" s="603">
        <v>3.0</v>
      </c>
      <c r="W131" s="459"/>
      <c r="X131" s="82"/>
      <c r="Y131" s="458" t="s">
        <v>324</v>
      </c>
      <c r="Z131" s="458" t="s">
        <v>325</v>
      </c>
      <c r="AB131" s="697">
        <v>3701.0</v>
      </c>
      <c r="AC131" s="697" t="s">
        <v>1390</v>
      </c>
      <c r="AD131" s="700">
        <f t="shared" si="38"/>
        <v>0.0</v>
      </c>
    </row>
    <row r="132" spans="8:8" s="445" ht="15.75" outlineLevel="1" customFormat="1">
      <c r="A132" s="450">
        <v>37.0</v>
      </c>
      <c r="B132" s="458">
        <v>3702.0</v>
      </c>
      <c r="C132" s="501" t="s">
        <v>327</v>
      </c>
      <c r="D132" s="458" t="s">
        <v>36</v>
      </c>
      <c r="E132" s="458" t="s">
        <v>302</v>
      </c>
      <c r="F132" s="501" t="s">
        <v>328</v>
      </c>
      <c r="G132" s="502">
        <v>0.0</v>
      </c>
      <c r="H132" s="75">
        <v>0.258</v>
      </c>
      <c r="I132" s="75">
        <v>0.0</v>
      </c>
      <c r="J132" s="75">
        <v>1.1500000000000001</v>
      </c>
      <c r="K132" s="75">
        <v>0.0</v>
      </c>
      <c r="L132" s="75">
        <v>0.0</v>
      </c>
      <c r="M132" s="503">
        <v>0.0</v>
      </c>
      <c r="N132" s="503">
        <v>29.084000000000003</v>
      </c>
      <c r="O132" s="503">
        <v>9.698</v>
      </c>
      <c r="P132" s="503">
        <v>2.0</v>
      </c>
      <c r="Q132" s="455">
        <f t="shared" si="39"/>
        <v>1.4080000000000001</v>
      </c>
      <c r="R132" s="455">
        <f t="shared" si="40"/>
        <v>40.782000000000004</v>
      </c>
      <c r="S132" s="78"/>
      <c r="T132" s="108">
        <f t="shared" si="41"/>
        <v>42.190000000000005</v>
      </c>
      <c r="U132" s="504">
        <v>42.190000000000005</v>
      </c>
      <c r="V132" s="603">
        <v>4.0</v>
      </c>
      <c r="W132" s="459"/>
      <c r="X132" s="82"/>
      <c r="Y132" s="458" t="s">
        <v>36</v>
      </c>
      <c r="Z132" s="458" t="s">
        <v>302</v>
      </c>
      <c r="AB132" s="697">
        <v>3702.0</v>
      </c>
      <c r="AC132" s="697" t="s">
        <v>1389</v>
      </c>
      <c r="AD132" s="700">
        <f t="shared" si="38"/>
        <v>42.190000000000005</v>
      </c>
    </row>
    <row r="133" spans="8:8" s="445" ht="15.75" outlineLevel="1" customFormat="1">
      <c r="A133" s="450">
        <v>37.0</v>
      </c>
      <c r="B133" s="559">
        <v>3702.0</v>
      </c>
      <c r="C133" s="501" t="s">
        <v>327</v>
      </c>
      <c r="D133" s="458" t="s">
        <v>63</v>
      </c>
      <c r="E133" s="458" t="s">
        <v>329</v>
      </c>
      <c r="F133" s="501" t="s">
        <v>330</v>
      </c>
      <c r="G133" s="502">
        <v>0.0</v>
      </c>
      <c r="H133" s="75">
        <v>2.4000000000000004</v>
      </c>
      <c r="I133" s="75">
        <v>8.0</v>
      </c>
      <c r="J133" s="75">
        <v>13.0</v>
      </c>
      <c r="K133" s="528">
        <v>1.0</v>
      </c>
      <c r="L133" s="75">
        <v>0.0</v>
      </c>
      <c r="M133" s="503">
        <v>0.0</v>
      </c>
      <c r="N133" s="503">
        <v>32.4</v>
      </c>
      <c r="O133" s="75">
        <v>19.8</v>
      </c>
      <c r="P133" s="75">
        <v>5.0</v>
      </c>
      <c r="Q133" s="455">
        <f>SUM(G133:K133)</f>
        <v>24.4</v>
      </c>
      <c r="R133" s="455">
        <f>SUM(L133:P133)</f>
        <v>57.2</v>
      </c>
      <c r="S133" s="78"/>
      <c r="T133" s="108">
        <f t="shared" si="41"/>
        <v>81.6</v>
      </c>
      <c r="U133" s="504">
        <v>81.6</v>
      </c>
      <c r="V133" s="603">
        <v>5.0</v>
      </c>
      <c r="W133" s="459"/>
      <c r="X133" s="82"/>
      <c r="Y133" s="458" t="s">
        <v>63</v>
      </c>
      <c r="Z133" s="458" t="s">
        <v>329</v>
      </c>
      <c r="AB133" s="697">
        <v>3702.0</v>
      </c>
      <c r="AC133" s="697" t="s">
        <v>1389</v>
      </c>
      <c r="AD133" s="700">
        <f t="shared" si="38"/>
        <v>81.6</v>
      </c>
    </row>
    <row r="134" spans="8:8" s="445" ht="15.75" outlineLevel="1" customFormat="1">
      <c r="A134" s="450">
        <v>37.0</v>
      </c>
      <c r="B134" s="701" t="s">
        <v>331</v>
      </c>
      <c r="C134" s="200" t="s">
        <v>332</v>
      </c>
      <c r="D134" s="75" t="s">
        <v>36</v>
      </c>
      <c r="E134" s="75" t="s">
        <v>333</v>
      </c>
      <c r="F134" s="501" t="s">
        <v>334</v>
      </c>
      <c r="G134" s="502">
        <v>0.0</v>
      </c>
      <c r="H134" s="75">
        <v>0.25</v>
      </c>
      <c r="I134" s="75">
        <v>0.0</v>
      </c>
      <c r="J134" s="75">
        <v>0.0</v>
      </c>
      <c r="K134" s="75">
        <v>0.0</v>
      </c>
      <c r="L134" s="75">
        <v>0.0</v>
      </c>
      <c r="M134" s="503">
        <v>0.0</v>
      </c>
      <c r="N134" s="503">
        <v>4.15</v>
      </c>
      <c r="O134" s="503">
        <v>3.35</v>
      </c>
      <c r="P134" s="503">
        <v>0.0</v>
      </c>
      <c r="Q134" s="455">
        <f t="shared" si="39"/>
        <v>0.25</v>
      </c>
      <c r="R134" s="455">
        <f t="shared" si="40"/>
        <v>7.5</v>
      </c>
      <c r="S134" s="78"/>
      <c r="T134" s="108">
        <f t="shared" si="41"/>
        <v>7.75</v>
      </c>
      <c r="U134" s="504">
        <v>7.7</v>
      </c>
      <c r="V134" s="603">
        <v>5.0</v>
      </c>
      <c r="W134" s="459"/>
      <c r="X134" s="82"/>
      <c r="Y134" s="75" t="s">
        <v>36</v>
      </c>
      <c r="Z134" s="75" t="s">
        <v>333</v>
      </c>
      <c r="AB134" s="697" t="s">
        <v>331</v>
      </c>
      <c r="AC134" s="697" t="s">
        <v>1389</v>
      </c>
      <c r="AD134" s="700">
        <f t="shared" si="38"/>
        <v>7.75</v>
      </c>
    </row>
    <row r="135" spans="8:8" s="445" ht="15.75" outlineLevel="1" customFormat="1">
      <c r="A135" s="450">
        <v>37.0</v>
      </c>
      <c r="B135" s="701" t="s">
        <v>335</v>
      </c>
      <c r="C135" s="200" t="s">
        <v>336</v>
      </c>
      <c r="D135" s="75" t="s">
        <v>36</v>
      </c>
      <c r="E135" s="75" t="s">
        <v>67</v>
      </c>
      <c r="F135" s="200" t="s">
        <v>336</v>
      </c>
      <c r="G135" s="75">
        <v>0.0</v>
      </c>
      <c r="H135" s="75">
        <v>1.0</v>
      </c>
      <c r="I135" s="75">
        <v>0.0</v>
      </c>
      <c r="J135" s="75">
        <v>0.0</v>
      </c>
      <c r="K135" s="75">
        <v>0.0</v>
      </c>
      <c r="L135" s="75">
        <v>0.0</v>
      </c>
      <c r="M135" s="75">
        <v>0.0</v>
      </c>
      <c r="N135" s="75">
        <v>0.0</v>
      </c>
      <c r="O135" s="75">
        <v>0.0</v>
      </c>
      <c r="P135" s="75">
        <v>0.0</v>
      </c>
      <c r="Q135" s="455">
        <f t="shared" si="39"/>
        <v>1.0</v>
      </c>
      <c r="R135" s="455">
        <f t="shared" si="40"/>
        <v>0.0</v>
      </c>
      <c r="S135" s="78"/>
      <c r="T135" s="108">
        <f t="shared" si="41"/>
        <v>1.0</v>
      </c>
      <c r="U135" s="504">
        <v>0.9</v>
      </c>
      <c r="V135" s="603">
        <v>5.0</v>
      </c>
      <c r="W135" s="459"/>
      <c r="X135" s="82"/>
      <c r="Y135" s="75" t="s">
        <v>36</v>
      </c>
      <c r="Z135" s="75" t="s">
        <v>67</v>
      </c>
      <c r="AB135" s="697" t="s">
        <v>335</v>
      </c>
      <c r="AC135" s="697" t="s">
        <v>1389</v>
      </c>
      <c r="AD135" s="700">
        <f t="shared" si="38"/>
        <v>1.0</v>
      </c>
    </row>
    <row r="136" spans="8:8" s="445" ht="15.75" hidden="1" outlineLevel="1" customFormat="1">
      <c r="A136" s="521" t="s">
        <v>337</v>
      </c>
      <c r="B136" s="522"/>
      <c r="C136" s="522"/>
      <c r="D136" s="522"/>
      <c r="E136" s="522"/>
      <c r="F136" s="523" t="s">
        <v>85</v>
      </c>
      <c r="G136" s="576">
        <f>SUM(G111:G135)</f>
        <v>98.80405</v>
      </c>
      <c r="H136" s="576">
        <f t="shared" si="42" ref="H136:P136">SUM(H111:H135)</f>
        <v>179.06804999999997</v>
      </c>
      <c r="I136" s="576">
        <f t="shared" si="42"/>
        <v>146.3203</v>
      </c>
      <c r="J136" s="576">
        <f t="shared" si="42"/>
        <v>111.3878</v>
      </c>
      <c r="K136" s="576">
        <f t="shared" si="42"/>
        <v>8.758</v>
      </c>
      <c r="L136" s="576">
        <f t="shared" si="42"/>
        <v>0.0</v>
      </c>
      <c r="M136" s="576">
        <f t="shared" si="42"/>
        <v>21.511999999999997</v>
      </c>
      <c r="N136" s="576">
        <f t="shared" si="42"/>
        <v>187.06000000000003</v>
      </c>
      <c r="O136" s="576">
        <f t="shared" si="42"/>
        <v>420.16560000000004</v>
      </c>
      <c r="P136" s="576">
        <f t="shared" si="42"/>
        <v>33.31</v>
      </c>
      <c r="Q136" s="455">
        <f>SUM(G136:K136)</f>
        <v>544.3382</v>
      </c>
      <c r="R136" s="455">
        <f t="shared" si="40"/>
        <v>662.0476000000001</v>
      </c>
      <c r="S136" s="78">
        <f>SUM(S111:S135)</f>
        <v>0.0</v>
      </c>
      <c r="T136" s="108">
        <f t="shared" si="41"/>
        <v>1206.3858</v>
      </c>
      <c r="U136" s="526">
        <f>SUM(U111:U135)</f>
        <v>1207.878</v>
      </c>
      <c r="V136" s="604"/>
      <c r="W136" s="459"/>
      <c r="X136" s="82"/>
      <c r="AB136" s="697"/>
      <c r="AC136" s="697"/>
    </row>
    <row r="137" spans="8:8" s="445" ht="16.5" hidden="1" outlineLevel="1" customFormat="1">
      <c r="A137" s="529"/>
      <c r="B137" s="530"/>
      <c r="C137" s="530"/>
      <c r="D137" s="530"/>
      <c r="E137" s="530"/>
      <c r="F137" s="531" t="s">
        <v>86</v>
      </c>
      <c r="G137" s="114">
        <f>+G136/$T$136</f>
        <v>0.08190087283852314</v>
      </c>
      <c r="H137" s="114">
        <f t="shared" si="43" ref="H137:S137">+H136/$T$136</f>
        <v>0.14843348620316982</v>
      </c>
      <c r="I137" s="114">
        <f t="shared" si="43"/>
        <v>0.12128814845134948</v>
      </c>
      <c r="J137" s="114">
        <f t="shared" si="43"/>
        <v>0.09233182287125727</v>
      </c>
      <c r="K137" s="114">
        <f t="shared" si="43"/>
        <v>0.007259700835338081</v>
      </c>
      <c r="L137" s="114">
        <f t="shared" si="43"/>
        <v>0.0</v>
      </c>
      <c r="M137" s="114">
        <f t="shared" si="43"/>
        <v>0.017831774876660513</v>
      </c>
      <c r="N137" s="114">
        <f t="shared" si="43"/>
        <v>0.1550581911690274</v>
      </c>
      <c r="O137" s="114">
        <f t="shared" si="43"/>
        <v>0.34828460348256757</v>
      </c>
      <c r="P137" s="114">
        <f t="shared" si="43"/>
        <v>0.027611399272106818</v>
      </c>
      <c r="Q137" s="532">
        <f t="shared" si="43"/>
        <v>0.4512140311996378</v>
      </c>
      <c r="R137" s="532">
        <f t="shared" si="43"/>
        <v>0.5487859688003622</v>
      </c>
      <c r="S137" s="114">
        <f t="shared" si="43"/>
        <v>0.0</v>
      </c>
      <c r="T137" s="533">
        <f>T136/U136</f>
        <v>0.9987646103331629</v>
      </c>
      <c r="U137" s="554"/>
      <c r="V137" s="605"/>
      <c r="W137" s="459"/>
      <c r="X137" s="263"/>
      <c r="AB137" s="697"/>
      <c r="AC137" s="697"/>
    </row>
    <row r="138" spans="8:8" s="445" ht="15.75" hidden="1" outlineLevel="1" collapsed="1" customFormat="1">
      <c r="A138" s="552"/>
      <c r="B138" s="702"/>
      <c r="C138" s="122"/>
      <c r="D138" s="122"/>
      <c r="E138" s="122"/>
      <c r="F138" s="459"/>
      <c r="G138" s="536"/>
      <c r="H138" s="321"/>
      <c r="I138" s="321"/>
      <c r="J138" s="321"/>
      <c r="K138" s="321"/>
      <c r="L138" s="321"/>
      <c r="M138" s="537"/>
      <c r="N138" s="537"/>
      <c r="O138" s="537"/>
      <c r="P138" s="537"/>
      <c r="Q138" s="461"/>
      <c r="R138" s="461"/>
      <c r="S138" s="324"/>
      <c r="T138" s="46"/>
      <c r="U138" s="487"/>
      <c r="V138" s="449"/>
      <c r="W138" s="459"/>
      <c r="X138" s="122"/>
      <c r="Y138" s="122"/>
      <c r="Z138" s="122"/>
      <c r="AB138" s="697"/>
    </row>
    <row r="139" spans="8:8" s="445" ht="15.75" hidden="1" outlineLevel="1" customFormat="1">
      <c r="A139" s="489" t="s">
        <v>338</v>
      </c>
      <c r="B139" s="489"/>
      <c r="C139" s="122"/>
      <c r="D139" s="122"/>
      <c r="E139" s="122"/>
      <c r="F139" s="459"/>
      <c r="G139" s="536"/>
      <c r="H139" s="321"/>
      <c r="I139" s="321"/>
      <c r="J139" s="321"/>
      <c r="K139" s="321"/>
      <c r="L139" s="321"/>
      <c r="M139" s="537"/>
      <c r="N139" s="537"/>
      <c r="O139" s="537"/>
      <c r="P139" s="537"/>
      <c r="Q139" s="461"/>
      <c r="R139" s="461"/>
      <c r="S139" s="324"/>
      <c r="T139" s="46"/>
      <c r="U139" s="487"/>
      <c r="V139" s="449"/>
      <c r="W139" s="459"/>
      <c r="X139" s="122"/>
      <c r="Y139" s="122"/>
      <c r="Z139" s="122"/>
      <c r="AB139" s="697"/>
    </row>
    <row r="140" spans="8:8" s="445" ht="15.75" hidden="1" outlineLevel="1" customFormat="1">
      <c r="A140" s="490">
        <v>43.0</v>
      </c>
      <c r="B140" s="493">
        <v>4313.0</v>
      </c>
      <c r="C140" s="577" t="s">
        <v>1195</v>
      </c>
      <c r="D140" s="493" t="s">
        <v>340</v>
      </c>
      <c r="E140" s="493" t="s">
        <v>341</v>
      </c>
      <c r="F140" s="492" t="s">
        <v>1196</v>
      </c>
      <c r="G140" s="495">
        <v>35.456549999999986</v>
      </c>
      <c r="H140" s="55">
        <v>8.02529</v>
      </c>
      <c r="I140" s="55">
        <v>4.02759</v>
      </c>
      <c r="J140" s="55">
        <v>0.0</v>
      </c>
      <c r="K140" s="55">
        <v>0.0</v>
      </c>
      <c r="L140" s="55">
        <v>0.0</v>
      </c>
      <c r="M140" s="496">
        <v>0.9987</v>
      </c>
      <c r="N140" s="496">
        <v>5.03085</v>
      </c>
      <c r="O140" s="496">
        <v>0.0</v>
      </c>
      <c r="P140" s="496">
        <v>0.0</v>
      </c>
      <c r="Q140" s="497">
        <f>SUM(G140:K140)</f>
        <v>47.50942999999998</v>
      </c>
      <c r="R140" s="497">
        <f>SUM(L140:P140)</f>
        <v>6.02955</v>
      </c>
      <c r="S140" s="58"/>
      <c r="T140" s="129">
        <f>SUM(Q140:S140)</f>
        <v>53.53897999999998</v>
      </c>
      <c r="U140" s="498">
        <v>53.53912999999999</v>
      </c>
      <c r="V140" s="606">
        <v>3.0</v>
      </c>
      <c r="W140" s="459"/>
      <c r="X140" s="62"/>
      <c r="Y140" s="493" t="s">
        <v>340</v>
      </c>
      <c r="Z140" s="493" t="s">
        <v>341</v>
      </c>
      <c r="AB140" s="697">
        <v>4313.0</v>
      </c>
      <c r="AC140" s="697" t="s">
        <v>1390</v>
      </c>
      <c r="AD140" s="700">
        <f t="shared" si="44" ref="AD140:AD147">+IF(AC140="No",T140,0)</f>
        <v>0.0</v>
      </c>
    </row>
    <row r="141" spans="8:8" s="445" ht="15.75" hidden="1" outlineLevel="1" customFormat="1">
      <c r="A141" s="450">
        <v>43.0</v>
      </c>
      <c r="B141" s="559" t="s">
        <v>343</v>
      </c>
      <c r="C141" s="501" t="s">
        <v>1197</v>
      </c>
      <c r="D141" s="458" t="s">
        <v>36</v>
      </c>
      <c r="E141" s="458" t="s">
        <v>345</v>
      </c>
      <c r="F141" s="501" t="s">
        <v>346</v>
      </c>
      <c r="G141" s="502">
        <v>15.047699999999999</v>
      </c>
      <c r="H141" s="75">
        <v>16.678829999999998</v>
      </c>
      <c r="I141" s="75">
        <v>0.0</v>
      </c>
      <c r="J141" s="75">
        <v>0.0</v>
      </c>
      <c r="K141" s="75">
        <v>0.0</v>
      </c>
      <c r="L141" s="75">
        <v>0.0</v>
      </c>
      <c r="M141" s="503">
        <v>0.0</v>
      </c>
      <c r="N141" s="503">
        <v>0.0</v>
      </c>
      <c r="O141" s="503">
        <v>0.0</v>
      </c>
      <c r="P141" s="503">
        <v>0.0</v>
      </c>
      <c r="Q141" s="455">
        <f t="shared" si="45" ref="Q141:Q148">SUM(G141:K141)</f>
        <v>31.726529999999997</v>
      </c>
      <c r="R141" s="455">
        <f>SUM(L141:P141)</f>
        <v>0.0</v>
      </c>
      <c r="S141" s="78"/>
      <c r="T141" s="135">
        <f t="shared" si="46" ref="T141:T148">SUM(Q141:S141)</f>
        <v>31.726529999999997</v>
      </c>
      <c r="U141" s="504">
        <v>31.726530000000004</v>
      </c>
      <c r="V141" s="607">
        <v>3.0</v>
      </c>
      <c r="W141" s="459"/>
      <c r="X141" s="82"/>
      <c r="Y141" s="458" t="s">
        <v>36</v>
      </c>
      <c r="Z141" s="458" t="s">
        <v>345</v>
      </c>
      <c r="AB141" s="697" t="s">
        <v>343</v>
      </c>
      <c r="AC141" s="697" t="s">
        <v>1390</v>
      </c>
      <c r="AD141" s="700">
        <f t="shared" si="44"/>
        <v>0.0</v>
      </c>
    </row>
    <row r="142" spans="8:8" s="445" ht="15.75" hidden="1" outlineLevel="1" customFormat="1">
      <c r="A142" s="450">
        <v>45.0</v>
      </c>
      <c r="B142" s="559" t="s">
        <v>349</v>
      </c>
      <c r="C142" s="501" t="s">
        <v>350</v>
      </c>
      <c r="D142" s="458" t="s">
        <v>36</v>
      </c>
      <c r="E142" s="458" t="s">
        <v>351</v>
      </c>
      <c r="F142" s="501" t="s">
        <v>350</v>
      </c>
      <c r="G142" s="502">
        <v>0.0</v>
      </c>
      <c r="H142" s="75">
        <v>9.1</v>
      </c>
      <c r="I142" s="75">
        <v>10.011</v>
      </c>
      <c r="J142" s="75">
        <v>12.1</v>
      </c>
      <c r="K142" s="75">
        <v>0.0</v>
      </c>
      <c r="L142" s="75">
        <v>3.0</v>
      </c>
      <c r="M142" s="503">
        <v>0.0</v>
      </c>
      <c r="N142" s="503">
        <v>14.1</v>
      </c>
      <c r="O142" s="503">
        <v>16.1</v>
      </c>
      <c r="P142" s="503">
        <v>0.0</v>
      </c>
      <c r="Q142" s="455">
        <f t="shared" si="45"/>
        <v>31.211</v>
      </c>
      <c r="R142" s="455">
        <f>SUM(L142:P142)</f>
        <v>33.2</v>
      </c>
      <c r="S142" s="78"/>
      <c r="T142" s="135">
        <f t="shared" si="46"/>
        <v>64.411</v>
      </c>
      <c r="U142" s="504">
        <v>64.411</v>
      </c>
      <c r="V142" s="607">
        <v>1.0</v>
      </c>
      <c r="W142" s="459"/>
      <c r="X142" s="82"/>
      <c r="Y142" s="458" t="s">
        <v>36</v>
      </c>
      <c r="Z142" s="458" t="s">
        <v>351</v>
      </c>
      <c r="AB142" s="697" t="s">
        <v>349</v>
      </c>
      <c r="AC142" s="697" t="s">
        <v>1390</v>
      </c>
      <c r="AD142" s="700">
        <f t="shared" si="44"/>
        <v>0.0</v>
      </c>
    </row>
    <row r="143" spans="8:8" s="445" ht="15.75" outlineLevel="1" customFormat="1">
      <c r="A143" s="450">
        <v>49.0</v>
      </c>
      <c r="B143" s="559">
        <v>4901.0</v>
      </c>
      <c r="C143" s="501" t="s">
        <v>353</v>
      </c>
      <c r="D143" s="458" t="s">
        <v>36</v>
      </c>
      <c r="E143" s="458" t="s">
        <v>354</v>
      </c>
      <c r="F143" s="501" t="s">
        <v>353</v>
      </c>
      <c r="G143" s="502">
        <v>121.919</v>
      </c>
      <c r="H143" s="75">
        <v>11.5</v>
      </c>
      <c r="I143" s="75">
        <v>6.5</v>
      </c>
      <c r="J143" s="75">
        <v>0.0</v>
      </c>
      <c r="K143" s="75">
        <v>0.0</v>
      </c>
      <c r="L143" s="75">
        <v>0.0</v>
      </c>
      <c r="M143" s="503">
        <v>0.0</v>
      </c>
      <c r="N143" s="503">
        <v>0.0</v>
      </c>
      <c r="O143" s="503">
        <v>0.0</v>
      </c>
      <c r="P143" s="503">
        <v>0.0</v>
      </c>
      <c r="Q143" s="455">
        <f t="shared" si="45"/>
        <v>139.91899999999998</v>
      </c>
      <c r="R143" s="455">
        <f>SUM(L143:P143)</f>
        <v>0.0</v>
      </c>
      <c r="S143" s="78"/>
      <c r="T143" s="135">
        <f t="shared" si="46"/>
        <v>139.91899999999998</v>
      </c>
      <c r="U143" s="504">
        <v>139.91899999999998</v>
      </c>
      <c r="V143" s="607">
        <v>2.0</v>
      </c>
      <c r="W143"/>
      <c r="X143" s="82"/>
      <c r="Y143" s="458" t="s">
        <v>36</v>
      </c>
      <c r="Z143" s="458" t="s">
        <v>354</v>
      </c>
      <c r="AB143" s="697">
        <v>4901.0</v>
      </c>
      <c r="AC143" s="697" t="s">
        <v>1389</v>
      </c>
      <c r="AD143" s="700">
        <f t="shared" si="44"/>
        <v>139.91899999999998</v>
      </c>
    </row>
    <row r="144" spans="8:8" s="445" ht="15.75" outlineLevel="1" customFormat="1">
      <c r="A144" s="450">
        <v>49.0</v>
      </c>
      <c r="B144" s="458">
        <v>4902.0</v>
      </c>
      <c r="C144" s="553" t="s">
        <v>1198</v>
      </c>
      <c r="D144" s="458" t="s">
        <v>36</v>
      </c>
      <c r="E144" s="546" t="s">
        <v>1199</v>
      </c>
      <c r="F144" s="501" t="s">
        <v>1200</v>
      </c>
      <c r="G144" s="502">
        <v>0.0</v>
      </c>
      <c r="H144" s="75">
        <v>0.0</v>
      </c>
      <c r="I144" s="75">
        <v>2.214</v>
      </c>
      <c r="J144" s="75">
        <v>3.987</v>
      </c>
      <c r="K144" s="75">
        <v>0.0</v>
      </c>
      <c r="L144" s="75">
        <v>0.0</v>
      </c>
      <c r="M144" s="503">
        <v>0.0</v>
      </c>
      <c r="N144" s="503">
        <v>0.0</v>
      </c>
      <c r="O144" s="503">
        <v>0.0</v>
      </c>
      <c r="P144" s="503">
        <v>0.0</v>
      </c>
      <c r="Q144" s="455">
        <f t="shared" si="45"/>
        <v>6.2010000000000005</v>
      </c>
      <c r="R144" s="455">
        <v>0.0</v>
      </c>
      <c r="S144" s="78"/>
      <c r="T144" s="135">
        <f t="shared" si="46"/>
        <v>6.2010000000000005</v>
      </c>
      <c r="U144" s="504">
        <v>6.194</v>
      </c>
      <c r="V144" s="607">
        <v>1.0</v>
      </c>
      <c r="W144"/>
      <c r="X144" s="82"/>
      <c r="Y144" s="458" t="s">
        <v>36</v>
      </c>
      <c r="Z144" s="458" t="s">
        <v>1199</v>
      </c>
      <c r="AB144" s="697">
        <v>4902.0</v>
      </c>
      <c r="AC144" s="697" t="s">
        <v>1389</v>
      </c>
      <c r="AD144" s="700">
        <f t="shared" si="44"/>
        <v>6.2010000000000005</v>
      </c>
    </row>
    <row r="145" spans="8:8" s="445" ht="15.75" outlineLevel="1" customFormat="1">
      <c r="A145" s="450">
        <v>78.0</v>
      </c>
      <c r="B145" s="458">
        <v>7806.0</v>
      </c>
      <c r="C145" s="553" t="s">
        <v>359</v>
      </c>
      <c r="D145" s="458" t="s">
        <v>436</v>
      </c>
      <c r="E145" s="458" t="s">
        <v>177</v>
      </c>
      <c r="F145" s="501" t="s">
        <v>361</v>
      </c>
      <c r="G145" s="502">
        <v>11.521510000000001</v>
      </c>
      <c r="H145" s="75">
        <v>0.0</v>
      </c>
      <c r="I145" s="75">
        <v>0.0</v>
      </c>
      <c r="J145" s="75">
        <v>0.0</v>
      </c>
      <c r="K145" s="75">
        <v>0.0</v>
      </c>
      <c r="L145" s="75">
        <v>0.0</v>
      </c>
      <c r="M145" s="503">
        <v>0.0</v>
      </c>
      <c r="N145" s="75">
        <v>3.5570399999999998</v>
      </c>
      <c r="O145" s="503">
        <v>0.0</v>
      </c>
      <c r="P145" s="503">
        <v>0.0</v>
      </c>
      <c r="Q145" s="455">
        <f t="shared" si="45"/>
        <v>11.521510000000001</v>
      </c>
      <c r="R145" s="455">
        <f>SUM(L145:P145)</f>
        <v>3.5570399999999998</v>
      </c>
      <c r="S145" s="78"/>
      <c r="T145" s="135">
        <f t="shared" si="46"/>
        <v>15.07855</v>
      </c>
      <c r="U145" s="504">
        <v>15.07851</v>
      </c>
      <c r="V145" s="607">
        <v>3.0</v>
      </c>
      <c r="W145" s="459"/>
      <c r="X145" s="82"/>
      <c r="Y145" s="458" t="s">
        <v>436</v>
      </c>
      <c r="Z145" s="458" t="s">
        <v>177</v>
      </c>
      <c r="AB145" s="697">
        <v>7806.0</v>
      </c>
      <c r="AC145" s="697" t="s">
        <v>1389</v>
      </c>
      <c r="AD145" s="700">
        <f t="shared" si="44"/>
        <v>15.07855</v>
      </c>
    </row>
    <row r="146" spans="8:8" s="445" ht="16.5" outlineLevel="1" customFormat="1">
      <c r="A146" s="450">
        <v>80.0</v>
      </c>
      <c r="B146" s="458">
        <v>8004.0</v>
      </c>
      <c r="C146" s="553" t="s">
        <v>1201</v>
      </c>
      <c r="D146" s="458" t="s">
        <v>36</v>
      </c>
      <c r="E146" s="458" t="s">
        <v>1202</v>
      </c>
      <c r="F146" s="501" t="s">
        <v>1203</v>
      </c>
      <c r="G146" s="502">
        <v>0.0</v>
      </c>
      <c r="H146" s="75">
        <v>8.0</v>
      </c>
      <c r="I146" s="75">
        <v>5.486</v>
      </c>
      <c r="J146" s="75">
        <v>0.0</v>
      </c>
      <c r="K146" s="75">
        <v>0.0</v>
      </c>
      <c r="L146" s="75">
        <v>0.0</v>
      </c>
      <c r="M146" s="503">
        <v>0.0</v>
      </c>
      <c r="N146" s="503">
        <v>0.0</v>
      </c>
      <c r="O146" s="503">
        <v>0.0</v>
      </c>
      <c r="P146" s="503">
        <v>0.0</v>
      </c>
      <c r="Q146" s="455">
        <f>SUM(G146:K146)</f>
        <v>13.486</v>
      </c>
      <c r="R146" s="455">
        <f>SUM(L146:P146)</f>
        <v>0.0</v>
      </c>
      <c r="S146" s="78"/>
      <c r="T146" s="135">
        <f t="shared" si="46"/>
        <v>13.486</v>
      </c>
      <c r="U146" s="504">
        <v>13.486</v>
      </c>
      <c r="V146" s="607">
        <v>1.0</v>
      </c>
      <c r="W146"/>
      <c r="X146" s="82"/>
      <c r="Y146" s="458" t="s">
        <v>36</v>
      </c>
      <c r="Z146" s="458" t="s">
        <v>1202</v>
      </c>
      <c r="AB146" s="697">
        <v>8004.0</v>
      </c>
      <c r="AC146" s="697" t="s">
        <v>1389</v>
      </c>
      <c r="AD146" s="700">
        <f t="shared" si="44"/>
        <v>13.486</v>
      </c>
    </row>
    <row r="147" spans="8:8" s="445" ht="16.5" hidden="1" outlineLevel="1" customFormat="1">
      <c r="A147" s="450">
        <v>80.0</v>
      </c>
      <c r="B147" s="458" t="s">
        <v>366</v>
      </c>
      <c r="C147" s="501" t="s">
        <v>1204</v>
      </c>
      <c r="D147" s="458" t="s">
        <v>36</v>
      </c>
      <c r="E147" s="608" t="s">
        <v>1205</v>
      </c>
      <c r="F147" s="501" t="s">
        <v>524</v>
      </c>
      <c r="G147" s="502">
        <v>0.0</v>
      </c>
      <c r="H147" s="75">
        <v>20.005</v>
      </c>
      <c r="I147" s="75">
        <v>12.556000000000001</v>
      </c>
      <c r="J147" s="75">
        <v>6.0</v>
      </c>
      <c r="K147" s="75">
        <v>0.0</v>
      </c>
      <c r="L147" s="75">
        <v>0.0</v>
      </c>
      <c r="M147" s="503">
        <v>0.0</v>
      </c>
      <c r="N147" s="503">
        <v>0.0</v>
      </c>
      <c r="O147" s="503">
        <v>0.0</v>
      </c>
      <c r="P147" s="503">
        <v>0.0</v>
      </c>
      <c r="Q147" s="455">
        <f>SUM(G147:K147)</f>
        <v>38.561</v>
      </c>
      <c r="R147" s="455">
        <f>SUM(L147:P147)</f>
        <v>0.0</v>
      </c>
      <c r="S147" s="78"/>
      <c r="T147" s="135">
        <f t="shared" si="46"/>
        <v>38.561</v>
      </c>
      <c r="U147" s="504">
        <v>38.561</v>
      </c>
      <c r="V147" s="607">
        <v>1.0</v>
      </c>
      <c r="W147"/>
      <c r="X147" s="82"/>
      <c r="Y147" s="458" t="s">
        <v>36</v>
      </c>
      <c r="Z147" s="608" t="s">
        <v>1205</v>
      </c>
      <c r="AB147" s="697" t="s">
        <v>366</v>
      </c>
      <c r="AC147" s="697" t="s">
        <v>1390</v>
      </c>
      <c r="AD147" s="700">
        <f t="shared" si="44"/>
        <v>0.0</v>
      </c>
    </row>
    <row r="148" spans="8:8" s="445" ht="16.5" hidden="1" outlineLevel="1" customFormat="1">
      <c r="A148" s="521" t="s">
        <v>370</v>
      </c>
      <c r="B148" s="522"/>
      <c r="C148" s="522"/>
      <c r="D148" s="522"/>
      <c r="E148" s="522"/>
      <c r="F148" s="523" t="s">
        <v>85</v>
      </c>
      <c r="G148" s="576">
        <f>SUM(G140:G147)</f>
        <v>183.94476</v>
      </c>
      <c r="H148" s="576">
        <f t="shared" si="47" ref="H148:P148">SUM(H140:H147)</f>
        <v>73.30912</v>
      </c>
      <c r="I148" s="576">
        <f t="shared" si="47"/>
        <v>40.79459</v>
      </c>
      <c r="J148" s="576">
        <f t="shared" si="47"/>
        <v>22.087</v>
      </c>
      <c r="K148" s="576">
        <f t="shared" si="47"/>
        <v>0.0</v>
      </c>
      <c r="L148" s="576">
        <f t="shared" si="47"/>
        <v>3.0</v>
      </c>
      <c r="M148" s="576">
        <f t="shared" si="47"/>
        <v>0.9987</v>
      </c>
      <c r="N148" s="576">
        <f t="shared" si="47"/>
        <v>22.68789</v>
      </c>
      <c r="O148" s="576">
        <f t="shared" si="47"/>
        <v>16.1</v>
      </c>
      <c r="P148" s="576">
        <f t="shared" si="47"/>
        <v>0.0</v>
      </c>
      <c r="Q148" s="455">
        <f t="shared" si="45"/>
        <v>320.13546999999994</v>
      </c>
      <c r="R148" s="455">
        <f>SUM(L148:P148)</f>
        <v>42.786590000000004</v>
      </c>
      <c r="S148" s="78">
        <f>SUM(S140:S145)</f>
        <v>0.0</v>
      </c>
      <c r="T148" s="135">
        <f t="shared" si="46"/>
        <v>362.92205999999993</v>
      </c>
      <c r="U148" s="526">
        <f>SUM(U140:U147)</f>
        <v>362.91516999999993</v>
      </c>
      <c r="V148" s="609"/>
      <c r="W148" s="459"/>
      <c r="X148" s="82"/>
      <c r="AB148" s="697"/>
      <c r="AC148" s="697"/>
    </row>
    <row r="149" spans="8:8" s="445" ht="16.5" hidden="1" outlineLevel="1" customFormat="1">
      <c r="A149" s="529"/>
      <c r="B149" s="530"/>
      <c r="C149" s="530"/>
      <c r="D149" s="530"/>
      <c r="E149" s="530"/>
      <c r="F149" s="531" t="s">
        <v>86</v>
      </c>
      <c r="G149" s="114">
        <f>+G148/$T$148</f>
        <v>0.5068437008210525</v>
      </c>
      <c r="H149" s="114">
        <f t="shared" si="48" ref="H149:S149">+H148/$T$148</f>
        <v>0.20199686952068993</v>
      </c>
      <c r="I149" s="114">
        <f t="shared" si="48"/>
        <v>0.11240592539345778</v>
      </c>
      <c r="J149" s="114">
        <f t="shared" si="48"/>
        <v>0.06085879706513295</v>
      </c>
      <c r="K149" s="114">
        <f t="shared" si="48"/>
        <v>0.0</v>
      </c>
      <c r="L149" s="114">
        <f t="shared" si="48"/>
        <v>0.008266237659953766</v>
      </c>
      <c r="M149" s="114">
        <f t="shared" si="48"/>
        <v>0.002751830516998609</v>
      </c>
      <c r="N149" s="114">
        <f t="shared" si="48"/>
        <v>0.06251449691429616</v>
      </c>
      <c r="O149" s="114">
        <f t="shared" si="48"/>
        <v>0.04436214210841855</v>
      </c>
      <c r="P149" s="114">
        <f t="shared" si="48"/>
        <v>0.0</v>
      </c>
      <c r="Q149" s="532">
        <f t="shared" si="48"/>
        <v>0.8821052928003329</v>
      </c>
      <c r="R149" s="532">
        <f t="shared" si="48"/>
        <v>0.11789470719966709</v>
      </c>
      <c r="S149" s="114">
        <f t="shared" si="48"/>
        <v>0.0</v>
      </c>
      <c r="T149" s="533">
        <f>T148/U148</f>
        <v>1.0000189851529215</v>
      </c>
      <c r="U149" s="554"/>
      <c r="V149" s="610"/>
      <c r="W149" s="459"/>
      <c r="X149" s="263"/>
      <c r="AB149" s="697"/>
      <c r="AC149" s="697"/>
    </row>
    <row r="150" spans="8:8" s="445" ht="16.5" hidden="1" outlineLevel="1" collapsed="1" customFormat="1">
      <c r="A150" s="552"/>
      <c r="B150" s="459"/>
      <c r="C150" s="459"/>
      <c r="D150" s="459"/>
      <c r="E150" s="459"/>
      <c r="F150" s="459"/>
      <c r="G150" s="536"/>
      <c r="H150" s="321"/>
      <c r="I150" s="321"/>
      <c r="J150" s="321"/>
      <c r="K150" s="321"/>
      <c r="L150" s="321"/>
      <c r="M150" s="537"/>
      <c r="N150" s="537"/>
      <c r="O150" s="537"/>
      <c r="P150" s="537"/>
      <c r="Q150" s="461"/>
      <c r="R150" s="461"/>
      <c r="S150" s="324"/>
      <c r="T150" s="46"/>
      <c r="U150" s="487"/>
      <c r="V150" s="449"/>
      <c r="W150" s="459"/>
      <c r="X150" s="122"/>
      <c r="Y150" s="459"/>
      <c r="Z150" s="459"/>
      <c r="AB150" s="697"/>
    </row>
    <row r="151" spans="8:8" s="445" ht="16.5" hidden="1" outlineLevel="1" customFormat="1">
      <c r="A151" s="489" t="s">
        <v>371</v>
      </c>
      <c r="B151" s="489"/>
      <c r="C151" s="459"/>
      <c r="D151" s="459"/>
      <c r="E151" s="459"/>
      <c r="F151" s="459"/>
      <c r="G151" s="536"/>
      <c r="H151" s="321"/>
      <c r="I151" s="321"/>
      <c r="J151" s="321"/>
      <c r="K151" s="321"/>
      <c r="L151" s="321"/>
      <c r="M151" s="537"/>
      <c r="N151" s="537"/>
      <c r="O151" s="537"/>
      <c r="P151" s="537"/>
      <c r="Q151" s="461"/>
      <c r="R151" s="461"/>
      <c r="S151" s="324"/>
      <c r="T151" s="46"/>
      <c r="U151" s="487"/>
      <c r="V151" s="449"/>
      <c r="W151" s="459"/>
      <c r="X151" s="122"/>
      <c r="Y151" s="459"/>
      <c r="Z151" s="459"/>
      <c r="AB151" s="697"/>
    </row>
    <row r="152" spans="8:8" s="445" ht="15.75" outlineLevel="1" customFormat="1">
      <c r="A152" s="490">
        <v>13.0</v>
      </c>
      <c r="B152" s="493" t="s">
        <v>372</v>
      </c>
      <c r="C152" s="492" t="s">
        <v>373</v>
      </c>
      <c r="D152" s="493" t="s">
        <v>319</v>
      </c>
      <c r="E152" s="493" t="s">
        <v>374</v>
      </c>
      <c r="F152" s="611" t="s">
        <v>375</v>
      </c>
      <c r="G152" s="495">
        <v>0.857</v>
      </c>
      <c r="H152" s="55">
        <v>9.975</v>
      </c>
      <c r="I152" s="55">
        <v>0.5</v>
      </c>
      <c r="J152" s="55">
        <v>0.0</v>
      </c>
      <c r="K152" s="55">
        <v>0.0</v>
      </c>
      <c r="L152" s="55">
        <v>0.0</v>
      </c>
      <c r="M152" s="496">
        <v>0.0</v>
      </c>
      <c r="N152" s="496">
        <v>0.0</v>
      </c>
      <c r="O152" s="496">
        <v>0.0</v>
      </c>
      <c r="P152" s="496">
        <v>0.0</v>
      </c>
      <c r="Q152" s="497">
        <f t="shared" si="49" ref="Q152:Q157">SUM(G152:K152)</f>
        <v>11.331999999999999</v>
      </c>
      <c r="R152" s="497">
        <f t="shared" si="50" ref="R152:R157">SUM(L152:P152)</f>
        <v>0.0</v>
      </c>
      <c r="S152" s="58"/>
      <c r="T152" s="59">
        <f t="shared" si="51" ref="T152:T157">SUM(Q152:S152)</f>
        <v>11.331999999999999</v>
      </c>
      <c r="U152" s="498">
        <v>11.331999999999999</v>
      </c>
      <c r="V152" s="499">
        <v>2.0</v>
      </c>
      <c r="W152" s="459"/>
      <c r="X152" s="457" t="s">
        <v>1100</v>
      </c>
      <c r="Y152" s="493" t="s">
        <v>319</v>
      </c>
      <c r="Z152" s="493" t="s">
        <v>374</v>
      </c>
      <c r="AB152" s="697" t="s">
        <v>372</v>
      </c>
      <c r="AC152" s="697" t="s">
        <v>1389</v>
      </c>
      <c r="AD152" s="700">
        <f>+IF(AC152="No",T152,0)</f>
        <v>11.331999999999999</v>
      </c>
    </row>
    <row r="153" spans="8:8" s="445" ht="15.75" outlineLevel="1" customFormat="1">
      <c r="A153" s="450">
        <v>13.0</v>
      </c>
      <c r="B153" s="458" t="s">
        <v>372</v>
      </c>
      <c r="C153" s="501" t="s">
        <v>373</v>
      </c>
      <c r="D153" s="458" t="s">
        <v>374</v>
      </c>
      <c r="E153" s="458" t="s">
        <v>376</v>
      </c>
      <c r="F153" s="541" t="s">
        <v>377</v>
      </c>
      <c r="G153" s="502">
        <v>0.0</v>
      </c>
      <c r="H153" s="75">
        <v>37.638</v>
      </c>
      <c r="I153" s="75">
        <v>4.051</v>
      </c>
      <c r="J153" s="75">
        <v>1.164</v>
      </c>
      <c r="K153" s="75">
        <v>0.0</v>
      </c>
      <c r="L153" s="75">
        <v>0.0</v>
      </c>
      <c r="M153" s="503">
        <v>0.0</v>
      </c>
      <c r="N153" s="503">
        <v>0.328</v>
      </c>
      <c r="O153" s="503">
        <v>0.0</v>
      </c>
      <c r="P153" s="503">
        <v>0.0</v>
      </c>
      <c r="Q153" s="455">
        <f t="shared" si="49"/>
        <v>42.853</v>
      </c>
      <c r="R153" s="455">
        <f t="shared" si="50"/>
        <v>0.328</v>
      </c>
      <c r="S153" s="78"/>
      <c r="T153" s="79">
        <f t="shared" si="51"/>
        <v>43.181000000000004</v>
      </c>
      <c r="U153" s="504">
        <v>43.033</v>
      </c>
      <c r="V153" s="505">
        <v>1.0</v>
      </c>
      <c r="W153" s="459"/>
      <c r="X153" s="457" t="s">
        <v>1100</v>
      </c>
      <c r="Y153" s="458" t="s">
        <v>374</v>
      </c>
      <c r="Z153" s="458" t="s">
        <v>376</v>
      </c>
      <c r="AB153" s="697" t="s">
        <v>372</v>
      </c>
      <c r="AC153" s="697" t="s">
        <v>1389</v>
      </c>
      <c r="AD153" s="700">
        <f>+IF(AC153="No",T153,0)</f>
        <v>43.181000000000004</v>
      </c>
    </row>
    <row r="154" spans="8:8" s="445" ht="15.75" outlineLevel="1" customFormat="1">
      <c r="A154" s="450">
        <v>50.0</v>
      </c>
      <c r="B154" s="458" t="s">
        <v>378</v>
      </c>
      <c r="C154" s="501" t="s">
        <v>379</v>
      </c>
      <c r="D154" s="458" t="s">
        <v>380</v>
      </c>
      <c r="E154" s="458" t="s">
        <v>381</v>
      </c>
      <c r="F154" s="612" t="s">
        <v>382</v>
      </c>
      <c r="G154" s="502">
        <v>0.0</v>
      </c>
      <c r="H154" s="75">
        <v>0.0</v>
      </c>
      <c r="I154" s="75">
        <v>0.0</v>
      </c>
      <c r="J154" s="75">
        <v>0.0</v>
      </c>
      <c r="K154" s="75">
        <v>0.0</v>
      </c>
      <c r="L154" s="75">
        <v>0.0</v>
      </c>
      <c r="M154" s="75">
        <v>0.0</v>
      </c>
      <c r="N154" s="75">
        <v>30.609999999999996</v>
      </c>
      <c r="O154" s="75">
        <v>8.065</v>
      </c>
      <c r="P154" s="75">
        <v>30.259</v>
      </c>
      <c r="Q154" s="455">
        <f t="shared" si="49"/>
        <v>0.0</v>
      </c>
      <c r="R154" s="455">
        <f t="shared" si="50"/>
        <v>68.934</v>
      </c>
      <c r="S154" s="78"/>
      <c r="T154" s="79">
        <f t="shared" si="51"/>
        <v>68.934</v>
      </c>
      <c r="U154" s="504">
        <v>68.934</v>
      </c>
      <c r="V154" s="505">
        <v>2.0</v>
      </c>
      <c r="W154" s="459"/>
      <c r="X154" s="457" t="s">
        <v>1100</v>
      </c>
      <c r="Y154" s="458" t="s">
        <v>380</v>
      </c>
      <c r="Z154" s="458" t="s">
        <v>381</v>
      </c>
      <c r="AB154" s="697" t="s">
        <v>378</v>
      </c>
      <c r="AC154" s="697" t="s">
        <v>1389</v>
      </c>
      <c r="AD154" s="700">
        <f>+IF(AC154="No",T154,0)</f>
        <v>68.934</v>
      </c>
    </row>
    <row r="155" spans="8:8" s="445" ht="15.75" outlineLevel="1" customFormat="1">
      <c r="A155" s="450">
        <v>50.0</v>
      </c>
      <c r="B155" s="458" t="s">
        <v>383</v>
      </c>
      <c r="C155" s="501" t="s">
        <v>384</v>
      </c>
      <c r="D155" s="458" t="s">
        <v>36</v>
      </c>
      <c r="E155" s="458" t="s">
        <v>321</v>
      </c>
      <c r="F155" s="541" t="s">
        <v>385</v>
      </c>
      <c r="G155" s="502">
        <v>20.868</v>
      </c>
      <c r="H155" s="75">
        <v>0.985</v>
      </c>
      <c r="I155" s="75">
        <v>16.025999999999993</v>
      </c>
      <c r="J155" s="75">
        <v>0.0</v>
      </c>
      <c r="K155" s="75">
        <v>0.0</v>
      </c>
      <c r="L155" s="75">
        <v>0.0</v>
      </c>
      <c r="M155" s="503">
        <v>0.0</v>
      </c>
      <c r="N155" s="541">
        <v>8.059</v>
      </c>
      <c r="O155" s="541">
        <v>0.0</v>
      </c>
      <c r="P155" s="503">
        <v>1.7680000000000002</v>
      </c>
      <c r="Q155" s="455">
        <f t="shared" si="49"/>
        <v>37.87899999999999</v>
      </c>
      <c r="R155" s="455">
        <f t="shared" si="50"/>
        <v>9.827</v>
      </c>
      <c r="S155" s="78"/>
      <c r="T155" s="79">
        <f t="shared" si="51"/>
        <v>47.70599999999999</v>
      </c>
      <c r="U155" s="504">
        <v>47.708</v>
      </c>
      <c r="V155" s="505">
        <v>2.0</v>
      </c>
      <c r="W155" s="459"/>
      <c r="X155" s="457" t="s">
        <v>1100</v>
      </c>
      <c r="Y155" s="458" t="s">
        <v>36</v>
      </c>
      <c r="Z155" s="458" t="s">
        <v>321</v>
      </c>
      <c r="AB155" s="697" t="s">
        <v>383</v>
      </c>
      <c r="AC155" s="697" t="s">
        <v>1389</v>
      </c>
      <c r="AD155" s="700">
        <f>+IF(AC155="No",T155,0)</f>
        <v>47.70599999999999</v>
      </c>
    </row>
    <row r="156" spans="8:8" s="445" ht="16.5" outlineLevel="1" customFormat="1">
      <c r="A156" s="450">
        <v>60.0</v>
      </c>
      <c r="B156" s="559" t="s">
        <v>386</v>
      </c>
      <c r="C156" s="501" t="s">
        <v>387</v>
      </c>
      <c r="D156" s="458" t="s">
        <v>36</v>
      </c>
      <c r="E156" s="458" t="s">
        <v>388</v>
      </c>
      <c r="F156" s="541" t="s">
        <v>387</v>
      </c>
      <c r="G156" s="502">
        <v>24.211000000000006</v>
      </c>
      <c r="H156" s="75">
        <v>7.191000000000001</v>
      </c>
      <c r="I156" s="75">
        <v>9.953000000000001</v>
      </c>
      <c r="J156" s="75">
        <v>0.129</v>
      </c>
      <c r="K156" s="75">
        <v>2.074</v>
      </c>
      <c r="L156" s="75">
        <v>0.0</v>
      </c>
      <c r="M156" s="503">
        <v>6.252</v>
      </c>
      <c r="N156" s="503">
        <v>45.6378</v>
      </c>
      <c r="O156" s="503">
        <v>3.732</v>
      </c>
      <c r="P156" s="503">
        <v>1.758</v>
      </c>
      <c r="Q156" s="455">
        <f t="shared" si="49"/>
        <v>43.55800000000001</v>
      </c>
      <c r="R156" s="455">
        <f t="shared" si="50"/>
        <v>57.3798</v>
      </c>
      <c r="S156" s="78"/>
      <c r="T156" s="79">
        <f t="shared" si="51"/>
        <v>100.93780000000001</v>
      </c>
      <c r="U156" s="504">
        <v>105.34700000000001</v>
      </c>
      <c r="V156" s="505">
        <v>1.0</v>
      </c>
      <c r="W156" s="459"/>
      <c r="X156" s="457" t="s">
        <v>1100</v>
      </c>
      <c r="Y156" s="458" t="s">
        <v>36</v>
      </c>
      <c r="Z156" s="458" t="s">
        <v>388</v>
      </c>
      <c r="AB156" s="697" t="s">
        <v>386</v>
      </c>
      <c r="AC156" s="697" t="s">
        <v>1389</v>
      </c>
      <c r="AD156" s="700">
        <f>+IF(AC156="No",T156,0)</f>
        <v>100.93780000000001</v>
      </c>
    </row>
    <row r="157" spans="8:8" s="445" ht="16.5" hidden="1" outlineLevel="1" customFormat="1">
      <c r="A157" s="521" t="s">
        <v>389</v>
      </c>
      <c r="B157" s="522"/>
      <c r="C157" s="522"/>
      <c r="D157" s="522"/>
      <c r="E157" s="522"/>
      <c r="F157" s="523" t="s">
        <v>85</v>
      </c>
      <c r="G157" s="576">
        <f t="shared" si="52" ref="G157:P157">SUM(G152:G156)</f>
        <v>45.93600000000001</v>
      </c>
      <c r="H157" s="576">
        <f t="shared" si="52"/>
        <v>55.789</v>
      </c>
      <c r="I157" s="576">
        <f t="shared" si="52"/>
        <v>30.529999999999994</v>
      </c>
      <c r="J157" s="576">
        <f t="shared" si="52"/>
        <v>1.293</v>
      </c>
      <c r="K157" s="576">
        <f t="shared" si="52"/>
        <v>2.074</v>
      </c>
      <c r="L157" s="576">
        <f t="shared" si="52"/>
        <v>0.0</v>
      </c>
      <c r="M157" s="576">
        <f t="shared" si="52"/>
        <v>6.252</v>
      </c>
      <c r="N157" s="576">
        <f t="shared" si="52"/>
        <v>84.63479999999998</v>
      </c>
      <c r="O157" s="576">
        <f t="shared" si="52"/>
        <v>11.797</v>
      </c>
      <c r="P157" s="576">
        <f t="shared" si="52"/>
        <v>33.785000000000004</v>
      </c>
      <c r="Q157" s="455">
        <f t="shared" si="49"/>
        <v>135.622</v>
      </c>
      <c r="R157" s="455">
        <f t="shared" si="50"/>
        <v>136.4688</v>
      </c>
      <c r="S157" s="78">
        <f>SUM(S152:S156)</f>
        <v>0.0</v>
      </c>
      <c r="T157" s="79">
        <f t="shared" si="51"/>
        <v>272.0908</v>
      </c>
      <c r="U157" s="526">
        <f>SUM(U152:U156)</f>
        <v>276.35400000000004</v>
      </c>
      <c r="V157" s="568"/>
      <c r="W157" s="459"/>
      <c r="X157" s="82"/>
      <c r="AB157" s="697"/>
      <c r="AC157" s="697"/>
    </row>
    <row r="158" spans="8:8" s="445" ht="16.5" hidden="1" outlineLevel="1" customFormat="1">
      <c r="A158" s="529"/>
      <c r="B158" s="530"/>
      <c r="C158" s="530"/>
      <c r="D158" s="530"/>
      <c r="E158" s="530"/>
      <c r="F158" s="531" t="s">
        <v>86</v>
      </c>
      <c r="G158" s="114">
        <f>+G157/$T$157</f>
        <v>0.16882599485171865</v>
      </c>
      <c r="H158" s="114">
        <f t="shared" si="53" ref="H158:S158">+H157/$T$157</f>
        <v>0.2050381710811244</v>
      </c>
      <c r="I158" s="114">
        <f t="shared" si="53"/>
        <v>0.1122051903261705</v>
      </c>
      <c r="J158" s="114">
        <f t="shared" si="53"/>
        <v>0.004752090111095266</v>
      </c>
      <c r="K158" s="114">
        <f t="shared" si="53"/>
        <v>0.007622455445020559</v>
      </c>
      <c r="L158" s="114">
        <f t="shared" si="53"/>
        <v>0.0</v>
      </c>
      <c r="M158" s="114">
        <f t="shared" si="53"/>
        <v>0.02297762364622398</v>
      </c>
      <c r="N158" s="114">
        <f t="shared" si="53"/>
        <v>0.31105351595864317</v>
      </c>
      <c r="O158" s="114">
        <f t="shared" si="53"/>
        <v>0.04335684999272302</v>
      </c>
      <c r="P158" s="114">
        <f t="shared" si="53"/>
        <v>0.12416810858728043</v>
      </c>
      <c r="Q158" s="532">
        <f t="shared" si="53"/>
        <v>0.49844390181512943</v>
      </c>
      <c r="R158" s="532">
        <f t="shared" si="53"/>
        <v>0.5015560981848706</v>
      </c>
      <c r="S158" s="114">
        <f t="shared" si="53"/>
        <v>0.0</v>
      </c>
      <c r="T158" s="533">
        <f>T157/U157</f>
        <v>0.9845734094675668</v>
      </c>
      <c r="U158" s="554"/>
      <c r="V158" s="569"/>
      <c r="W158" s="459"/>
      <c r="X158" s="263"/>
      <c r="AB158" s="697"/>
      <c r="AC158" s="697"/>
    </row>
    <row r="159" spans="8:8" s="445" ht="16.5" hidden="1" outlineLevel="1" collapsed="1" customFormat="1">
      <c r="A159" s="552"/>
      <c r="B159" s="459"/>
      <c r="C159" s="459"/>
      <c r="D159" s="459"/>
      <c r="E159" s="459"/>
      <c r="F159" s="459"/>
      <c r="G159" s="536"/>
      <c r="H159" s="321"/>
      <c r="I159" s="321"/>
      <c r="J159" s="321"/>
      <c r="K159" s="321"/>
      <c r="L159" s="321"/>
      <c r="M159" s="537"/>
      <c r="N159" s="537"/>
      <c r="O159" s="537"/>
      <c r="P159" s="537"/>
      <c r="Q159" s="461"/>
      <c r="R159" s="461"/>
      <c r="S159" s="324"/>
      <c r="T159" s="46"/>
      <c r="U159" s="487"/>
      <c r="V159" s="449"/>
      <c r="W159" s="459"/>
      <c r="X159" s="122"/>
      <c r="Y159" s="459"/>
      <c r="Z159" s="459"/>
      <c r="AB159" s="697"/>
    </row>
    <row r="160" spans="8:8" s="445" ht="16.5" hidden="1" outlineLevel="1" customFormat="1">
      <c r="A160" s="489" t="s">
        <v>390</v>
      </c>
      <c r="B160" s="489"/>
      <c r="C160" s="459"/>
      <c r="D160" s="459"/>
      <c r="E160" s="459"/>
      <c r="F160" s="459"/>
      <c r="G160" s="536"/>
      <c r="H160" s="321"/>
      <c r="I160" s="321"/>
      <c r="J160" s="321"/>
      <c r="K160" s="321"/>
      <c r="L160" s="321"/>
      <c r="M160" s="537"/>
      <c r="N160" s="537"/>
      <c r="O160" s="537"/>
      <c r="P160" s="537"/>
      <c r="Q160" s="461"/>
      <c r="R160" s="461"/>
      <c r="S160" s="324"/>
      <c r="T160" s="46"/>
      <c r="U160" s="487"/>
      <c r="V160" s="449"/>
      <c r="W160" s="459"/>
      <c r="X160" s="122"/>
      <c r="Y160" s="459"/>
      <c r="Z160" s="459"/>
      <c r="AB160" s="697"/>
    </row>
    <row r="161" spans="8:8" s="445" ht="16.5" hidden="1" outlineLevel="1" customFormat="1">
      <c r="A161" s="490">
        <v>21.0</v>
      </c>
      <c r="B161" s="493" t="s">
        <v>391</v>
      </c>
      <c r="C161" s="492" t="s">
        <v>392</v>
      </c>
      <c r="D161" s="493" t="s">
        <v>393</v>
      </c>
      <c r="E161" s="493" t="s">
        <v>397</v>
      </c>
      <c r="F161" s="492" t="s">
        <v>1206</v>
      </c>
      <c r="G161" s="495">
        <v>20.73586</v>
      </c>
      <c r="H161" s="55">
        <v>16.701700000000002</v>
      </c>
      <c r="I161" s="55">
        <v>2.14633</v>
      </c>
      <c r="J161" s="55">
        <v>2.9501</v>
      </c>
      <c r="K161" s="55">
        <v>0.0</v>
      </c>
      <c r="L161" s="55">
        <v>0.0</v>
      </c>
      <c r="M161" s="496">
        <v>0.0</v>
      </c>
      <c r="N161" s="496">
        <v>0.0</v>
      </c>
      <c r="O161" s="496">
        <v>0.0</v>
      </c>
      <c r="P161" s="496">
        <v>0.0</v>
      </c>
      <c r="Q161" s="497">
        <f>SUM(G161:K161)</f>
        <v>42.53399</v>
      </c>
      <c r="R161" s="497">
        <f>SUM(L161:P161)</f>
        <v>0.0</v>
      </c>
      <c r="S161" s="58"/>
      <c r="T161" s="59">
        <f t="shared" si="54" ref="T161:T169">SUM(Q161:S161)</f>
        <v>42.53399</v>
      </c>
      <c r="U161" s="498">
        <v>42.534000000000006</v>
      </c>
      <c r="V161" s="499">
        <v>2.0</v>
      </c>
      <c r="W161" s="459"/>
      <c r="X161" s="82"/>
      <c r="Y161" s="458" t="s">
        <v>393</v>
      </c>
      <c r="Z161" s="458" t="s">
        <v>397</v>
      </c>
      <c r="AB161" s="697" t="s">
        <v>391</v>
      </c>
      <c r="AC161" s="697" t="s">
        <v>1390</v>
      </c>
      <c r="AD161" s="700">
        <f t="shared" si="55" ref="AD161:AD168">+IF(AC161="No",T161,0)</f>
        <v>0.0</v>
      </c>
    </row>
    <row r="162" spans="8:8" s="445" ht="16.5" hidden="1" outlineLevel="1" customFormat="1">
      <c r="A162" s="450">
        <v>25.0</v>
      </c>
      <c r="B162" s="458" t="s">
        <v>399</v>
      </c>
      <c r="C162" s="501" t="s">
        <v>400</v>
      </c>
      <c r="D162" s="458" t="s">
        <v>36</v>
      </c>
      <c r="E162" s="546" t="s">
        <v>1207</v>
      </c>
      <c r="F162" s="501" t="s">
        <v>400</v>
      </c>
      <c r="G162" s="502">
        <v>10.78457</v>
      </c>
      <c r="H162" s="75">
        <v>13.99694</v>
      </c>
      <c r="I162" s="75">
        <v>26.268960000000003</v>
      </c>
      <c r="J162" s="75">
        <v>15.925469999999999</v>
      </c>
      <c r="K162" s="75">
        <v>0.0</v>
      </c>
      <c r="L162" s="75">
        <v>0.0</v>
      </c>
      <c r="M162" s="503">
        <v>0.0</v>
      </c>
      <c r="N162" s="503">
        <v>0.0</v>
      </c>
      <c r="O162" s="503">
        <v>0.0</v>
      </c>
      <c r="P162" s="503">
        <v>0.0</v>
      </c>
      <c r="Q162" s="455">
        <f t="shared" si="56" ref="Q162:Q169">SUM(G162:K162)</f>
        <v>66.97594000000001</v>
      </c>
      <c r="R162" s="455">
        <f t="shared" si="57" ref="R162:R169">SUM(L162:P162)</f>
        <v>0.0</v>
      </c>
      <c r="S162" s="78"/>
      <c r="T162" s="79">
        <f t="shared" si="54"/>
        <v>66.97594000000001</v>
      </c>
      <c r="U162" s="504">
        <v>66.97500000000001</v>
      </c>
      <c r="V162" s="505">
        <v>3.0</v>
      </c>
      <c r="W162" s="459"/>
      <c r="X162" s="82"/>
      <c r="Y162" s="458" t="s">
        <v>36</v>
      </c>
      <c r="Z162" s="458" t="s">
        <v>1207</v>
      </c>
      <c r="AB162" s="697" t="s">
        <v>399</v>
      </c>
      <c r="AC162" s="697" t="s">
        <v>1390</v>
      </c>
      <c r="AD162" s="700">
        <f t="shared" si="55"/>
        <v>0.0</v>
      </c>
    </row>
    <row r="163" spans="8:8" s="445" ht="16.5" hidden="1" outlineLevel="1" customFormat="1">
      <c r="A163" s="450">
        <v>25.0</v>
      </c>
      <c r="B163" s="458" t="s">
        <v>409</v>
      </c>
      <c r="C163" s="501" t="s">
        <v>410</v>
      </c>
      <c r="D163" s="458" t="s">
        <v>36</v>
      </c>
      <c r="E163" s="458" t="s">
        <v>411</v>
      </c>
      <c r="F163" s="501" t="s">
        <v>412</v>
      </c>
      <c r="G163" s="502">
        <v>3.9342</v>
      </c>
      <c r="H163" s="75">
        <v>9.04111</v>
      </c>
      <c r="I163" s="75">
        <v>14.929630000000001</v>
      </c>
      <c r="J163" s="75">
        <v>23.946629999999995</v>
      </c>
      <c r="K163" s="75">
        <v>0.0</v>
      </c>
      <c r="L163" s="75">
        <v>0.0</v>
      </c>
      <c r="M163" s="503">
        <v>0.0</v>
      </c>
      <c r="N163" s="503">
        <v>0.0</v>
      </c>
      <c r="O163" s="503">
        <v>0.0</v>
      </c>
      <c r="P163" s="503">
        <v>0.0</v>
      </c>
      <c r="Q163" s="455">
        <f t="shared" si="56"/>
        <v>51.851569999999995</v>
      </c>
      <c r="R163" s="455">
        <f t="shared" si="57"/>
        <v>0.0</v>
      </c>
      <c r="S163" s="78"/>
      <c r="T163" s="79">
        <f t="shared" si="54"/>
        <v>51.851569999999995</v>
      </c>
      <c r="U163" s="504">
        <v>51.851</v>
      </c>
      <c r="V163" s="505">
        <v>3.0</v>
      </c>
      <c r="W163" s="459"/>
      <c r="X163" s="82"/>
      <c r="Y163" s="458" t="s">
        <v>36</v>
      </c>
      <c r="Z163" s="458" t="s">
        <v>411</v>
      </c>
      <c r="AB163" s="697" t="s">
        <v>409</v>
      </c>
      <c r="AC163" s="697" t="s">
        <v>1390</v>
      </c>
      <c r="AD163" s="700">
        <f t="shared" si="55"/>
        <v>0.0</v>
      </c>
    </row>
    <row r="164" spans="8:8" s="445" ht="16.5" hidden="1" outlineLevel="1" customFormat="1">
      <c r="A164" s="450">
        <v>74.0</v>
      </c>
      <c r="B164" s="458" t="s">
        <v>417</v>
      </c>
      <c r="C164" s="501" t="s">
        <v>418</v>
      </c>
      <c r="D164" s="458" t="s">
        <v>36</v>
      </c>
      <c r="E164" s="458" t="s">
        <v>319</v>
      </c>
      <c r="F164" s="501" t="s">
        <v>420</v>
      </c>
      <c r="G164" s="502">
        <v>0.0</v>
      </c>
      <c r="H164" s="75">
        <v>11.95305</v>
      </c>
      <c r="I164" s="75">
        <v>6.93516</v>
      </c>
      <c r="J164" s="75">
        <v>24.30048</v>
      </c>
      <c r="K164" s="75">
        <v>0.0</v>
      </c>
      <c r="L164" s="75">
        <v>0.0</v>
      </c>
      <c r="M164" s="503">
        <v>0.0</v>
      </c>
      <c r="N164" s="503">
        <v>0.0</v>
      </c>
      <c r="O164" s="503">
        <v>0.0</v>
      </c>
      <c r="P164" s="503">
        <v>0.0</v>
      </c>
      <c r="Q164" s="455">
        <f t="shared" si="56"/>
        <v>43.18869</v>
      </c>
      <c r="R164" s="455">
        <f t="shared" si="57"/>
        <v>0.0</v>
      </c>
      <c r="S164" s="78"/>
      <c r="T164" s="79">
        <f t="shared" si="54"/>
        <v>43.18869</v>
      </c>
      <c r="U164" s="504">
        <v>43.188</v>
      </c>
      <c r="V164" s="505">
        <v>1.0</v>
      </c>
      <c r="W164" s="459"/>
      <c r="X164" s="82"/>
      <c r="Y164" s="458" t="s">
        <v>36</v>
      </c>
      <c r="Z164" s="458" t="s">
        <v>319</v>
      </c>
      <c r="AB164" s="697" t="s">
        <v>417</v>
      </c>
      <c r="AC164" s="697" t="s">
        <v>1390</v>
      </c>
      <c r="AD164" s="700">
        <f t="shared" si="55"/>
        <v>0.0</v>
      </c>
    </row>
    <row r="165" spans="8:8" s="445" ht="16.5" hidden="1" outlineLevel="1" customFormat="1">
      <c r="A165" s="450">
        <v>74.0</v>
      </c>
      <c r="B165" s="458" t="s">
        <v>421</v>
      </c>
      <c r="C165" s="501" t="s">
        <v>422</v>
      </c>
      <c r="D165" s="458" t="s">
        <v>36</v>
      </c>
      <c r="E165" s="458" t="s">
        <v>374</v>
      </c>
      <c r="F165" s="501" t="s">
        <v>423</v>
      </c>
      <c r="G165" s="502">
        <v>2.14358</v>
      </c>
      <c r="H165" s="75">
        <v>1.41568</v>
      </c>
      <c r="I165" s="75">
        <v>0.0</v>
      </c>
      <c r="J165" s="75">
        <v>0.0</v>
      </c>
      <c r="K165" s="75">
        <v>0.0</v>
      </c>
      <c r="L165" s="75">
        <v>0.66512</v>
      </c>
      <c r="M165" s="503">
        <v>2.92065</v>
      </c>
      <c r="N165" s="503">
        <v>15.68215</v>
      </c>
      <c r="O165" s="503">
        <v>31.077440000000003</v>
      </c>
      <c r="P165" s="503">
        <v>1.02459</v>
      </c>
      <c r="Q165" s="455">
        <f t="shared" si="56"/>
        <v>3.55926</v>
      </c>
      <c r="R165" s="455">
        <f t="shared" si="57"/>
        <v>51.36995</v>
      </c>
      <c r="S165" s="78"/>
      <c r="T165" s="79">
        <f t="shared" si="54"/>
        <v>54.929210000000005</v>
      </c>
      <c r="U165" s="504">
        <v>54.928999999999995</v>
      </c>
      <c r="V165" s="505">
        <v>2.0</v>
      </c>
      <c r="W165" s="459"/>
      <c r="X165" s="82"/>
      <c r="Y165" s="458" t="s">
        <v>36</v>
      </c>
      <c r="Z165" s="458" t="s">
        <v>374</v>
      </c>
      <c r="AB165" s="697" t="s">
        <v>421</v>
      </c>
      <c r="AC165" s="697" t="s">
        <v>1390</v>
      </c>
      <c r="AD165" s="700">
        <f t="shared" si="55"/>
        <v>0.0</v>
      </c>
    </row>
    <row r="166" spans="8:8" s="445" ht="16.5" hidden="1" outlineLevel="1" customFormat="1">
      <c r="A166" s="450">
        <v>78.0</v>
      </c>
      <c r="B166" s="458" t="s">
        <v>424</v>
      </c>
      <c r="C166" s="501" t="s">
        <v>425</v>
      </c>
      <c r="D166" s="458" t="s">
        <v>36</v>
      </c>
      <c r="E166" s="458" t="s">
        <v>411</v>
      </c>
      <c r="F166" s="501" t="s">
        <v>425</v>
      </c>
      <c r="G166" s="502">
        <v>0.98939</v>
      </c>
      <c r="H166" s="75">
        <v>12.80812</v>
      </c>
      <c r="I166" s="75">
        <v>15.388879999999999</v>
      </c>
      <c r="J166" s="75">
        <v>21.950009999999995</v>
      </c>
      <c r="K166" s="75">
        <v>0.0</v>
      </c>
      <c r="L166" s="75">
        <v>0.0</v>
      </c>
      <c r="M166" s="503">
        <v>0.0</v>
      </c>
      <c r="N166" s="503">
        <v>0.0</v>
      </c>
      <c r="O166" s="503">
        <v>0.0</v>
      </c>
      <c r="P166" s="503">
        <v>0.0</v>
      </c>
      <c r="Q166" s="455">
        <f t="shared" si="56"/>
        <v>51.136399999999995</v>
      </c>
      <c r="R166" s="455">
        <f t="shared" si="57"/>
        <v>0.0</v>
      </c>
      <c r="S166" s="78"/>
      <c r="T166" s="79">
        <f t="shared" si="54"/>
        <v>51.136399999999995</v>
      </c>
      <c r="U166" s="504">
        <v>51.137</v>
      </c>
      <c r="V166" s="505">
        <v>1.0</v>
      </c>
      <c r="W166" s="459"/>
      <c r="X166" s="82"/>
      <c r="Y166" s="458" t="s">
        <v>36</v>
      </c>
      <c r="Z166" s="458" t="s">
        <v>411</v>
      </c>
      <c r="AB166" s="697" t="s">
        <v>424</v>
      </c>
      <c r="AC166" s="697" t="s">
        <v>1390</v>
      </c>
      <c r="AD166" s="700">
        <f t="shared" si="55"/>
        <v>0.0</v>
      </c>
    </row>
    <row r="167" spans="8:8" s="445" ht="16.5" hidden="1" outlineLevel="1" customFormat="1">
      <c r="A167" s="450">
        <v>90.0</v>
      </c>
      <c r="B167" s="458" t="s">
        <v>429</v>
      </c>
      <c r="C167" s="501" t="s">
        <v>430</v>
      </c>
      <c r="D167" s="458" t="s">
        <v>36</v>
      </c>
      <c r="E167" s="458" t="s">
        <v>41</v>
      </c>
      <c r="F167" s="501" t="s">
        <v>431</v>
      </c>
      <c r="G167" s="502">
        <v>0.0</v>
      </c>
      <c r="H167" s="75">
        <v>20.50907</v>
      </c>
      <c r="I167" s="75">
        <v>20.719929999999998</v>
      </c>
      <c r="J167" s="75">
        <v>5.76896</v>
      </c>
      <c r="K167" s="75">
        <v>0.0</v>
      </c>
      <c r="L167" s="75">
        <v>0.0</v>
      </c>
      <c r="M167" s="503">
        <v>0.0</v>
      </c>
      <c r="N167" s="503">
        <v>1.2074099999999999</v>
      </c>
      <c r="O167" s="503">
        <v>0.0</v>
      </c>
      <c r="P167" s="503">
        <v>0.0</v>
      </c>
      <c r="Q167" s="455">
        <f t="shared" si="56"/>
        <v>46.99796</v>
      </c>
      <c r="R167" s="455">
        <f t="shared" si="57"/>
        <v>1.2074099999999999</v>
      </c>
      <c r="S167" s="78"/>
      <c r="T167" s="79">
        <f t="shared" si="54"/>
        <v>48.20537</v>
      </c>
      <c r="U167" s="504">
        <v>48.206</v>
      </c>
      <c r="V167" s="505">
        <v>2.0</v>
      </c>
      <c r="W167" s="459"/>
      <c r="X167" s="82"/>
      <c r="Y167" s="458" t="s">
        <v>36</v>
      </c>
      <c r="Z167" s="458" t="s">
        <v>41</v>
      </c>
      <c r="AB167" s="697" t="s">
        <v>429</v>
      </c>
      <c r="AC167" s="697" t="s">
        <v>1390</v>
      </c>
      <c r="AD167" s="700">
        <f t="shared" si="55"/>
        <v>0.0</v>
      </c>
    </row>
    <row r="168" spans="8:8" s="445" ht="16.5" hidden="1" outlineLevel="1" customFormat="1">
      <c r="A168" s="450">
        <v>90.0</v>
      </c>
      <c r="B168" s="701" t="s">
        <v>432</v>
      </c>
      <c r="C168" s="200" t="s">
        <v>433</v>
      </c>
      <c r="D168" s="503" t="s">
        <v>36</v>
      </c>
      <c r="E168" s="503" t="s">
        <v>436</v>
      </c>
      <c r="F168" s="613" t="s">
        <v>1208</v>
      </c>
      <c r="G168" s="503">
        <v>6.605970000000001</v>
      </c>
      <c r="H168" s="75">
        <v>12.73389</v>
      </c>
      <c r="I168" s="75">
        <v>5.89505</v>
      </c>
      <c r="J168" s="75">
        <v>3.89155</v>
      </c>
      <c r="K168" s="75">
        <v>0.0</v>
      </c>
      <c r="L168" s="75">
        <v>0.0</v>
      </c>
      <c r="M168" s="614">
        <v>0.0</v>
      </c>
      <c r="N168" s="614">
        <v>0.0</v>
      </c>
      <c r="O168" s="614">
        <v>0.0</v>
      </c>
      <c r="P168" s="614">
        <v>0.0</v>
      </c>
      <c r="Q168" s="455">
        <f t="shared" si="56"/>
        <v>29.12646</v>
      </c>
      <c r="R168" s="455">
        <f t="shared" si="57"/>
        <v>0.0</v>
      </c>
      <c r="S168" s="78"/>
      <c r="T168" s="79">
        <f t="shared" si="54"/>
        <v>29.12646</v>
      </c>
      <c r="U168" s="504">
        <v>29.127000000000002</v>
      </c>
      <c r="V168" s="505">
        <v>1.0</v>
      </c>
      <c r="W168" s="459"/>
      <c r="X168" s="82"/>
      <c r="Y168" s="503" t="s">
        <v>36</v>
      </c>
      <c r="Z168" s="503" t="s">
        <v>436</v>
      </c>
      <c r="AB168" s="697" t="s">
        <v>432</v>
      </c>
      <c r="AC168" s="697" t="s">
        <v>1390</v>
      </c>
      <c r="AD168" s="700">
        <f t="shared" si="55"/>
        <v>0.0</v>
      </c>
    </row>
    <row r="169" spans="8:8" s="445" ht="16.5" hidden="1" outlineLevel="1" customFormat="1">
      <c r="A169" s="521" t="s">
        <v>438</v>
      </c>
      <c r="B169" s="522"/>
      <c r="C169" s="522"/>
      <c r="D169" s="522"/>
      <c r="E169" s="522"/>
      <c r="F169" s="523" t="s">
        <v>85</v>
      </c>
      <c r="G169" s="576">
        <f t="shared" si="58" ref="G169:P169">SUM(G161:G168)</f>
        <v>45.193569999999994</v>
      </c>
      <c r="H169" s="576">
        <f t="shared" si="58"/>
        <v>99.15956</v>
      </c>
      <c r="I169" s="576">
        <f t="shared" si="58"/>
        <v>92.28394</v>
      </c>
      <c r="J169" s="576">
        <f t="shared" si="58"/>
        <v>98.73319999999998</v>
      </c>
      <c r="K169" s="576">
        <f t="shared" si="58"/>
        <v>0.0</v>
      </c>
      <c r="L169" s="576">
        <f t="shared" si="58"/>
        <v>0.66512</v>
      </c>
      <c r="M169" s="576">
        <f t="shared" si="58"/>
        <v>2.92065</v>
      </c>
      <c r="N169" s="576">
        <f t="shared" si="58"/>
        <v>16.88956</v>
      </c>
      <c r="O169" s="576">
        <f t="shared" si="58"/>
        <v>31.077440000000003</v>
      </c>
      <c r="P169" s="576">
        <f t="shared" si="58"/>
        <v>1.02459</v>
      </c>
      <c r="Q169" s="455">
        <f t="shared" si="56"/>
        <v>335.37027</v>
      </c>
      <c r="R169" s="455">
        <f t="shared" si="57"/>
        <v>52.57736</v>
      </c>
      <c r="S169" s="78">
        <f>SUM(S161:S168)</f>
        <v>0.0</v>
      </c>
      <c r="T169" s="79">
        <f t="shared" si="54"/>
        <v>387.94763</v>
      </c>
      <c r="U169" s="526">
        <f>SUM(U161:U168)</f>
        <v>387.947</v>
      </c>
      <c r="V169" s="568"/>
      <c r="W169" s="459"/>
      <c r="X169" s="82"/>
      <c r="AB169" s="697"/>
      <c r="AC169" s="697"/>
    </row>
    <row r="170" spans="8:8" s="445" ht="16.5" hidden="1" outlineLevel="1" customFormat="1">
      <c r="A170" s="529"/>
      <c r="B170" s="530"/>
      <c r="C170" s="530"/>
      <c r="D170" s="530"/>
      <c r="E170" s="530"/>
      <c r="F170" s="531" t="s">
        <v>86</v>
      </c>
      <c r="G170" s="114">
        <f>+G169/$T$169</f>
        <v>0.11649399688303289</v>
      </c>
      <c r="H170" s="114">
        <f t="shared" si="59" ref="H170:S170">+H169/$T$169</f>
        <v>0.2556003757517477</v>
      </c>
      <c r="I170" s="114">
        <f t="shared" si="59"/>
        <v>0.23787731349202984</v>
      </c>
      <c r="J170" s="114">
        <f t="shared" si="59"/>
        <v>0.2545013614337584</v>
      </c>
      <c r="K170" s="114">
        <f t="shared" si="59"/>
        <v>0.0</v>
      </c>
      <c r="L170" s="114">
        <f t="shared" si="59"/>
        <v>0.0017144582117952364</v>
      </c>
      <c r="M170" s="114">
        <f t="shared" si="59"/>
        <v>0.007528464602296965</v>
      </c>
      <c r="N170" s="114">
        <f t="shared" si="59"/>
        <v>0.04353567000783069</v>
      </c>
      <c r="O170" s="114">
        <f t="shared" si="59"/>
        <v>0.08010730726722058</v>
      </c>
      <c r="P170" s="114">
        <f t="shared" si="59"/>
        <v>0.002641052350287589</v>
      </c>
      <c r="Q170" s="532">
        <f t="shared" si="59"/>
        <v>0.864473047560569</v>
      </c>
      <c r="R170" s="532">
        <f t="shared" si="59"/>
        <v>0.13552695243943105</v>
      </c>
      <c r="S170" s="114">
        <f t="shared" si="59"/>
        <v>0.0</v>
      </c>
      <c r="T170" s="533">
        <f>T169/U169</f>
        <v>1.0000016239331662</v>
      </c>
      <c r="U170" s="554"/>
      <c r="V170" s="569"/>
      <c r="W170" s="459"/>
      <c r="X170" s="263"/>
      <c r="AB170" s="697"/>
      <c r="AC170" s="697"/>
    </row>
    <row r="171" spans="8:8" s="445" ht="16.5" hidden="1" outlineLevel="1" collapsed="1" customFormat="1">
      <c r="A171" s="460"/>
      <c r="B171" s="702"/>
      <c r="C171" s="122"/>
      <c r="D171" s="615"/>
      <c r="E171" s="615"/>
      <c r="F171" s="615"/>
      <c r="G171" s="537"/>
      <c r="H171" s="321"/>
      <c r="I171" s="321"/>
      <c r="J171" s="321"/>
      <c r="K171" s="321"/>
      <c r="L171" s="321"/>
      <c r="M171" s="616"/>
      <c r="N171" s="616"/>
      <c r="O171" s="616"/>
      <c r="P171" s="617"/>
      <c r="Q171" s="461"/>
      <c r="R171" s="461"/>
      <c r="S171" s="324"/>
      <c r="T171" s="46"/>
      <c r="U171" s="618"/>
      <c r="V171" s="449"/>
      <c r="W171" s="459"/>
      <c r="X171" s="122"/>
      <c r="Y171" s="615"/>
      <c r="Z171" s="615"/>
      <c r="AB171" s="697"/>
    </row>
    <row r="172" spans="8:8" s="445" ht="16.5" hidden="1" outlineLevel="1" customFormat="1">
      <c r="A172" s="489" t="s">
        <v>439</v>
      </c>
      <c r="B172" s="489"/>
      <c r="C172" s="489"/>
      <c r="D172" s="615"/>
      <c r="E172" s="615"/>
      <c r="F172" s="615"/>
      <c r="G172" s="537"/>
      <c r="H172" s="321"/>
      <c r="I172" s="321"/>
      <c r="J172" s="321"/>
      <c r="K172" s="321"/>
      <c r="L172" s="321"/>
      <c r="M172" s="616"/>
      <c r="N172" s="616"/>
      <c r="O172" s="616"/>
      <c r="P172" s="617"/>
      <c r="Q172" s="461"/>
      <c r="R172" s="461"/>
      <c r="S172" s="324"/>
      <c r="T172" s="46"/>
      <c r="U172" s="618"/>
      <c r="V172" s="449"/>
      <c r="W172" s="459"/>
      <c r="X172" s="122"/>
      <c r="Y172" s="615"/>
      <c r="Z172" s="615"/>
      <c r="AB172" s="697"/>
    </row>
    <row r="173" spans="8:8" s="445" ht="15.75" outlineLevel="1" customFormat="1">
      <c r="A173" s="490">
        <v>40.0</v>
      </c>
      <c r="B173" s="493" t="s">
        <v>440</v>
      </c>
      <c r="C173" s="492" t="s">
        <v>441</v>
      </c>
      <c r="D173" s="493" t="s">
        <v>36</v>
      </c>
      <c r="E173" s="493" t="s">
        <v>442</v>
      </c>
      <c r="F173" s="611" t="s">
        <v>441</v>
      </c>
      <c r="G173" s="495">
        <v>0.0</v>
      </c>
      <c r="H173" s="55">
        <v>7.845</v>
      </c>
      <c r="I173" s="55">
        <v>2.9589999999999996</v>
      </c>
      <c r="J173" s="55">
        <v>0.148</v>
      </c>
      <c r="K173" s="55">
        <v>0.0</v>
      </c>
      <c r="L173" s="55">
        <v>0.0</v>
      </c>
      <c r="M173" s="496">
        <v>0.0</v>
      </c>
      <c r="N173" s="496">
        <v>0.0</v>
      </c>
      <c r="O173" s="496">
        <v>0.0</v>
      </c>
      <c r="P173" s="496">
        <v>0.0</v>
      </c>
      <c r="Q173" s="497">
        <f t="shared" si="60" ref="Q173:Q191">SUM(G173:K173)</f>
        <v>10.951999999999998</v>
      </c>
      <c r="R173" s="497">
        <f t="shared" si="61" ref="R173:R191">SUM(L173:P173)</f>
        <v>0.0</v>
      </c>
      <c r="S173" s="58"/>
      <c r="T173" s="59">
        <f t="shared" si="62" ref="T173:T191">SUM(Q173:S173)</f>
        <v>10.951999999999998</v>
      </c>
      <c r="U173" s="498">
        <v>10.952</v>
      </c>
      <c r="V173" s="499">
        <v>1.0</v>
      </c>
      <c r="W173" s="459"/>
      <c r="X173" s="457" t="s">
        <v>1100</v>
      </c>
      <c r="Y173" s="493" t="s">
        <v>36</v>
      </c>
      <c r="Z173" s="493" t="s">
        <v>442</v>
      </c>
      <c r="AB173" s="697" t="s">
        <v>440</v>
      </c>
      <c r="AC173" s="697" t="s">
        <v>1389</v>
      </c>
      <c r="AD173" s="700">
        <f t="shared" si="63" ref="AD173:AD190">+IF(AC173="No",T173,0)</f>
        <v>10.951999999999998</v>
      </c>
    </row>
    <row r="174" spans="8:8" s="445" ht="15.75" outlineLevel="1" customFormat="1">
      <c r="A174" s="450">
        <v>40.0</v>
      </c>
      <c r="B174" s="458" t="s">
        <v>443</v>
      </c>
      <c r="C174" s="501" t="s">
        <v>1209</v>
      </c>
      <c r="D174" s="458" t="s">
        <v>36</v>
      </c>
      <c r="E174" s="458" t="s">
        <v>445</v>
      </c>
      <c r="F174" s="501" t="s">
        <v>1209</v>
      </c>
      <c r="G174" s="502">
        <v>0.0</v>
      </c>
      <c r="H174" s="75">
        <v>0.75</v>
      </c>
      <c r="I174" s="75">
        <v>0.0</v>
      </c>
      <c r="J174" s="75">
        <v>0.0</v>
      </c>
      <c r="K174" s="75">
        <v>0.0</v>
      </c>
      <c r="L174" s="75">
        <v>0.0</v>
      </c>
      <c r="M174" s="503">
        <v>0.0</v>
      </c>
      <c r="N174" s="503">
        <v>0.0</v>
      </c>
      <c r="O174" s="503">
        <v>0.0</v>
      </c>
      <c r="P174" s="503">
        <v>0.0</v>
      </c>
      <c r="Q174" s="455">
        <f t="shared" si="60"/>
        <v>0.75</v>
      </c>
      <c r="R174" s="455">
        <f t="shared" si="61"/>
        <v>0.0</v>
      </c>
      <c r="S174" s="78"/>
      <c r="T174" s="79">
        <f t="shared" si="62"/>
        <v>0.75</v>
      </c>
      <c r="U174" s="504">
        <v>0.75</v>
      </c>
      <c r="V174" s="505">
        <v>1.0</v>
      </c>
      <c r="W174" s="459"/>
      <c r="X174" s="457" t="s">
        <v>1100</v>
      </c>
      <c r="Y174" s="458" t="s">
        <v>36</v>
      </c>
      <c r="Z174" s="458" t="s">
        <v>445</v>
      </c>
      <c r="AB174" s="697" t="s">
        <v>443</v>
      </c>
      <c r="AC174" s="697" t="s">
        <v>1389</v>
      </c>
      <c r="AD174" s="700">
        <f t="shared" si="63"/>
        <v>0.75</v>
      </c>
    </row>
    <row r="175" spans="8:8" s="445" ht="15.75" outlineLevel="1" customFormat="1">
      <c r="A175" s="450">
        <v>40.0</v>
      </c>
      <c r="B175" s="458" t="s">
        <v>446</v>
      </c>
      <c r="C175" s="501" t="s">
        <v>1210</v>
      </c>
      <c r="D175" s="458" t="s">
        <v>448</v>
      </c>
      <c r="E175" s="458" t="s">
        <v>449</v>
      </c>
      <c r="F175" s="501" t="s">
        <v>1211</v>
      </c>
      <c r="G175" s="502">
        <v>0.0</v>
      </c>
      <c r="H175" s="75">
        <v>0.0</v>
      </c>
      <c r="I175" s="75">
        <v>5.183</v>
      </c>
      <c r="J175" s="75">
        <v>6.364000000000001</v>
      </c>
      <c r="K175" s="75">
        <v>0.0</v>
      </c>
      <c r="L175" s="75">
        <v>0.0</v>
      </c>
      <c r="M175" s="503">
        <v>0.0</v>
      </c>
      <c r="N175" s="503">
        <v>0.0</v>
      </c>
      <c r="O175" s="503">
        <v>0.0</v>
      </c>
      <c r="P175" s="503">
        <v>0.0</v>
      </c>
      <c r="Q175" s="455">
        <f t="shared" si="60"/>
        <v>11.547</v>
      </c>
      <c r="R175" s="455">
        <f t="shared" si="61"/>
        <v>0.0</v>
      </c>
      <c r="S175" s="78"/>
      <c r="T175" s="79">
        <f t="shared" si="62"/>
        <v>11.547</v>
      </c>
      <c r="U175" s="504">
        <v>11.547</v>
      </c>
      <c r="V175" s="505">
        <v>1.0</v>
      </c>
      <c r="W175" s="459"/>
      <c r="X175" s="457" t="s">
        <v>1100</v>
      </c>
      <c r="Y175" s="458" t="s">
        <v>448</v>
      </c>
      <c r="Z175" s="458" t="s">
        <v>449</v>
      </c>
      <c r="AB175" s="697" t="s">
        <v>446</v>
      </c>
      <c r="AC175" s="697" t="s">
        <v>1389</v>
      </c>
      <c r="AD175" s="700">
        <f t="shared" si="63"/>
        <v>11.547</v>
      </c>
    </row>
    <row r="176" spans="8:8" s="445" ht="16.5" outlineLevel="1" customFormat="1" customHeight="1">
      <c r="A176" s="450" t="s">
        <v>125</v>
      </c>
      <c r="B176" s="559" t="s">
        <v>456</v>
      </c>
      <c r="C176" s="553" t="s">
        <v>457</v>
      </c>
      <c r="D176" s="458" t="s">
        <v>458</v>
      </c>
      <c r="E176" s="458" t="s">
        <v>459</v>
      </c>
      <c r="F176" s="501" t="s">
        <v>460</v>
      </c>
      <c r="G176" s="75">
        <v>0.0</v>
      </c>
      <c r="H176" s="75">
        <v>2.4</v>
      </c>
      <c r="I176" s="75">
        <v>2.0</v>
      </c>
      <c r="J176" s="75">
        <v>0.0</v>
      </c>
      <c r="K176" s="75">
        <v>0.0</v>
      </c>
      <c r="L176" s="75">
        <v>0.0</v>
      </c>
      <c r="M176" s="503">
        <v>0.0</v>
      </c>
      <c r="N176" s="503">
        <v>0.0</v>
      </c>
      <c r="O176" s="503">
        <v>0.0</v>
      </c>
      <c r="P176" s="503">
        <v>0.0</v>
      </c>
      <c r="Q176" s="455">
        <f t="shared" si="60"/>
        <v>4.4</v>
      </c>
      <c r="R176" s="455">
        <f t="shared" si="61"/>
        <v>0.0</v>
      </c>
      <c r="S176" s="78"/>
      <c r="T176" s="79">
        <f t="shared" si="62"/>
        <v>4.4</v>
      </c>
      <c r="U176" s="504">
        <v>4.4</v>
      </c>
      <c r="V176" s="505">
        <v>1.0</v>
      </c>
      <c r="W176" s="459"/>
      <c r="X176" s="457" t="s">
        <v>1100</v>
      </c>
      <c r="Y176" s="458" t="s">
        <v>458</v>
      </c>
      <c r="Z176" s="458" t="s">
        <v>459</v>
      </c>
      <c r="AB176" s="697" t="s">
        <v>456</v>
      </c>
      <c r="AC176" s="697" t="s">
        <v>1389</v>
      </c>
      <c r="AD176" s="700">
        <f t="shared" si="63"/>
        <v>4.4</v>
      </c>
    </row>
    <row r="177" spans="8:8" s="445" ht="15.75" outlineLevel="1" customFormat="1">
      <c r="A177" s="450" t="s">
        <v>125</v>
      </c>
      <c r="B177" s="559" t="s">
        <v>456</v>
      </c>
      <c r="C177" s="553" t="s">
        <v>457</v>
      </c>
      <c r="D177" s="458" t="s">
        <v>461</v>
      </c>
      <c r="E177" s="458" t="s">
        <v>462</v>
      </c>
      <c r="F177" s="501" t="s">
        <v>1212</v>
      </c>
      <c r="G177" s="502">
        <v>0.0</v>
      </c>
      <c r="H177" s="75">
        <v>0.0</v>
      </c>
      <c r="I177" s="75">
        <v>2.7800000000000002</v>
      </c>
      <c r="J177" s="75">
        <v>0.0</v>
      </c>
      <c r="K177" s="75">
        <v>0.0</v>
      </c>
      <c r="L177" s="75">
        <v>0.0</v>
      </c>
      <c r="M177" s="503">
        <v>0.0</v>
      </c>
      <c r="N177" s="503">
        <v>0.0</v>
      </c>
      <c r="O177" s="503">
        <v>0.0</v>
      </c>
      <c r="P177" s="503">
        <v>0.0</v>
      </c>
      <c r="Q177" s="455">
        <f t="shared" si="60"/>
        <v>2.7800000000000002</v>
      </c>
      <c r="R177" s="455">
        <f t="shared" si="61"/>
        <v>0.0</v>
      </c>
      <c r="S177" s="78"/>
      <c r="T177" s="79">
        <f t="shared" si="62"/>
        <v>2.7800000000000002</v>
      </c>
      <c r="U177" s="504">
        <v>3.0</v>
      </c>
      <c r="V177" s="505">
        <v>1.0</v>
      </c>
      <c r="W177" s="459"/>
      <c r="X177" s="457" t="s">
        <v>1100</v>
      </c>
      <c r="Y177" s="458" t="s">
        <v>461</v>
      </c>
      <c r="Z177" s="458" t="s">
        <v>462</v>
      </c>
      <c r="AB177" s="697" t="s">
        <v>456</v>
      </c>
      <c r="AC177" s="697" t="s">
        <v>1389</v>
      </c>
      <c r="AD177" s="700">
        <f t="shared" si="63"/>
        <v>2.7800000000000002</v>
      </c>
    </row>
    <row r="178" spans="8:8" s="445" ht="15.75" outlineLevel="1" customFormat="1">
      <c r="A178" s="450">
        <v>50.0</v>
      </c>
      <c r="B178" s="559">
        <v>5008.0</v>
      </c>
      <c r="C178" s="501" t="s">
        <v>473</v>
      </c>
      <c r="D178" s="546" t="s">
        <v>434</v>
      </c>
      <c r="E178" s="458" t="s">
        <v>27</v>
      </c>
      <c r="F178" s="553" t="s">
        <v>1213</v>
      </c>
      <c r="G178" s="502">
        <v>16.19044</v>
      </c>
      <c r="H178" s="75">
        <v>20.15246</v>
      </c>
      <c r="I178" s="75">
        <v>11.80505</v>
      </c>
      <c r="J178" s="75">
        <v>11.0276</v>
      </c>
      <c r="K178" s="75">
        <v>0.0</v>
      </c>
      <c r="L178" s="75">
        <v>0.0</v>
      </c>
      <c r="M178" s="503">
        <v>0.0</v>
      </c>
      <c r="N178" s="503">
        <v>0.0</v>
      </c>
      <c r="O178" s="503">
        <v>0.0</v>
      </c>
      <c r="P178" s="503">
        <v>0.0</v>
      </c>
      <c r="Q178" s="455">
        <f t="shared" si="60"/>
        <v>59.17555</v>
      </c>
      <c r="R178" s="455">
        <f t="shared" si="61"/>
        <v>0.0</v>
      </c>
      <c r="S178" s="78"/>
      <c r="T178" s="79">
        <f t="shared" si="62"/>
        <v>59.17555</v>
      </c>
      <c r="U178" s="504">
        <v>59.12400000000001</v>
      </c>
      <c r="V178" s="505">
        <v>2.0</v>
      </c>
      <c r="W178" s="459"/>
      <c r="X178" s="457" t="s">
        <v>1100</v>
      </c>
      <c r="Y178" s="458" t="s">
        <v>434</v>
      </c>
      <c r="Z178" s="458" t="s">
        <v>27</v>
      </c>
      <c r="AB178" s="697">
        <v>5008.0</v>
      </c>
      <c r="AC178" s="697" t="s">
        <v>1389</v>
      </c>
      <c r="AD178" s="700">
        <f t="shared" si="63"/>
        <v>59.17555</v>
      </c>
    </row>
    <row r="179" spans="8:8" s="445" ht="15.75" outlineLevel="1" customFormat="1">
      <c r="A179" s="619" t="s">
        <v>475</v>
      </c>
      <c r="B179" s="620">
        <v>5009.0</v>
      </c>
      <c r="C179" s="452" t="s">
        <v>1214</v>
      </c>
      <c r="D179" s="620" t="s">
        <v>477</v>
      </c>
      <c r="E179" s="620" t="s">
        <v>478</v>
      </c>
      <c r="F179" s="452" t="s">
        <v>479</v>
      </c>
      <c r="G179" s="621"/>
      <c r="H179" s="622"/>
      <c r="I179" s="622"/>
      <c r="J179" s="622"/>
      <c r="K179" s="622"/>
      <c r="L179" s="622"/>
      <c r="M179" s="623"/>
      <c r="N179" s="623"/>
      <c r="O179" s="623"/>
      <c r="P179" s="623"/>
      <c r="Q179" s="455">
        <f t="shared" si="60"/>
        <v>0.0</v>
      </c>
      <c r="R179" s="455">
        <f t="shared" si="61"/>
        <v>0.0</v>
      </c>
      <c r="S179" s="624"/>
      <c r="T179" s="625">
        <f t="shared" si="62"/>
        <v>0.0</v>
      </c>
      <c r="U179" s="504">
        <v>0.5</v>
      </c>
      <c r="V179" s="626"/>
      <c r="W179" s="459"/>
      <c r="X179" s="82"/>
      <c r="Y179" s="458" t="s">
        <v>477</v>
      </c>
      <c r="Z179" s="458" t="s">
        <v>478</v>
      </c>
      <c r="AB179" s="697">
        <v>5009.0</v>
      </c>
      <c r="AC179" s="697" t="s">
        <v>1389</v>
      </c>
      <c r="AD179" s="700">
        <f t="shared" si="63"/>
        <v>0.0</v>
      </c>
    </row>
    <row r="180" spans="8:8" s="445" ht="15.75" outlineLevel="1" customFormat="1">
      <c r="A180" s="450">
        <v>50.0</v>
      </c>
      <c r="B180" s="458" t="s">
        <v>480</v>
      </c>
      <c r="C180" s="553" t="s">
        <v>1215</v>
      </c>
      <c r="D180" s="458" t="s">
        <v>482</v>
      </c>
      <c r="E180" s="458" t="s">
        <v>483</v>
      </c>
      <c r="F180" s="501" t="s">
        <v>1216</v>
      </c>
      <c r="G180" s="502">
        <v>0.0</v>
      </c>
      <c r="H180" s="75">
        <v>1.0</v>
      </c>
      <c r="I180" s="75">
        <v>4.03</v>
      </c>
      <c r="J180" s="75">
        <v>0.0</v>
      </c>
      <c r="K180" s="75">
        <v>0.0</v>
      </c>
      <c r="L180" s="75">
        <v>0.0</v>
      </c>
      <c r="M180" s="503">
        <v>0.0</v>
      </c>
      <c r="N180" s="503">
        <v>0.0</v>
      </c>
      <c r="O180" s="503">
        <v>0.0</v>
      </c>
      <c r="P180" s="503">
        <v>0.0</v>
      </c>
      <c r="Q180" s="455">
        <f t="shared" si="60"/>
        <v>5.03</v>
      </c>
      <c r="R180" s="455">
        <f t="shared" si="61"/>
        <v>0.0</v>
      </c>
      <c r="S180" s="78"/>
      <c r="T180" s="79">
        <f t="shared" si="62"/>
        <v>5.03</v>
      </c>
      <c r="U180" s="504">
        <v>5.03</v>
      </c>
      <c r="V180" s="505">
        <v>2.0</v>
      </c>
      <c r="W180" s="459"/>
      <c r="X180" s="82"/>
      <c r="Y180" s="458" t="s">
        <v>482</v>
      </c>
      <c r="Z180" s="458" t="s">
        <v>483</v>
      </c>
      <c r="AB180" s="697" t="s">
        <v>480</v>
      </c>
      <c r="AC180" s="697" t="s">
        <v>1389</v>
      </c>
      <c r="AD180" s="700">
        <f t="shared" si="63"/>
        <v>5.03</v>
      </c>
    </row>
    <row r="181" spans="8:8" s="445" ht="15.75" outlineLevel="1" customFormat="1">
      <c r="A181" s="450">
        <v>50.0</v>
      </c>
      <c r="B181" s="559" t="s">
        <v>1217</v>
      </c>
      <c r="C181" s="501" t="s">
        <v>486</v>
      </c>
      <c r="D181" s="458" t="s">
        <v>36</v>
      </c>
      <c r="E181" s="458" t="s">
        <v>1218</v>
      </c>
      <c r="F181" s="501" t="s">
        <v>1219</v>
      </c>
      <c r="G181" s="502">
        <v>0.0</v>
      </c>
      <c r="H181" s="75">
        <v>0.0</v>
      </c>
      <c r="I181" s="75">
        <v>0.0</v>
      </c>
      <c r="J181" s="75">
        <v>0.0</v>
      </c>
      <c r="K181" s="75">
        <v>0.0</v>
      </c>
      <c r="L181" s="75">
        <v>0.0</v>
      </c>
      <c r="M181" s="503">
        <v>0.0</v>
      </c>
      <c r="N181" s="503">
        <v>0.0</v>
      </c>
      <c r="O181" s="503">
        <v>1.3</v>
      </c>
      <c r="P181" s="503">
        <v>0.9</v>
      </c>
      <c r="Q181" s="455">
        <f t="shared" si="60"/>
        <v>0.0</v>
      </c>
      <c r="R181" s="455">
        <f t="shared" si="61"/>
        <v>2.2</v>
      </c>
      <c r="S181" s="78"/>
      <c r="T181" s="79">
        <f t="shared" si="62"/>
        <v>2.2</v>
      </c>
      <c r="U181" s="504">
        <v>2.2</v>
      </c>
      <c r="V181" s="505">
        <v>2.0</v>
      </c>
      <c r="W181" s="459"/>
      <c r="X181" s="82"/>
      <c r="Y181" s="458" t="s">
        <v>36</v>
      </c>
      <c r="Z181" s="458" t="s">
        <v>1218</v>
      </c>
      <c r="AB181" s="697" t="s">
        <v>1217</v>
      </c>
      <c r="AC181" s="697" t="s">
        <v>1389</v>
      </c>
      <c r="AD181" s="700">
        <f t="shared" si="63"/>
        <v>2.2</v>
      </c>
    </row>
    <row r="182" spans="8:8" s="445" ht="15.75" outlineLevel="1" customFormat="1">
      <c r="A182" s="450">
        <v>50.0</v>
      </c>
      <c r="B182" s="559" t="s">
        <v>1217</v>
      </c>
      <c r="C182" s="501" t="s">
        <v>486</v>
      </c>
      <c r="D182" s="458" t="s">
        <v>36</v>
      </c>
      <c r="E182" s="458" t="s">
        <v>810</v>
      </c>
      <c r="F182" s="501" t="s">
        <v>1220</v>
      </c>
      <c r="G182" s="502">
        <v>0.0</v>
      </c>
      <c r="H182" s="75">
        <v>0.0</v>
      </c>
      <c r="I182" s="75">
        <v>0.0</v>
      </c>
      <c r="J182" s="75">
        <v>0.0</v>
      </c>
      <c r="K182" s="75">
        <v>0.0</v>
      </c>
      <c r="L182" s="75">
        <v>1.3</v>
      </c>
      <c r="M182" s="503">
        <v>1.0</v>
      </c>
      <c r="N182" s="503">
        <v>0.0</v>
      </c>
      <c r="O182" s="503">
        <v>0.0</v>
      </c>
      <c r="P182" s="503">
        <v>0.0</v>
      </c>
      <c r="Q182" s="455">
        <f t="shared" si="60"/>
        <v>0.0</v>
      </c>
      <c r="R182" s="455">
        <f t="shared" si="61"/>
        <v>2.3</v>
      </c>
      <c r="S182" s="78"/>
      <c r="T182" s="79">
        <f t="shared" si="62"/>
        <v>2.3</v>
      </c>
      <c r="U182" s="504">
        <v>2.3</v>
      </c>
      <c r="V182" s="505">
        <v>2.0</v>
      </c>
      <c r="W182" s="459"/>
      <c r="X182" s="82"/>
      <c r="Y182" s="458" t="s">
        <v>36</v>
      </c>
      <c r="Z182" s="458" t="s">
        <v>810</v>
      </c>
      <c r="AB182" s="697" t="s">
        <v>1217</v>
      </c>
      <c r="AC182" s="697" t="s">
        <v>1389</v>
      </c>
      <c r="AD182" s="700">
        <f t="shared" si="63"/>
        <v>2.3</v>
      </c>
    </row>
    <row r="183" spans="8:8" s="445" ht="15.75" outlineLevel="1" customFormat="1">
      <c r="A183" s="450">
        <v>50.0</v>
      </c>
      <c r="B183" s="458" t="s">
        <v>491</v>
      </c>
      <c r="C183" s="501" t="s">
        <v>1221</v>
      </c>
      <c r="D183" s="458" t="s">
        <v>36</v>
      </c>
      <c r="E183" s="458" t="s">
        <v>493</v>
      </c>
      <c r="F183" s="501" t="s">
        <v>494</v>
      </c>
      <c r="G183" s="502">
        <v>3.0</v>
      </c>
      <c r="H183" s="75">
        <v>9.0</v>
      </c>
      <c r="I183" s="75">
        <v>2.0</v>
      </c>
      <c r="J183" s="75">
        <v>0.0</v>
      </c>
      <c r="K183" s="75">
        <v>0.0</v>
      </c>
      <c r="L183" s="75">
        <v>0.0</v>
      </c>
      <c r="M183" s="75">
        <v>0.0</v>
      </c>
      <c r="N183" s="75">
        <v>0.0</v>
      </c>
      <c r="O183" s="75">
        <v>0.0</v>
      </c>
      <c r="P183" s="75">
        <v>0.0</v>
      </c>
      <c r="Q183" s="455">
        <f t="shared" si="60"/>
        <v>14.0</v>
      </c>
      <c r="R183" s="455">
        <f t="shared" si="61"/>
        <v>0.0</v>
      </c>
      <c r="S183" s="78"/>
      <c r="T183" s="79">
        <f t="shared" si="62"/>
        <v>14.0</v>
      </c>
      <c r="U183" s="504">
        <v>14.0</v>
      </c>
      <c r="V183" s="505">
        <v>2.0</v>
      </c>
      <c r="W183" s="459"/>
      <c r="X183" s="82"/>
      <c r="Y183" s="458" t="s">
        <v>36</v>
      </c>
      <c r="Z183" s="458" t="s">
        <v>493</v>
      </c>
      <c r="AB183" s="697" t="s">
        <v>491</v>
      </c>
      <c r="AC183" s="697" t="s">
        <v>1389</v>
      </c>
      <c r="AD183" s="700">
        <f t="shared" si="63"/>
        <v>14.0</v>
      </c>
    </row>
    <row r="184" spans="8:8" s="445" ht="15.75" outlineLevel="1" customFormat="1">
      <c r="A184" s="450">
        <v>50.0</v>
      </c>
      <c r="B184" s="458" t="s">
        <v>491</v>
      </c>
      <c r="C184" s="501" t="s">
        <v>1221</v>
      </c>
      <c r="D184" s="458" t="s">
        <v>495</v>
      </c>
      <c r="E184" s="458" t="s">
        <v>496</v>
      </c>
      <c r="F184" s="501" t="s">
        <v>497</v>
      </c>
      <c r="G184" s="75">
        <v>0.0</v>
      </c>
      <c r="H184" s="75">
        <v>0.0</v>
      </c>
      <c r="I184" s="75">
        <v>0.0</v>
      </c>
      <c r="J184" s="75">
        <v>0.0</v>
      </c>
      <c r="K184" s="75">
        <v>0.0</v>
      </c>
      <c r="L184" s="75">
        <v>0.0</v>
      </c>
      <c r="M184" s="75">
        <v>1.531</v>
      </c>
      <c r="N184" s="75">
        <v>14.498999999999999</v>
      </c>
      <c r="O184" s="503">
        <v>1.025</v>
      </c>
      <c r="P184" s="503">
        <v>0.0</v>
      </c>
      <c r="Q184" s="455">
        <f t="shared" si="64" ref="Q184:Q190">SUM(G184:K184)</f>
        <v>0.0</v>
      </c>
      <c r="R184" s="455">
        <f t="shared" si="61"/>
        <v>17.054999999999996</v>
      </c>
      <c r="S184" s="78"/>
      <c r="T184" s="79">
        <f t="shared" si="62"/>
        <v>17.054999999999996</v>
      </c>
      <c r="U184" s="504">
        <v>17.055</v>
      </c>
      <c r="V184" s="505">
        <v>2.0</v>
      </c>
      <c r="W184" s="459"/>
      <c r="X184" s="82"/>
      <c r="Y184" s="458" t="s">
        <v>495</v>
      </c>
      <c r="Z184" s="458" t="s">
        <v>496</v>
      </c>
      <c r="AB184" s="697" t="s">
        <v>491</v>
      </c>
      <c r="AC184" s="697" t="s">
        <v>1389</v>
      </c>
      <c r="AD184" s="700">
        <f t="shared" si="63"/>
        <v>17.054999999999996</v>
      </c>
    </row>
    <row r="185" spans="8:8" s="445" ht="15.75" outlineLevel="1" customFormat="1">
      <c r="A185" s="450">
        <v>50.0</v>
      </c>
      <c r="B185" s="559" t="s">
        <v>498</v>
      </c>
      <c r="C185" s="501" t="s">
        <v>499</v>
      </c>
      <c r="D185" s="458" t="s">
        <v>500</v>
      </c>
      <c r="E185" s="458" t="s">
        <v>501</v>
      </c>
      <c r="F185" s="553" t="s">
        <v>502</v>
      </c>
      <c r="G185" s="502">
        <v>0.0</v>
      </c>
      <c r="H185" s="75">
        <v>3.5</v>
      </c>
      <c r="I185" s="75">
        <v>0.5</v>
      </c>
      <c r="J185" s="75">
        <v>0.0</v>
      </c>
      <c r="K185" s="75">
        <v>0.0</v>
      </c>
      <c r="L185" s="75">
        <v>0.0</v>
      </c>
      <c r="M185" s="503">
        <v>0.0</v>
      </c>
      <c r="N185" s="503">
        <v>0.0</v>
      </c>
      <c r="O185" s="503">
        <v>0.0</v>
      </c>
      <c r="P185" s="503">
        <v>0.0</v>
      </c>
      <c r="Q185" s="455">
        <f t="shared" si="64"/>
        <v>4.0</v>
      </c>
      <c r="R185" s="455">
        <f t="shared" si="61"/>
        <v>0.0</v>
      </c>
      <c r="S185" s="78"/>
      <c r="T185" s="79">
        <f t="shared" si="62"/>
        <v>4.0</v>
      </c>
      <c r="U185" s="504">
        <v>4.045</v>
      </c>
      <c r="V185" s="505">
        <v>1.0</v>
      </c>
      <c r="W185" s="459"/>
      <c r="X185" s="457" t="s">
        <v>1100</v>
      </c>
      <c r="Y185" s="458" t="s">
        <v>500</v>
      </c>
      <c r="Z185" s="458" t="s">
        <v>501</v>
      </c>
      <c r="AB185" s="697" t="s">
        <v>498</v>
      </c>
      <c r="AC185" s="697" t="s">
        <v>1389</v>
      </c>
      <c r="AD185" s="700">
        <f t="shared" si="63"/>
        <v>4.0</v>
      </c>
    </row>
    <row r="186" spans="8:8" s="445" ht="15.75" outlineLevel="1" customFormat="1">
      <c r="A186" s="450" t="s">
        <v>503</v>
      </c>
      <c r="B186" s="559" t="s">
        <v>1222</v>
      </c>
      <c r="C186" s="501" t="s">
        <v>1223</v>
      </c>
      <c r="D186" s="458" t="s">
        <v>36</v>
      </c>
      <c r="E186" s="546" t="s">
        <v>1224</v>
      </c>
      <c r="F186" s="501" t="s">
        <v>1225</v>
      </c>
      <c r="G186" s="502">
        <v>0.0</v>
      </c>
      <c r="H186" s="75">
        <v>0.0</v>
      </c>
      <c r="I186" s="75">
        <v>6.2</v>
      </c>
      <c r="J186" s="75">
        <v>0.0</v>
      </c>
      <c r="K186" s="75">
        <v>0.0</v>
      </c>
      <c r="L186" s="75">
        <v>0.0</v>
      </c>
      <c r="M186" s="503">
        <v>0.0</v>
      </c>
      <c r="N186" s="503">
        <v>0.0</v>
      </c>
      <c r="O186" s="503">
        <v>0.0</v>
      </c>
      <c r="P186" s="503">
        <v>0.0</v>
      </c>
      <c r="Q186" s="455">
        <f t="shared" si="64"/>
        <v>6.2</v>
      </c>
      <c r="R186" s="455">
        <f t="shared" si="61"/>
        <v>0.0</v>
      </c>
      <c r="S186" s="78"/>
      <c r="T186" s="79">
        <f t="shared" si="62"/>
        <v>6.2</v>
      </c>
      <c r="U186" s="504">
        <v>6.2</v>
      </c>
      <c r="V186" s="575">
        <v>3.0</v>
      </c>
      <c r="W186"/>
      <c r="X186" s="457" t="s">
        <v>1100</v>
      </c>
      <c r="Y186" s="458" t="s">
        <v>36</v>
      </c>
      <c r="Z186" s="458" t="s">
        <v>1224</v>
      </c>
      <c r="AB186" s="697" t="s">
        <v>1222</v>
      </c>
      <c r="AC186" s="697" t="s">
        <v>1389</v>
      </c>
      <c r="AD186" s="700">
        <f t="shared" si="63"/>
        <v>6.2</v>
      </c>
    </row>
    <row r="187" spans="8:8" s="445" ht="15.75" outlineLevel="1" customFormat="1">
      <c r="A187" s="450">
        <v>56.0</v>
      </c>
      <c r="B187" s="559">
        <v>5604.0</v>
      </c>
      <c r="C187" s="501" t="s">
        <v>508</v>
      </c>
      <c r="D187" s="458" t="s">
        <v>36</v>
      </c>
      <c r="E187" s="458" t="s">
        <v>509</v>
      </c>
      <c r="F187" s="501" t="s">
        <v>510</v>
      </c>
      <c r="G187" s="502">
        <v>0.0</v>
      </c>
      <c r="H187" s="75">
        <v>6.210000000000001</v>
      </c>
      <c r="I187" s="75">
        <v>9.24</v>
      </c>
      <c r="J187" s="75">
        <v>1.08</v>
      </c>
      <c r="K187" s="75">
        <v>0.08</v>
      </c>
      <c r="L187" s="75">
        <v>0.0</v>
      </c>
      <c r="M187" s="503">
        <v>0.0</v>
      </c>
      <c r="N187" s="503">
        <v>2.07</v>
      </c>
      <c r="O187" s="503">
        <v>0.8200000000000001</v>
      </c>
      <c r="P187" s="503">
        <v>0.0</v>
      </c>
      <c r="Q187" s="455">
        <f t="shared" si="64"/>
        <v>16.61</v>
      </c>
      <c r="R187" s="455">
        <f t="shared" si="61"/>
        <v>2.8899999999999997</v>
      </c>
      <c r="S187" s="78"/>
      <c r="T187" s="79">
        <f t="shared" si="62"/>
        <v>19.5</v>
      </c>
      <c r="U187" s="504">
        <v>19.5</v>
      </c>
      <c r="V187" s="505">
        <v>2.0</v>
      </c>
      <c r="W187" s="459"/>
      <c r="X187" s="82"/>
      <c r="Y187" s="458" t="s">
        <v>36</v>
      </c>
      <c r="Z187" s="458" t="s">
        <v>509</v>
      </c>
      <c r="AB187" s="697">
        <v>5604.0</v>
      </c>
      <c r="AC187" s="697" t="s">
        <v>1389</v>
      </c>
      <c r="AD187" s="700">
        <f t="shared" si="63"/>
        <v>19.5</v>
      </c>
    </row>
    <row r="188" spans="8:8" s="445" ht="15.75" outlineLevel="1" customFormat="1">
      <c r="A188" s="450">
        <v>56.0</v>
      </c>
      <c r="B188" s="559">
        <v>5604.0</v>
      </c>
      <c r="C188" s="501" t="s">
        <v>508</v>
      </c>
      <c r="D188" s="458" t="s">
        <v>511</v>
      </c>
      <c r="E188" s="458" t="s">
        <v>512</v>
      </c>
      <c r="F188" s="501" t="s">
        <v>1226</v>
      </c>
      <c r="G188" s="502">
        <v>0.0</v>
      </c>
      <c r="H188" s="75">
        <v>3.01</v>
      </c>
      <c r="I188" s="502">
        <v>0.0</v>
      </c>
      <c r="J188" s="502">
        <v>0.0</v>
      </c>
      <c r="K188" s="502">
        <v>0.0</v>
      </c>
      <c r="L188" s="502">
        <v>0.0</v>
      </c>
      <c r="M188" s="502">
        <v>0.0</v>
      </c>
      <c r="N188" s="502">
        <v>0.0</v>
      </c>
      <c r="O188" s="502">
        <v>0.0</v>
      </c>
      <c r="P188" s="502">
        <v>0.0</v>
      </c>
      <c r="Q188" s="455">
        <f t="shared" si="64"/>
        <v>3.01</v>
      </c>
      <c r="R188" s="455">
        <f t="shared" si="61"/>
        <v>0.0</v>
      </c>
      <c r="S188" s="78"/>
      <c r="T188" s="79">
        <f t="shared" si="62"/>
        <v>3.01</v>
      </c>
      <c r="U188" s="504">
        <v>3.01</v>
      </c>
      <c r="V188" s="505">
        <v>2.0</v>
      </c>
      <c r="W188" s="459"/>
      <c r="X188" s="82"/>
      <c r="Y188" s="458" t="s">
        <v>511</v>
      </c>
      <c r="Z188" s="458" t="s">
        <v>512</v>
      </c>
      <c r="AB188" s="697">
        <v>5604.0</v>
      </c>
      <c r="AC188" s="697" t="s">
        <v>1389</v>
      </c>
      <c r="AD188" s="700">
        <f t="shared" si="63"/>
        <v>3.01</v>
      </c>
    </row>
    <row r="189" spans="8:8" s="445" ht="15.75" outlineLevel="1" customFormat="1">
      <c r="A189" s="450">
        <v>56.0</v>
      </c>
      <c r="B189" s="559">
        <v>5607.0</v>
      </c>
      <c r="C189" s="501" t="s">
        <v>513</v>
      </c>
      <c r="D189" s="458" t="s">
        <v>36</v>
      </c>
      <c r="E189" s="458" t="s">
        <v>514</v>
      </c>
      <c r="F189" s="541" t="s">
        <v>515</v>
      </c>
      <c r="G189" s="75">
        <v>0.0</v>
      </c>
      <c r="H189" s="75">
        <v>1.4489999999999998</v>
      </c>
      <c r="I189" s="75">
        <v>0.5</v>
      </c>
      <c r="J189" s="75">
        <v>0.0</v>
      </c>
      <c r="K189" s="75">
        <v>0.0</v>
      </c>
      <c r="L189" s="75">
        <v>0.0</v>
      </c>
      <c r="M189" s="503">
        <v>0.0</v>
      </c>
      <c r="N189" s="503">
        <v>0.0</v>
      </c>
      <c r="O189" s="503">
        <v>4.751</v>
      </c>
      <c r="P189" s="503">
        <v>0.0</v>
      </c>
      <c r="Q189" s="455">
        <f t="shared" si="64"/>
        <v>1.9489999999999998</v>
      </c>
      <c r="R189" s="455">
        <f t="shared" si="61"/>
        <v>4.751</v>
      </c>
      <c r="S189" s="78"/>
      <c r="T189" s="79">
        <f t="shared" si="62"/>
        <v>6.7</v>
      </c>
      <c r="U189" s="504">
        <v>7.2</v>
      </c>
      <c r="V189" s="505">
        <v>1.0</v>
      </c>
      <c r="W189" s="459"/>
      <c r="X189" s="457" t="s">
        <v>1100</v>
      </c>
      <c r="Y189" s="458" t="s">
        <v>36</v>
      </c>
      <c r="Z189" s="458" t="s">
        <v>514</v>
      </c>
      <c r="AB189" s="697">
        <v>5607.0</v>
      </c>
      <c r="AC189" s="697" t="s">
        <v>1389</v>
      </c>
      <c r="AD189" s="700">
        <f t="shared" si="63"/>
        <v>6.7</v>
      </c>
    </row>
    <row r="190" spans="8:8" s="445" ht="16.5" outlineLevel="1" customFormat="1">
      <c r="A190" s="450">
        <v>56.0</v>
      </c>
      <c r="B190" s="559">
        <v>5607.0</v>
      </c>
      <c r="C190" s="501" t="s">
        <v>513</v>
      </c>
      <c r="D190" s="546" t="s">
        <v>514</v>
      </c>
      <c r="E190" s="546" t="s">
        <v>1227</v>
      </c>
      <c r="F190" s="541" t="s">
        <v>1228</v>
      </c>
      <c r="G190" s="502">
        <v>0.0</v>
      </c>
      <c r="H190" s="75">
        <v>0.0</v>
      </c>
      <c r="I190" s="75">
        <v>13.924999999999999</v>
      </c>
      <c r="J190" s="75">
        <v>24.725</v>
      </c>
      <c r="K190" s="75">
        <v>0.0</v>
      </c>
      <c r="L190" s="75">
        <v>0.0</v>
      </c>
      <c r="M190" s="503">
        <v>0.0</v>
      </c>
      <c r="N190" s="503">
        <v>0.0</v>
      </c>
      <c r="O190" s="503">
        <v>0.0</v>
      </c>
      <c r="P190" s="503">
        <v>0.0</v>
      </c>
      <c r="Q190" s="455">
        <f t="shared" si="64"/>
        <v>38.65</v>
      </c>
      <c r="R190" s="455">
        <f t="shared" si="61"/>
        <v>0.0</v>
      </c>
      <c r="S190" s="78"/>
      <c r="T190" s="79">
        <f t="shared" si="62"/>
        <v>38.65</v>
      </c>
      <c r="U190" s="504">
        <v>38.64</v>
      </c>
      <c r="V190" s="575">
        <v>3.0</v>
      </c>
      <c r="W190"/>
      <c r="X190" s="457" t="s">
        <v>1100</v>
      </c>
      <c r="Y190" s="458" t="s">
        <v>514</v>
      </c>
      <c r="Z190" s="458" t="s">
        <v>1227</v>
      </c>
      <c r="AB190" s="697">
        <v>5607.0</v>
      </c>
      <c r="AC190" s="697" t="s">
        <v>1389</v>
      </c>
      <c r="AD190" s="700">
        <f t="shared" si="63"/>
        <v>38.65</v>
      </c>
    </row>
    <row r="191" spans="8:8" s="445" ht="16.5" hidden="1" outlineLevel="1" customFormat="1">
      <c r="A191" s="521" t="s">
        <v>516</v>
      </c>
      <c r="B191" s="522"/>
      <c r="C191" s="522"/>
      <c r="D191" s="522"/>
      <c r="E191" s="522"/>
      <c r="F191" s="523" t="s">
        <v>85</v>
      </c>
      <c r="G191" s="576">
        <f t="shared" si="65" ref="G191:P191">SUM(G173:G190)</f>
        <v>19.19044</v>
      </c>
      <c r="H191" s="576">
        <f t="shared" si="65"/>
        <v>55.31646</v>
      </c>
      <c r="I191" s="576">
        <f t="shared" si="65"/>
        <v>61.12205</v>
      </c>
      <c r="J191" s="576">
        <f t="shared" si="65"/>
        <v>43.3446</v>
      </c>
      <c r="K191" s="576">
        <f t="shared" si="65"/>
        <v>0.08</v>
      </c>
      <c r="L191" s="576">
        <f t="shared" si="65"/>
        <v>1.3</v>
      </c>
      <c r="M191" s="576">
        <f t="shared" si="65"/>
        <v>2.5309999999999997</v>
      </c>
      <c r="N191" s="576">
        <f t="shared" si="65"/>
        <v>16.569</v>
      </c>
      <c r="O191" s="576">
        <f t="shared" si="65"/>
        <v>7.896000000000001</v>
      </c>
      <c r="P191" s="576">
        <f t="shared" si="65"/>
        <v>0.9</v>
      </c>
      <c r="Q191" s="455">
        <f t="shared" si="60"/>
        <v>179.05355</v>
      </c>
      <c r="R191" s="455">
        <f t="shared" si="61"/>
        <v>29.195999999999998</v>
      </c>
      <c r="S191" s="78">
        <f>SUM(S173:S189)</f>
        <v>0.0</v>
      </c>
      <c r="T191" s="79">
        <f t="shared" si="62"/>
        <v>208.24955</v>
      </c>
      <c r="U191" s="526">
        <f>SUM(U173:U190)</f>
        <v>209.45299999999997</v>
      </c>
      <c r="V191" s="568"/>
      <c r="W191" s="459"/>
      <c r="X191" s="82"/>
      <c r="AB191" s="697"/>
      <c r="AC191" s="697"/>
    </row>
    <row r="192" spans="8:8" s="445" ht="16.5" hidden="1" outlineLevel="1" customFormat="1">
      <c r="A192" s="529"/>
      <c r="B192" s="530"/>
      <c r="C192" s="530"/>
      <c r="D192" s="530"/>
      <c r="E192" s="530"/>
      <c r="F192" s="531" t="s">
        <v>86</v>
      </c>
      <c r="G192" s="114">
        <f>+G191/$T$191</f>
        <v>0.09215117151513652</v>
      </c>
      <c r="H192" s="114">
        <f t="shared" si="66" ref="H192:S192">+H191/$T$191</f>
        <v>0.26562583208463114</v>
      </c>
      <c r="I192" s="114">
        <f t="shared" si="66"/>
        <v>0.29350387551857854</v>
      </c>
      <c r="J192" s="114">
        <f t="shared" si="66"/>
        <v>0.20813778469149152</v>
      </c>
      <c r="K192" s="114">
        <f t="shared" si="66"/>
        <v>3.8415449157032995E-4</v>
      </c>
      <c r="L192" s="114">
        <f t="shared" si="66"/>
        <v>0.006242510488017861</v>
      </c>
      <c r="M192" s="114">
        <f t="shared" si="66"/>
        <v>0.01215368772705631</v>
      </c>
      <c r="N192" s="114">
        <f t="shared" si="66"/>
        <v>0.07956319713535995</v>
      </c>
      <c r="O192" s="114">
        <f t="shared" si="66"/>
        <v>0.037916048317991564</v>
      </c>
      <c r="P192" s="114">
        <f t="shared" si="66"/>
        <v>0.004321738030166212</v>
      </c>
      <c r="Q192" s="532">
        <f t="shared" si="66"/>
        <v>0.8598028183014081</v>
      </c>
      <c r="R192" s="532">
        <f t="shared" si="66"/>
        <v>0.14019718169859188</v>
      </c>
      <c r="S192" s="114">
        <f t="shared" si="66"/>
        <v>0.0</v>
      </c>
      <c r="T192" s="533">
        <f>T191/U191</f>
        <v>0.9942543195848235</v>
      </c>
      <c r="U192" s="554"/>
      <c r="V192" s="569"/>
      <c r="W192" s="459"/>
      <c r="X192" s="263"/>
      <c r="AB192" s="697"/>
      <c r="AC192" s="697"/>
    </row>
    <row r="193" spans="8:8" s="445" ht="16.5" hidden="1" outlineLevel="1" collapsed="1" customFormat="1">
      <c r="A193" s="552"/>
      <c r="B193" s="459"/>
      <c r="C193" s="459"/>
      <c r="D193" s="459"/>
      <c r="E193" s="459"/>
      <c r="F193" s="459"/>
      <c r="G193" s="536"/>
      <c r="H193" s="321"/>
      <c r="I193" s="321"/>
      <c r="J193" s="321"/>
      <c r="K193" s="321"/>
      <c r="L193" s="321"/>
      <c r="M193" s="537"/>
      <c r="N193" s="537"/>
      <c r="O193" s="537"/>
      <c r="P193" s="537"/>
      <c r="Q193" s="461"/>
      <c r="R193" s="461"/>
      <c r="S193" s="324"/>
      <c r="T193" s="46"/>
      <c r="U193" s="487"/>
      <c r="V193" s="449"/>
      <c r="W193" s="459"/>
      <c r="X193" s="122"/>
      <c r="Y193" s="459"/>
      <c r="Z193" s="459"/>
      <c r="AB193" s="697"/>
    </row>
    <row r="194" spans="8:8" s="445" ht="16.5" hidden="1" outlineLevel="1" customFormat="1">
      <c r="A194" s="489" t="s">
        <v>517</v>
      </c>
      <c r="B194" s="489"/>
      <c r="C194" s="459"/>
      <c r="D194" s="459"/>
      <c r="E194" s="459"/>
      <c r="F194" s="459"/>
      <c r="G194" s="536"/>
      <c r="H194" s="321"/>
      <c r="I194" s="321"/>
      <c r="J194" s="321"/>
      <c r="K194" s="321"/>
      <c r="L194" s="321"/>
      <c r="M194" s="537"/>
      <c r="N194" s="537"/>
      <c r="O194" s="537"/>
      <c r="P194" s="537"/>
      <c r="Q194" s="461"/>
      <c r="R194" s="461"/>
      <c r="S194" s="324"/>
      <c r="T194" s="46"/>
      <c r="U194" s="487"/>
      <c r="V194" s="449"/>
      <c r="W194" s="459"/>
      <c r="X194" s="122"/>
      <c r="Y194" s="459"/>
      <c r="Z194" s="459"/>
      <c r="AB194" s="697"/>
    </row>
    <row r="195" spans="8:8" s="445" ht="15.75" outlineLevel="1" customFormat="1">
      <c r="A195" s="490">
        <v>49.0</v>
      </c>
      <c r="B195" s="493">
        <v>4902.0</v>
      </c>
      <c r="C195" s="577" t="s">
        <v>1198</v>
      </c>
      <c r="D195" s="599" t="s">
        <v>1199</v>
      </c>
      <c r="E195" s="599" t="s">
        <v>1229</v>
      </c>
      <c r="F195" s="492" t="s">
        <v>1230</v>
      </c>
      <c r="G195" s="495">
        <v>0.0</v>
      </c>
      <c r="H195" s="55">
        <v>46.50400000000001</v>
      </c>
      <c r="I195" s="55">
        <v>23.714</v>
      </c>
      <c r="J195" s="55">
        <v>1.007</v>
      </c>
      <c r="K195" s="55">
        <v>0.0</v>
      </c>
      <c r="L195" s="55">
        <v>0.0</v>
      </c>
      <c r="M195" s="496">
        <v>0.0</v>
      </c>
      <c r="N195" s="496">
        <v>0.0</v>
      </c>
      <c r="O195" s="496">
        <v>0.0</v>
      </c>
      <c r="P195" s="496">
        <v>0.0</v>
      </c>
      <c r="Q195" s="497">
        <f>SUM(G195:K195)</f>
        <v>71.22500000000002</v>
      </c>
      <c r="R195" s="497">
        <f>SUM(L195:P195)</f>
        <v>0.0</v>
      </c>
      <c r="S195" s="58"/>
      <c r="T195" s="63">
        <f>SUM(Q195:S195)</f>
        <v>71.22500000000002</v>
      </c>
      <c r="U195" s="498">
        <v>71.283</v>
      </c>
      <c r="V195" s="499">
        <v>1.0</v>
      </c>
      <c r="W195"/>
      <c r="X195" s="457" t="s">
        <v>1100</v>
      </c>
      <c r="Y195" s="493" t="s">
        <v>1199</v>
      </c>
      <c r="Z195" s="493" t="s">
        <v>1229</v>
      </c>
      <c r="AB195" s="697">
        <v>4902.0</v>
      </c>
      <c r="AC195" s="697" t="s">
        <v>1389</v>
      </c>
      <c r="AD195" s="700">
        <f>+IF(AC195="No",T195,0)</f>
        <v>71.22500000000002</v>
      </c>
    </row>
    <row r="196" spans="8:8" s="445" ht="15.75" outlineLevel="1" customFormat="1">
      <c r="A196" s="450">
        <v>49.0</v>
      </c>
      <c r="B196" s="458" t="s">
        <v>518</v>
      </c>
      <c r="C196" s="501" t="s">
        <v>519</v>
      </c>
      <c r="D196" s="458" t="s">
        <v>36</v>
      </c>
      <c r="E196" s="458" t="s">
        <v>52</v>
      </c>
      <c r="F196" s="501" t="s">
        <v>519</v>
      </c>
      <c r="G196" s="502">
        <v>0.0</v>
      </c>
      <c r="H196" s="75">
        <v>0.0</v>
      </c>
      <c r="I196" s="75">
        <v>1.529</v>
      </c>
      <c r="J196" s="75">
        <v>1.0</v>
      </c>
      <c r="K196" s="75">
        <v>0.0</v>
      </c>
      <c r="L196" s="75">
        <v>0.0</v>
      </c>
      <c r="M196" s="503">
        <v>0.0</v>
      </c>
      <c r="N196" s="503">
        <v>0.0</v>
      </c>
      <c r="O196" s="503">
        <v>0.0</v>
      </c>
      <c r="P196" s="503">
        <v>0.0</v>
      </c>
      <c r="Q196" s="455">
        <f>SUM(G196:K196)</f>
        <v>2.529</v>
      </c>
      <c r="R196" s="455">
        <f>SUM(L196:P196)</f>
        <v>0.0</v>
      </c>
      <c r="S196" s="78"/>
      <c r="T196" s="79">
        <f>SUM(Q196:S196)</f>
        <v>2.529</v>
      </c>
      <c r="U196" s="504">
        <v>2.5537799999999997</v>
      </c>
      <c r="V196" s="505">
        <v>1.0</v>
      </c>
      <c r="W196" s="459"/>
      <c r="X196" s="457" t="s">
        <v>1100</v>
      </c>
      <c r="Y196" s="458" t="s">
        <v>36</v>
      </c>
      <c r="Z196" s="458" t="s">
        <v>52</v>
      </c>
      <c r="AB196" s="697" t="s">
        <v>518</v>
      </c>
      <c r="AC196" s="697" t="s">
        <v>1389</v>
      </c>
      <c r="AD196" s="700">
        <f>+IF(AC196="No",T196,0)</f>
        <v>2.529</v>
      </c>
    </row>
    <row r="197" spans="8:8" s="445" ht="15.75" hidden="1" outlineLevel="1" customFormat="1">
      <c r="A197" s="450">
        <v>88.0</v>
      </c>
      <c r="B197" s="458">
        <v>8801.0</v>
      </c>
      <c r="C197" s="501" t="s">
        <v>527</v>
      </c>
      <c r="D197" s="458" t="s">
        <v>36</v>
      </c>
      <c r="E197" s="458" t="s">
        <v>530</v>
      </c>
      <c r="F197" s="501" t="s">
        <v>1231</v>
      </c>
      <c r="G197" s="502">
        <v>0.0</v>
      </c>
      <c r="H197" s="75">
        <v>24.467</v>
      </c>
      <c r="I197" s="75">
        <v>26.648999999999994</v>
      </c>
      <c r="J197" s="75">
        <v>5.0649999999999995</v>
      </c>
      <c r="K197" s="75">
        <v>0.0</v>
      </c>
      <c r="L197" s="75">
        <v>0.0</v>
      </c>
      <c r="M197" s="75">
        <v>0.0</v>
      </c>
      <c r="N197" s="75">
        <v>0.0</v>
      </c>
      <c r="O197" s="75">
        <v>4.335999999999999</v>
      </c>
      <c r="P197" s="75">
        <v>7.043999999999999</v>
      </c>
      <c r="Q197" s="455">
        <f>SUM(G197:K197)</f>
        <v>56.18099999999999</v>
      </c>
      <c r="R197" s="455">
        <f>SUM(L197:P197)</f>
        <v>11.379999999999999</v>
      </c>
      <c r="S197" s="78"/>
      <c r="T197" s="79">
        <f>SUM(Q197:S197)</f>
        <v>67.56099999999999</v>
      </c>
      <c r="U197" s="504">
        <v>66.218</v>
      </c>
      <c r="V197" s="505">
        <v>1.0</v>
      </c>
      <c r="W197"/>
      <c r="X197" s="457" t="s">
        <v>1100</v>
      </c>
      <c r="Y197" s="458" t="s">
        <v>36</v>
      </c>
      <c r="Z197" s="458" t="s">
        <v>530</v>
      </c>
      <c r="AB197" s="697">
        <v>8801.0</v>
      </c>
      <c r="AC197" s="697" t="s">
        <v>1390</v>
      </c>
      <c r="AD197" s="700">
        <f>+IF(AC197="No",T197,0)</f>
        <v>0.0</v>
      </c>
    </row>
    <row r="198" spans="8:8" s="445" ht="15.75" outlineLevel="1" customFormat="1">
      <c r="A198" s="450">
        <v>88.0</v>
      </c>
      <c r="B198" s="458" t="s">
        <v>532</v>
      </c>
      <c r="C198" s="501" t="s">
        <v>533</v>
      </c>
      <c r="D198" s="458" t="s">
        <v>36</v>
      </c>
      <c r="E198" s="458" t="s">
        <v>52</v>
      </c>
      <c r="F198" s="501" t="s">
        <v>533</v>
      </c>
      <c r="G198" s="502">
        <v>0.0</v>
      </c>
      <c r="H198" s="75">
        <v>2.065</v>
      </c>
      <c r="I198" s="75">
        <v>1.097</v>
      </c>
      <c r="J198" s="75">
        <v>0.0</v>
      </c>
      <c r="K198" s="75">
        <v>0.0</v>
      </c>
      <c r="L198" s="75">
        <v>0.0</v>
      </c>
      <c r="M198" s="503">
        <v>0.0</v>
      </c>
      <c r="N198" s="503">
        <v>0.0</v>
      </c>
      <c r="O198" s="503">
        <v>0.0</v>
      </c>
      <c r="P198" s="503">
        <v>0.0</v>
      </c>
      <c r="Q198" s="455">
        <f>SUM(G198:K198)</f>
        <v>3.162</v>
      </c>
      <c r="R198" s="455">
        <f>SUM(L198:P198)</f>
        <v>0.0</v>
      </c>
      <c r="S198" s="78"/>
      <c r="T198" s="79">
        <f>SUM(Q198:S198)</f>
        <v>3.162</v>
      </c>
      <c r="U198" s="504">
        <v>2.76239</v>
      </c>
      <c r="V198" s="505">
        <v>1.0</v>
      </c>
      <c r="W198" s="459"/>
      <c r="X198" s="457" t="s">
        <v>1100</v>
      </c>
      <c r="Y198" s="458" t="s">
        <v>36</v>
      </c>
      <c r="Z198" s="458" t="s">
        <v>52</v>
      </c>
      <c r="AB198" s="697" t="s">
        <v>532</v>
      </c>
      <c r="AC198" s="697" t="s">
        <v>1389</v>
      </c>
      <c r="AD198" s="700">
        <f>+IF(AC198="No",T198,0)</f>
        <v>3.162</v>
      </c>
    </row>
    <row r="199" spans="8:8" s="445" ht="15.75" hidden="1" outlineLevel="1" customFormat="1">
      <c r="A199" s="521" t="s">
        <v>534</v>
      </c>
      <c r="B199" s="522"/>
      <c r="C199" s="522"/>
      <c r="D199" s="522"/>
      <c r="E199" s="522"/>
      <c r="F199" s="523" t="s">
        <v>85</v>
      </c>
      <c r="G199" s="576">
        <f>SUM(G195:G198)</f>
        <v>0.0</v>
      </c>
      <c r="H199" s="576">
        <f t="shared" si="67" ref="H199:P199">SUM(H195:H198)</f>
        <v>73.036</v>
      </c>
      <c r="I199" s="576">
        <f t="shared" si="67"/>
        <v>52.989</v>
      </c>
      <c r="J199" s="576">
        <f t="shared" si="67"/>
        <v>7.071999999999999</v>
      </c>
      <c r="K199" s="576">
        <f t="shared" si="67"/>
        <v>0.0</v>
      </c>
      <c r="L199" s="576">
        <f t="shared" si="67"/>
        <v>0.0</v>
      </c>
      <c r="M199" s="576">
        <f t="shared" si="67"/>
        <v>0.0</v>
      </c>
      <c r="N199" s="576">
        <f t="shared" si="67"/>
        <v>0.0</v>
      </c>
      <c r="O199" s="576">
        <f t="shared" si="67"/>
        <v>4.335999999999999</v>
      </c>
      <c r="P199" s="576">
        <f t="shared" si="67"/>
        <v>7.043999999999999</v>
      </c>
      <c r="Q199" s="455">
        <f>SUM(G199:K199)</f>
        <v>133.097</v>
      </c>
      <c r="R199" s="455">
        <f>SUM(L199:P199)</f>
        <v>11.379999999999999</v>
      </c>
      <c r="S199" s="78">
        <f>SUM(S196:S198)</f>
        <v>0.0</v>
      </c>
      <c r="T199" s="79">
        <f>SUM(Q199:S199)</f>
        <v>144.477</v>
      </c>
      <c r="U199" s="526">
        <f>SUM(U195:U198)</f>
        <v>142.81717</v>
      </c>
      <c r="V199" s="568"/>
      <c r="W199" s="459"/>
      <c r="X199" s="82"/>
      <c r="AB199" s="697"/>
      <c r="AC199" s="697"/>
    </row>
    <row r="200" spans="8:8" s="445" ht="16.5" hidden="1" outlineLevel="1" customFormat="1">
      <c r="A200" s="529"/>
      <c r="B200" s="530"/>
      <c r="C200" s="530"/>
      <c r="D200" s="530"/>
      <c r="E200" s="530"/>
      <c r="F200" s="531" t="s">
        <v>86</v>
      </c>
      <c r="G200" s="114">
        <f>+G199/$T$199</f>
        <v>0.0</v>
      </c>
      <c r="H200" s="114">
        <f t="shared" si="68" ref="H200:S200">+H199/$T$199</f>
        <v>0.5055199097434193</v>
      </c>
      <c r="I200" s="114">
        <f t="shared" si="68"/>
        <v>0.36676426005523366</v>
      </c>
      <c r="J200" s="114">
        <f t="shared" si="68"/>
        <v>0.04894896765575143</v>
      </c>
      <c r="K200" s="114">
        <f t="shared" si="68"/>
        <v>0.0</v>
      </c>
      <c r="L200" s="114">
        <f t="shared" si="68"/>
        <v>0.0</v>
      </c>
      <c r="M200" s="114">
        <f t="shared" si="68"/>
        <v>0.0</v>
      </c>
      <c r="N200" s="114">
        <f t="shared" si="68"/>
        <v>0.0</v>
      </c>
      <c r="O200" s="114">
        <f t="shared" si="68"/>
        <v>0.0300116973635942</v>
      </c>
      <c r="P200" s="114">
        <f t="shared" si="68"/>
        <v>0.04875516518200128</v>
      </c>
      <c r="Q200" s="532">
        <f t="shared" si="68"/>
        <v>0.9212331374544045</v>
      </c>
      <c r="R200" s="532">
        <f t="shared" si="68"/>
        <v>0.07876686254559548</v>
      </c>
      <c r="S200" s="114">
        <f t="shared" si="68"/>
        <v>0.0</v>
      </c>
      <c r="T200" s="533">
        <f>T199/U199</f>
        <v>1.0116220619691596</v>
      </c>
      <c r="U200" s="554"/>
      <c r="V200" s="569"/>
      <c r="W200" s="459"/>
      <c r="X200" s="263"/>
      <c r="AB200" s="697"/>
      <c r="AC200" s="697"/>
    </row>
    <row r="201" spans="8:8" s="445" ht="15.75" hidden="1" outlineLevel="1" collapsed="1" customFormat="1">
      <c r="A201" s="552"/>
      <c r="B201" s="459"/>
      <c r="C201" s="459"/>
      <c r="D201" s="459"/>
      <c r="E201" s="459"/>
      <c r="F201" s="459"/>
      <c r="G201" s="536"/>
      <c r="H201" s="321"/>
      <c r="I201" s="321"/>
      <c r="J201" s="321"/>
      <c r="K201" s="321"/>
      <c r="L201" s="321"/>
      <c r="M201" s="537"/>
      <c r="N201" s="537"/>
      <c r="O201" s="537"/>
      <c r="P201" s="537"/>
      <c r="Q201" s="461"/>
      <c r="R201" s="461"/>
      <c r="S201" s="324"/>
      <c r="T201" s="46"/>
      <c r="U201" s="487"/>
      <c r="V201" s="449"/>
      <c r="W201" s="459"/>
      <c r="X201" s="122"/>
      <c r="Y201" s="459"/>
      <c r="Z201" s="459"/>
      <c r="AB201" s="697"/>
    </row>
    <row r="202" spans="8:8" s="445" ht="15.75" hidden="1" outlineLevel="1" customFormat="1">
      <c r="A202" s="489" t="s">
        <v>535</v>
      </c>
      <c r="B202" s="489"/>
      <c r="C202" s="459"/>
      <c r="D202" s="459"/>
      <c r="E202" s="459"/>
      <c r="F202" s="459"/>
      <c r="G202" s="536"/>
      <c r="H202" s="321"/>
      <c r="I202" s="321"/>
      <c r="J202" s="321"/>
      <c r="K202" s="321"/>
      <c r="L202" s="321"/>
      <c r="M202" s="537"/>
      <c r="N202" s="537"/>
      <c r="O202" s="537"/>
      <c r="P202" s="537"/>
      <c r="Q202" s="461"/>
      <c r="R202" s="461"/>
      <c r="S202" s="324"/>
      <c r="T202" s="46"/>
      <c r="U202" s="487"/>
      <c r="V202" s="449"/>
      <c r="W202" s="459"/>
      <c r="X202" s="122"/>
      <c r="Y202" s="459"/>
      <c r="Z202" s="459"/>
      <c r="AB202" s="697"/>
    </row>
    <row r="203" spans="8:8" s="445" ht="15.75" hidden="1" outlineLevel="1" customFormat="1">
      <c r="A203" s="490">
        <v>20.0</v>
      </c>
      <c r="B203" s="493" t="s">
        <v>263</v>
      </c>
      <c r="C203" s="492" t="s">
        <v>264</v>
      </c>
      <c r="D203" s="493" t="s">
        <v>265</v>
      </c>
      <c r="E203" s="493" t="s">
        <v>1232</v>
      </c>
      <c r="F203" s="492" t="s">
        <v>1233</v>
      </c>
      <c r="G203" s="495">
        <v>17.136</v>
      </c>
      <c r="H203" s="55">
        <v>8.6674</v>
      </c>
      <c r="I203" s="55">
        <v>9.1532</v>
      </c>
      <c r="J203" s="55">
        <v>22.5764</v>
      </c>
      <c r="K203" s="55">
        <v>0.0</v>
      </c>
      <c r="L203" s="55">
        <v>0.0</v>
      </c>
      <c r="M203" s="496">
        <v>0.0</v>
      </c>
      <c r="N203" s="496">
        <v>0.0</v>
      </c>
      <c r="O203" s="496">
        <v>20.493999999999996</v>
      </c>
      <c r="P203" s="496">
        <v>0.0</v>
      </c>
      <c r="Q203" s="497">
        <f>SUM(G203:K203)</f>
        <v>57.533</v>
      </c>
      <c r="R203" s="497">
        <f>SUM(L203:P203)</f>
        <v>20.493999999999996</v>
      </c>
      <c r="S203" s="58"/>
      <c r="T203" s="63">
        <f>SUM(Q203:S203)</f>
        <v>78.027</v>
      </c>
      <c r="U203" s="498">
        <v>79.11699999999999</v>
      </c>
      <c r="V203" s="499">
        <v>1.0</v>
      </c>
      <c r="W203"/>
      <c r="X203" s="62"/>
      <c r="Y203" s="493" t="s">
        <v>265</v>
      </c>
      <c r="Z203" s="493" t="s">
        <v>1232</v>
      </c>
      <c r="AB203" s="697" t="s">
        <v>263</v>
      </c>
      <c r="AC203" s="697" t="s">
        <v>1390</v>
      </c>
      <c r="AD203" s="700">
        <f t="shared" si="69" ref="AD203:AD223">+IF(AC203="No",T203,0)</f>
        <v>0.0</v>
      </c>
    </row>
    <row r="204" spans="8:8" s="445" ht="15.75" hidden="1" outlineLevel="1" customFormat="1">
      <c r="A204" s="450">
        <v>20.0</v>
      </c>
      <c r="B204" s="559" t="s">
        <v>188</v>
      </c>
      <c r="C204" s="501" t="s">
        <v>189</v>
      </c>
      <c r="D204" s="458" t="s">
        <v>36</v>
      </c>
      <c r="E204" s="458" t="s">
        <v>116</v>
      </c>
      <c r="F204" s="501" t="s">
        <v>538</v>
      </c>
      <c r="G204" s="502">
        <v>1.059</v>
      </c>
      <c r="H204" s="75">
        <v>0.0</v>
      </c>
      <c r="I204" s="75">
        <v>4.01</v>
      </c>
      <c r="J204" s="75">
        <v>5.021</v>
      </c>
      <c r="K204" s="75">
        <v>0.0</v>
      </c>
      <c r="L204" s="75">
        <v>0.0</v>
      </c>
      <c r="M204" s="503">
        <v>0.898</v>
      </c>
      <c r="N204" s="503">
        <v>6.020000000000001</v>
      </c>
      <c r="O204" s="503">
        <v>20.53</v>
      </c>
      <c r="P204" s="503">
        <v>0.0</v>
      </c>
      <c r="Q204" s="455">
        <f t="shared" si="70" ref="Q204:Q223">SUM(G204:K204)</f>
        <v>10.09</v>
      </c>
      <c r="R204" s="455">
        <f>SUM(L204:P204)</f>
        <v>27.448</v>
      </c>
      <c r="S204" s="78"/>
      <c r="T204" s="79">
        <f>SUM(Q204:S204)</f>
        <v>37.538</v>
      </c>
      <c r="U204" s="504">
        <v>37.538</v>
      </c>
      <c r="V204" s="505">
        <v>2.0</v>
      </c>
      <c r="W204" s="459"/>
      <c r="X204" s="82"/>
      <c r="Y204" s="458" t="s">
        <v>36</v>
      </c>
      <c r="Z204" s="458" t="s">
        <v>116</v>
      </c>
      <c r="AB204" s="697" t="s">
        <v>188</v>
      </c>
      <c r="AC204" s="697" t="s">
        <v>1390</v>
      </c>
      <c r="AD204" s="700">
        <f t="shared" si="69"/>
        <v>0.0</v>
      </c>
    </row>
    <row r="205" spans="8:8" s="445" ht="15.75" outlineLevel="1" customFormat="1">
      <c r="A205" s="450">
        <v>20.0</v>
      </c>
      <c r="B205" s="559" t="s">
        <v>192</v>
      </c>
      <c r="C205" s="501" t="s">
        <v>193</v>
      </c>
      <c r="D205" s="458" t="s">
        <v>36</v>
      </c>
      <c r="E205" s="458" t="s">
        <v>194</v>
      </c>
      <c r="F205" s="501" t="s">
        <v>539</v>
      </c>
      <c r="G205" s="502">
        <v>19.912100000000002</v>
      </c>
      <c r="H205" s="75">
        <v>1.0238</v>
      </c>
      <c r="I205" s="75">
        <v>8.7939</v>
      </c>
      <c r="J205" s="75">
        <v>12.05339999999999</v>
      </c>
      <c r="K205" s="75">
        <v>0.0</v>
      </c>
      <c r="L205" s="75">
        <v>0.0</v>
      </c>
      <c r="M205" s="503">
        <v>0.0</v>
      </c>
      <c r="N205" s="503">
        <v>0.0</v>
      </c>
      <c r="O205" s="503">
        <v>0.0</v>
      </c>
      <c r="P205" s="503">
        <v>0.0</v>
      </c>
      <c r="Q205" s="455">
        <f t="shared" si="70"/>
        <v>41.783199999999994</v>
      </c>
      <c r="R205" s="455">
        <f t="shared" si="71" ref="R205:R223">SUM(L205:P205)</f>
        <v>0.0</v>
      </c>
      <c r="S205" s="78"/>
      <c r="T205" s="79">
        <f t="shared" si="72" ref="T205:T223">SUM(Q205:S205)</f>
        <v>41.783199999999994</v>
      </c>
      <c r="U205" s="504">
        <v>41.784000000000006</v>
      </c>
      <c r="V205" s="575">
        <v>3.0</v>
      </c>
      <c r="W205" s="627"/>
      <c r="X205" s="82"/>
      <c r="Y205" s="458" t="s">
        <v>36</v>
      </c>
      <c r="Z205" s="458" t="s">
        <v>194</v>
      </c>
      <c r="AB205" s="697" t="s">
        <v>192</v>
      </c>
      <c r="AC205" s="697" t="s">
        <v>1389</v>
      </c>
      <c r="AD205" s="700">
        <f t="shared" si="69"/>
        <v>41.783199999999994</v>
      </c>
    </row>
    <row r="206" spans="8:8" s="445" ht="15.75" hidden="1" outlineLevel="1" customFormat="1">
      <c r="A206" s="450">
        <v>24.0</v>
      </c>
      <c r="B206" s="559" t="s">
        <v>540</v>
      </c>
      <c r="C206" s="501" t="s">
        <v>541</v>
      </c>
      <c r="D206" s="458" t="s">
        <v>36</v>
      </c>
      <c r="E206" s="458" t="s">
        <v>542</v>
      </c>
      <c r="F206" s="501" t="s">
        <v>541</v>
      </c>
      <c r="G206" s="502">
        <v>5.357</v>
      </c>
      <c r="H206" s="75">
        <v>23.21</v>
      </c>
      <c r="I206" s="75">
        <v>24.323</v>
      </c>
      <c r="J206" s="75">
        <v>3.4639999999999995</v>
      </c>
      <c r="K206" s="75">
        <v>0.0</v>
      </c>
      <c r="L206" s="75">
        <v>0.0</v>
      </c>
      <c r="M206" s="503">
        <v>6.922999999999999</v>
      </c>
      <c r="N206" s="503">
        <v>34.47299999999999</v>
      </c>
      <c r="O206" s="503">
        <v>2.96</v>
      </c>
      <c r="P206" s="503">
        <v>0.0</v>
      </c>
      <c r="Q206" s="455">
        <f t="shared" si="70"/>
        <v>56.354</v>
      </c>
      <c r="R206" s="455">
        <f t="shared" si="71"/>
        <v>44.355999999999995</v>
      </c>
      <c r="S206" s="78"/>
      <c r="T206" s="79">
        <f t="shared" si="72"/>
        <v>100.71</v>
      </c>
      <c r="U206" s="504">
        <v>100.71000000000001</v>
      </c>
      <c r="V206" s="505">
        <v>3.0</v>
      </c>
      <c r="W206" s="627"/>
      <c r="X206" s="82"/>
      <c r="Y206" s="458" t="s">
        <v>36</v>
      </c>
      <c r="Z206" s="458" t="s">
        <v>542</v>
      </c>
      <c r="AB206" s="697" t="s">
        <v>540</v>
      </c>
      <c r="AC206" s="697" t="s">
        <v>1390</v>
      </c>
      <c r="AD206" s="700">
        <f t="shared" si="69"/>
        <v>0.0</v>
      </c>
    </row>
    <row r="207" spans="8:8" s="445" ht="15.75" outlineLevel="1" customFormat="1">
      <c r="A207" s="450">
        <v>20.0</v>
      </c>
      <c r="B207" s="458" t="s">
        <v>1234</v>
      </c>
      <c r="C207" s="501" t="s">
        <v>1235</v>
      </c>
      <c r="D207" s="458" t="s">
        <v>36</v>
      </c>
      <c r="E207" s="458" t="s">
        <v>1236</v>
      </c>
      <c r="F207" s="501" t="s">
        <v>1235</v>
      </c>
      <c r="G207" s="502">
        <v>0.0</v>
      </c>
      <c r="H207" s="75">
        <v>3.1029999999999998</v>
      </c>
      <c r="I207" s="75">
        <v>1.1520000000000001</v>
      </c>
      <c r="J207" s="75">
        <v>5.109999999999999</v>
      </c>
      <c r="K207" s="75">
        <v>0.0</v>
      </c>
      <c r="L207" s="75">
        <v>0.0</v>
      </c>
      <c r="M207" s="503">
        <v>0.0</v>
      </c>
      <c r="N207" s="503">
        <v>0.0</v>
      </c>
      <c r="O207" s="503">
        <v>0.0</v>
      </c>
      <c r="P207" s="503">
        <v>0.0</v>
      </c>
      <c r="Q207" s="455">
        <f t="shared" si="70"/>
        <v>9.364999999999998</v>
      </c>
      <c r="R207" s="455">
        <f t="shared" si="71"/>
        <v>0.0</v>
      </c>
      <c r="S207" s="78"/>
      <c r="T207" s="79">
        <f t="shared" si="72"/>
        <v>9.364999999999998</v>
      </c>
      <c r="U207" s="504">
        <v>9.365</v>
      </c>
      <c r="V207" s="505">
        <v>1.0</v>
      </c>
      <c r="W207"/>
      <c r="X207" s="82"/>
      <c r="Y207" s="458" t="s">
        <v>36</v>
      </c>
      <c r="Z207" s="458" t="s">
        <v>1236</v>
      </c>
      <c r="AB207" s="697" t="s">
        <v>1234</v>
      </c>
      <c r="AC207" s="697" t="s">
        <v>1389</v>
      </c>
      <c r="AD207" s="700">
        <f t="shared" si="69"/>
        <v>9.364999999999998</v>
      </c>
    </row>
    <row r="208" spans="8:8" s="445" ht="15.75" outlineLevel="1" customFormat="1">
      <c r="A208" s="450">
        <v>24.0</v>
      </c>
      <c r="B208" s="458" t="s">
        <v>544</v>
      </c>
      <c r="C208" s="501" t="s">
        <v>545</v>
      </c>
      <c r="D208" s="458" t="s">
        <v>36</v>
      </c>
      <c r="E208" s="458" t="s">
        <v>546</v>
      </c>
      <c r="F208" s="501" t="s">
        <v>545</v>
      </c>
      <c r="G208" s="502">
        <v>0.0</v>
      </c>
      <c r="H208" s="75">
        <v>7.069999999999999</v>
      </c>
      <c r="I208" s="75">
        <v>3.7</v>
      </c>
      <c r="J208" s="75">
        <v>0.95</v>
      </c>
      <c r="K208" s="75">
        <v>0.0</v>
      </c>
      <c r="L208" s="75">
        <v>0.0</v>
      </c>
      <c r="M208" s="503">
        <v>0.0</v>
      </c>
      <c r="N208" s="503">
        <v>0.0</v>
      </c>
      <c r="O208" s="503">
        <v>0.0</v>
      </c>
      <c r="P208" s="503">
        <v>0.0</v>
      </c>
      <c r="Q208" s="455">
        <f t="shared" si="70"/>
        <v>11.719999999999999</v>
      </c>
      <c r="R208" s="455">
        <f t="shared" si="71"/>
        <v>0.0</v>
      </c>
      <c r="S208" s="78"/>
      <c r="T208" s="79">
        <f t="shared" si="72"/>
        <v>11.719999999999999</v>
      </c>
      <c r="U208" s="504">
        <v>11.719999999999999</v>
      </c>
      <c r="V208" s="505">
        <v>3.0</v>
      </c>
      <c r="W208" s="627"/>
      <c r="X208" s="82"/>
      <c r="Y208" s="458" t="s">
        <v>36</v>
      </c>
      <c r="Z208" s="458" t="s">
        <v>546</v>
      </c>
      <c r="AB208" s="697" t="s">
        <v>544</v>
      </c>
      <c r="AC208" s="697" t="s">
        <v>1389</v>
      </c>
      <c r="AD208" s="700">
        <f t="shared" si="69"/>
        <v>11.719999999999999</v>
      </c>
    </row>
    <row r="209" spans="8:8" s="445" ht="15.75" outlineLevel="1" customFormat="1">
      <c r="A209" s="450">
        <v>24.0</v>
      </c>
      <c r="B209" s="458" t="s">
        <v>547</v>
      </c>
      <c r="C209" s="501" t="s">
        <v>548</v>
      </c>
      <c r="D209" s="458" t="s">
        <v>36</v>
      </c>
      <c r="E209" s="458" t="s">
        <v>549</v>
      </c>
      <c r="F209" s="541" t="s">
        <v>550</v>
      </c>
      <c r="G209" s="502">
        <v>0.0</v>
      </c>
      <c r="H209" s="75">
        <v>0.0</v>
      </c>
      <c r="I209" s="75">
        <v>0.0</v>
      </c>
      <c r="J209" s="75">
        <v>0.0</v>
      </c>
      <c r="K209" s="75">
        <v>0.0</v>
      </c>
      <c r="L209" s="75">
        <v>0.0</v>
      </c>
      <c r="M209" s="503">
        <v>3.23</v>
      </c>
      <c r="N209" s="503">
        <v>1.96</v>
      </c>
      <c r="O209" s="503">
        <v>0.0</v>
      </c>
      <c r="P209" s="503">
        <v>0.0</v>
      </c>
      <c r="Q209" s="455">
        <f t="shared" si="70"/>
        <v>0.0</v>
      </c>
      <c r="R209" s="455">
        <f t="shared" si="71"/>
        <v>5.1899999999999995</v>
      </c>
      <c r="S209" s="78"/>
      <c r="T209" s="79">
        <f t="shared" si="72"/>
        <v>5.1899999999999995</v>
      </c>
      <c r="U209" s="504">
        <v>5.19</v>
      </c>
      <c r="V209" s="505">
        <v>3.0</v>
      </c>
      <c r="W209" s="627"/>
      <c r="X209" s="82"/>
      <c r="Y209" s="458" t="s">
        <v>36</v>
      </c>
      <c r="Z209" s="458" t="s">
        <v>549</v>
      </c>
      <c r="AB209" s="697" t="s">
        <v>547</v>
      </c>
      <c r="AC209" s="697" t="s">
        <v>1389</v>
      </c>
      <c r="AD209" s="700">
        <f t="shared" si="69"/>
        <v>5.1899999999999995</v>
      </c>
    </row>
    <row r="210" spans="8:8" s="445" ht="15.75" outlineLevel="1" customFormat="1">
      <c r="A210" s="450">
        <v>24.0</v>
      </c>
      <c r="B210" s="458" t="s">
        <v>551</v>
      </c>
      <c r="C210" s="501" t="s">
        <v>552</v>
      </c>
      <c r="D210" s="458" t="s">
        <v>36</v>
      </c>
      <c r="E210" s="458" t="s">
        <v>131</v>
      </c>
      <c r="F210" s="541" t="s">
        <v>552</v>
      </c>
      <c r="G210" s="502">
        <v>0.0</v>
      </c>
      <c r="H210" s="75">
        <v>2.07</v>
      </c>
      <c r="I210" s="75">
        <v>1.0</v>
      </c>
      <c r="J210" s="75">
        <v>0.0</v>
      </c>
      <c r="K210" s="75">
        <v>0.0</v>
      </c>
      <c r="L210" s="75">
        <v>0.0</v>
      </c>
      <c r="M210" s="503">
        <v>0.0</v>
      </c>
      <c r="N210" s="503">
        <v>0.0</v>
      </c>
      <c r="O210" s="503">
        <v>0.0</v>
      </c>
      <c r="P210" s="503">
        <v>0.0</v>
      </c>
      <c r="Q210" s="455">
        <f t="shared" si="70"/>
        <v>3.07</v>
      </c>
      <c r="R210" s="455">
        <f t="shared" si="71"/>
        <v>0.0</v>
      </c>
      <c r="S210" s="78"/>
      <c r="T210" s="79">
        <f t="shared" si="72"/>
        <v>3.07</v>
      </c>
      <c r="U210" s="504">
        <v>3.07</v>
      </c>
      <c r="V210" s="505">
        <v>3.0</v>
      </c>
      <c r="W210" s="459"/>
      <c r="X210" s="82"/>
      <c r="Y210" s="458" t="s">
        <v>36</v>
      </c>
      <c r="Z210" s="458" t="s">
        <v>131</v>
      </c>
      <c r="AB210" s="697" t="s">
        <v>551</v>
      </c>
      <c r="AC210" s="697" t="s">
        <v>1389</v>
      </c>
      <c r="AD210" s="700">
        <f t="shared" si="69"/>
        <v>3.07</v>
      </c>
    </row>
    <row r="211" spans="8:8" s="445" ht="15.75" hidden="1" outlineLevel="1" customFormat="1">
      <c r="A211" s="450">
        <v>30.0</v>
      </c>
      <c r="B211" s="458" t="s">
        <v>553</v>
      </c>
      <c r="C211" s="501" t="s">
        <v>554</v>
      </c>
      <c r="D211" s="458" t="s">
        <v>36</v>
      </c>
      <c r="E211" s="458" t="s">
        <v>555</v>
      </c>
      <c r="F211" s="541" t="s">
        <v>554</v>
      </c>
      <c r="G211" s="502">
        <v>0.0</v>
      </c>
      <c r="H211" s="75">
        <v>6.7</v>
      </c>
      <c r="I211" s="75">
        <v>3.0</v>
      </c>
      <c r="J211" s="75">
        <v>0.0</v>
      </c>
      <c r="K211" s="75">
        <v>0.0</v>
      </c>
      <c r="L211" s="75">
        <v>0.3</v>
      </c>
      <c r="M211" s="503">
        <v>2.9619999999999997</v>
      </c>
      <c r="N211" s="503">
        <v>9.08</v>
      </c>
      <c r="O211" s="503">
        <v>31.953</v>
      </c>
      <c r="P211" s="503">
        <v>0.0</v>
      </c>
      <c r="Q211" s="455">
        <f t="shared" si="70"/>
        <v>9.7</v>
      </c>
      <c r="R211" s="455">
        <f t="shared" si="71"/>
        <v>44.295</v>
      </c>
      <c r="S211" s="78"/>
      <c r="T211" s="79">
        <f t="shared" si="72"/>
        <v>53.995000000000005</v>
      </c>
      <c r="U211" s="504">
        <v>53.995000000000005</v>
      </c>
      <c r="V211" s="505">
        <v>4.0</v>
      </c>
      <c r="W211" s="459"/>
      <c r="X211" s="82"/>
      <c r="Y211" s="458" t="s">
        <v>36</v>
      </c>
      <c r="Z211" s="458" t="s">
        <v>555</v>
      </c>
      <c r="AB211" s="697" t="s">
        <v>553</v>
      </c>
      <c r="AC211" s="697" t="s">
        <v>1390</v>
      </c>
      <c r="AD211" s="700">
        <f t="shared" si="69"/>
        <v>0.0</v>
      </c>
    </row>
    <row r="212" spans="8:8" s="445" ht="15.75" outlineLevel="1" customFormat="1">
      <c r="A212" s="450" t="s">
        <v>556</v>
      </c>
      <c r="B212" s="458" t="s">
        <v>201</v>
      </c>
      <c r="C212" s="501" t="s">
        <v>202</v>
      </c>
      <c r="D212" s="458" t="s">
        <v>36</v>
      </c>
      <c r="E212" s="458" t="s">
        <v>203</v>
      </c>
      <c r="F212" s="541" t="s">
        <v>557</v>
      </c>
      <c r="G212" s="502">
        <v>0.0</v>
      </c>
      <c r="H212" s="75">
        <v>0.0</v>
      </c>
      <c r="I212" s="503">
        <v>0.75</v>
      </c>
      <c r="J212" s="503">
        <v>1.02</v>
      </c>
      <c r="K212" s="75">
        <v>0.0</v>
      </c>
      <c r="L212" s="75">
        <v>0.0</v>
      </c>
      <c r="M212" s="503">
        <v>0.0</v>
      </c>
      <c r="N212" s="503">
        <v>17.11</v>
      </c>
      <c r="O212" s="503">
        <v>39.348000000000006</v>
      </c>
      <c r="P212" s="503">
        <v>0.0</v>
      </c>
      <c r="Q212" s="455">
        <f t="shared" si="70"/>
        <v>1.77</v>
      </c>
      <c r="R212" s="455">
        <f t="shared" si="71"/>
        <v>56.458000000000006</v>
      </c>
      <c r="S212" s="78"/>
      <c r="T212" s="79">
        <f t="shared" si="72"/>
        <v>58.22800000000001</v>
      </c>
      <c r="U212" s="504">
        <v>58.228</v>
      </c>
      <c r="V212" s="505">
        <v>4.0</v>
      </c>
      <c r="W212" s="627"/>
      <c r="X212" s="82"/>
      <c r="Y212" s="458" t="s">
        <v>36</v>
      </c>
      <c r="Z212" s="458" t="s">
        <v>203</v>
      </c>
      <c r="AB212" s="697" t="s">
        <v>201</v>
      </c>
      <c r="AC212" s="697" t="s">
        <v>1389</v>
      </c>
      <c r="AD212" s="700">
        <f t="shared" si="69"/>
        <v>58.22800000000001</v>
      </c>
    </row>
    <row r="213" spans="8:8" s="445" ht="15.75" hidden="1" outlineLevel="1" customFormat="1">
      <c r="A213" s="450">
        <v>37.0</v>
      </c>
      <c r="B213" s="458" t="s">
        <v>558</v>
      </c>
      <c r="C213" s="501" t="s">
        <v>323</v>
      </c>
      <c r="D213" s="458" t="s">
        <v>559</v>
      </c>
      <c r="E213" s="458" t="s">
        <v>324</v>
      </c>
      <c r="F213" s="541" t="s">
        <v>560</v>
      </c>
      <c r="G213" s="502">
        <v>13.062999999999999</v>
      </c>
      <c r="H213" s="75">
        <v>4.659</v>
      </c>
      <c r="I213" s="75">
        <v>1.988</v>
      </c>
      <c r="J213" s="75">
        <v>1.011</v>
      </c>
      <c r="K213" s="75">
        <v>0.0</v>
      </c>
      <c r="L213" s="75">
        <v>0.0</v>
      </c>
      <c r="M213" s="503">
        <v>0.0</v>
      </c>
      <c r="N213" s="503">
        <v>0.0</v>
      </c>
      <c r="O213" s="503">
        <v>0.735</v>
      </c>
      <c r="P213" s="503">
        <v>0.0</v>
      </c>
      <c r="Q213" s="455">
        <f t="shared" si="70"/>
        <v>20.720999999999997</v>
      </c>
      <c r="R213" s="455">
        <f t="shared" si="71"/>
        <v>0.735</v>
      </c>
      <c r="S213" s="78"/>
      <c r="T213" s="79">
        <f t="shared" si="72"/>
        <v>21.455999999999996</v>
      </c>
      <c r="U213" s="504">
        <v>21.455999999999996</v>
      </c>
      <c r="V213" s="505">
        <v>3.0</v>
      </c>
      <c r="W213" s="459"/>
      <c r="X213" s="82"/>
      <c r="Y213" s="458" t="s">
        <v>559</v>
      </c>
      <c r="Z213" s="458" t="s">
        <v>324</v>
      </c>
      <c r="AB213" s="697" t="s">
        <v>558</v>
      </c>
      <c r="AC213" s="697" t="s">
        <v>1390</v>
      </c>
      <c r="AD213" s="700">
        <f t="shared" si="69"/>
        <v>0.0</v>
      </c>
    </row>
    <row r="214" spans="8:8" s="445" ht="15.75" outlineLevel="1" customFormat="1">
      <c r="A214" s="450">
        <v>43.0</v>
      </c>
      <c r="B214" s="458">
        <v>4301.0</v>
      </c>
      <c r="C214" s="553" t="s">
        <v>1237</v>
      </c>
      <c r="D214" s="458" t="s">
        <v>1238</v>
      </c>
      <c r="E214" s="458" t="s">
        <v>562</v>
      </c>
      <c r="F214" s="541" t="s">
        <v>1239</v>
      </c>
      <c r="G214" s="502">
        <v>0.0</v>
      </c>
      <c r="H214" s="75">
        <v>12.240000000000002</v>
      </c>
      <c r="I214" s="75">
        <v>12.054</v>
      </c>
      <c r="J214" s="75">
        <v>2.265</v>
      </c>
      <c r="K214" s="75">
        <v>0.0</v>
      </c>
      <c r="L214" s="75">
        <v>1.03</v>
      </c>
      <c r="M214" s="503">
        <v>8.31</v>
      </c>
      <c r="N214" s="503">
        <v>14.225</v>
      </c>
      <c r="O214" s="503">
        <v>1.07</v>
      </c>
      <c r="P214" s="503">
        <v>0.0</v>
      </c>
      <c r="Q214" s="455">
        <f t="shared" si="70"/>
        <v>26.559000000000005</v>
      </c>
      <c r="R214" s="455">
        <f t="shared" si="71"/>
        <v>24.634999999999998</v>
      </c>
      <c r="S214" s="78"/>
      <c r="T214" s="79">
        <f t="shared" si="72"/>
        <v>51.194</v>
      </c>
      <c r="U214" s="504">
        <v>50.494</v>
      </c>
      <c r="V214" s="505">
        <v>3.0</v>
      </c>
      <c r="W214" s="459"/>
      <c r="X214" s="82"/>
      <c r="Y214" s="458" t="s">
        <v>1238</v>
      </c>
      <c r="Z214" s="458" t="s">
        <v>562</v>
      </c>
      <c r="AB214" s="697">
        <v>4301.0</v>
      </c>
      <c r="AC214" s="697" t="s">
        <v>1389</v>
      </c>
      <c r="AD214" s="700">
        <f t="shared" si="69"/>
        <v>51.194</v>
      </c>
    </row>
    <row r="215" spans="8:8" s="445" ht="15.75" hidden="1" outlineLevel="1" customFormat="1">
      <c r="A215" s="450">
        <v>45.0</v>
      </c>
      <c r="B215" s="559" t="s">
        <v>564</v>
      </c>
      <c r="C215" s="501" t="s">
        <v>565</v>
      </c>
      <c r="D215" s="458" t="s">
        <v>755</v>
      </c>
      <c r="E215" s="546" t="s">
        <v>1240</v>
      </c>
      <c r="F215" s="541" t="s">
        <v>1241</v>
      </c>
      <c r="G215" s="502">
        <v>1.0</v>
      </c>
      <c r="H215" s="507">
        <v>2.9290000000000003</v>
      </c>
      <c r="I215" s="507">
        <v>23.734</v>
      </c>
      <c r="J215" s="507">
        <v>40.059000000000005</v>
      </c>
      <c r="K215" s="507">
        <v>0.0</v>
      </c>
      <c r="L215" s="507">
        <v>0.0</v>
      </c>
      <c r="M215" s="502">
        <v>0.0</v>
      </c>
      <c r="N215" s="502">
        <v>0.0</v>
      </c>
      <c r="O215" s="502">
        <v>0.0</v>
      </c>
      <c r="P215" s="502">
        <v>0.0</v>
      </c>
      <c r="Q215" s="455">
        <f t="shared" si="70"/>
        <v>67.72200000000001</v>
      </c>
      <c r="R215" s="455">
        <f t="shared" si="71"/>
        <v>0.0</v>
      </c>
      <c r="S215" s="78"/>
      <c r="T215" s="79">
        <f t="shared" si="72"/>
        <v>67.72200000000001</v>
      </c>
      <c r="U215" s="504">
        <v>67.722</v>
      </c>
      <c r="V215" s="505">
        <v>1.0</v>
      </c>
      <c r="W215"/>
      <c r="X215" s="82"/>
      <c r="Y215" s="458" t="s">
        <v>755</v>
      </c>
      <c r="Z215" s="458" t="s">
        <v>1240</v>
      </c>
      <c r="AB215" s="697" t="s">
        <v>564</v>
      </c>
      <c r="AC215" s="697" t="s">
        <v>1390</v>
      </c>
      <c r="AD215" s="700">
        <f t="shared" si="69"/>
        <v>0.0</v>
      </c>
    </row>
    <row r="216" spans="8:8" s="445" ht="15.75" hidden="1" outlineLevel="1" customFormat="1">
      <c r="A216" s="450">
        <v>45.0</v>
      </c>
      <c r="B216" s="458" t="s">
        <v>569</v>
      </c>
      <c r="C216" s="501" t="s">
        <v>570</v>
      </c>
      <c r="D216" s="458" t="s">
        <v>36</v>
      </c>
      <c r="E216" s="458" t="s">
        <v>678</v>
      </c>
      <c r="F216" s="501" t="s">
        <v>1242</v>
      </c>
      <c r="G216" s="75">
        <v>0.0</v>
      </c>
      <c r="H216" s="75">
        <v>10.013</v>
      </c>
      <c r="I216" s="75">
        <v>12.063</v>
      </c>
      <c r="J216" s="75">
        <v>2.0</v>
      </c>
      <c r="K216" s="75">
        <v>0.0</v>
      </c>
      <c r="L216" s="75">
        <v>0.0</v>
      </c>
      <c r="M216" s="503">
        <v>0.0</v>
      </c>
      <c r="N216" s="503">
        <v>0.0</v>
      </c>
      <c r="O216" s="503">
        <v>0.0</v>
      </c>
      <c r="P216" s="503">
        <v>0.0</v>
      </c>
      <c r="Q216" s="455">
        <f t="shared" si="70"/>
        <v>24.076</v>
      </c>
      <c r="R216" s="455">
        <f t="shared" si="71"/>
        <v>0.0</v>
      </c>
      <c r="S216" s="78"/>
      <c r="T216" s="79">
        <f t="shared" si="72"/>
        <v>24.076</v>
      </c>
      <c r="U216" s="504">
        <v>24.076</v>
      </c>
      <c r="V216" s="505">
        <v>1.0</v>
      </c>
      <c r="W216"/>
      <c r="X216" s="82"/>
      <c r="Y216" s="458" t="s">
        <v>36</v>
      </c>
      <c r="Z216" s="458" t="s">
        <v>678</v>
      </c>
      <c r="AB216" s="697" t="s">
        <v>569</v>
      </c>
      <c r="AC216" s="697" t="s">
        <v>1390</v>
      </c>
      <c r="AD216" s="700">
        <f t="shared" si="69"/>
        <v>0.0</v>
      </c>
    </row>
    <row r="217" spans="8:8" s="445" ht="15.75" hidden="1" outlineLevel="1" customFormat="1">
      <c r="A217" s="450">
        <v>45.0</v>
      </c>
      <c r="B217" s="559" t="s">
        <v>569</v>
      </c>
      <c r="C217" s="501" t="s">
        <v>570</v>
      </c>
      <c r="D217" s="458" t="s">
        <v>678</v>
      </c>
      <c r="E217" s="458" t="s">
        <v>574</v>
      </c>
      <c r="F217" s="501" t="s">
        <v>1243</v>
      </c>
      <c r="G217" s="75">
        <v>12.052370000000002</v>
      </c>
      <c r="H217" s="75">
        <v>15.1258</v>
      </c>
      <c r="I217" s="75">
        <v>9.743099999999998</v>
      </c>
      <c r="J217" s="75">
        <v>10.874100000000006</v>
      </c>
      <c r="K217" s="75">
        <v>0.0</v>
      </c>
      <c r="L217" s="75">
        <v>0.0</v>
      </c>
      <c r="M217" s="503">
        <v>0.0</v>
      </c>
      <c r="N217" s="503">
        <v>0.0</v>
      </c>
      <c r="O217" s="503">
        <v>0.0</v>
      </c>
      <c r="P217" s="503">
        <v>0.0</v>
      </c>
      <c r="Q217" s="455">
        <f t="shared" si="70"/>
        <v>47.795370000000005</v>
      </c>
      <c r="R217" s="455">
        <f t="shared" si="71"/>
        <v>0.0</v>
      </c>
      <c r="S217" s="78"/>
      <c r="T217" s="79">
        <f t="shared" si="72"/>
        <v>47.795370000000005</v>
      </c>
      <c r="U217" s="504">
        <v>47.796</v>
      </c>
      <c r="V217" s="505">
        <v>2.0</v>
      </c>
      <c r="W217"/>
      <c r="X217" s="82"/>
      <c r="Y217" s="458" t="s">
        <v>678</v>
      </c>
      <c r="Z217" s="458" t="s">
        <v>574</v>
      </c>
      <c r="AB217" s="697" t="s">
        <v>569</v>
      </c>
      <c r="AC217" s="697" t="s">
        <v>1390</v>
      </c>
      <c r="AD217" s="700">
        <f t="shared" si="69"/>
        <v>0.0</v>
      </c>
    </row>
    <row r="218" spans="8:8" s="445" ht="15.75" hidden="1" outlineLevel="1" customFormat="1">
      <c r="A218" s="450">
        <v>45.0</v>
      </c>
      <c r="B218" s="559" t="s">
        <v>576</v>
      </c>
      <c r="C218" s="501" t="s">
        <v>577</v>
      </c>
      <c r="D218" s="458" t="s">
        <v>36</v>
      </c>
      <c r="E218" s="458" t="s">
        <v>555</v>
      </c>
      <c r="F218" s="501" t="s">
        <v>1244</v>
      </c>
      <c r="G218" s="502">
        <v>6.869000000000001</v>
      </c>
      <c r="H218" s="75">
        <v>9.942</v>
      </c>
      <c r="I218" s="75">
        <v>10.995999999999999</v>
      </c>
      <c r="J218" s="75">
        <v>25.949</v>
      </c>
      <c r="K218" s="75">
        <v>0.0</v>
      </c>
      <c r="L218" s="75">
        <v>0.0</v>
      </c>
      <c r="M218" s="75">
        <v>0.0</v>
      </c>
      <c r="N218" s="75">
        <v>0.0</v>
      </c>
      <c r="O218" s="75">
        <v>0.0</v>
      </c>
      <c r="P218" s="75">
        <v>0.0</v>
      </c>
      <c r="Q218" s="455">
        <f t="shared" si="70"/>
        <v>53.756</v>
      </c>
      <c r="R218" s="455">
        <f t="shared" si="71"/>
        <v>0.0</v>
      </c>
      <c r="S218" s="78"/>
      <c r="T218" s="79">
        <f t="shared" si="72"/>
        <v>53.756</v>
      </c>
      <c r="U218" s="504">
        <v>53.756</v>
      </c>
      <c r="V218" s="505">
        <v>2.0</v>
      </c>
      <c r="W218"/>
      <c r="X218" s="82"/>
      <c r="Y218" s="458" t="s">
        <v>36</v>
      </c>
      <c r="Z218" s="458" t="s">
        <v>555</v>
      </c>
      <c r="AB218" s="697" t="s">
        <v>576</v>
      </c>
      <c r="AC218" s="697" t="s">
        <v>1390</v>
      </c>
      <c r="AD218" s="700">
        <f t="shared" si="69"/>
        <v>0.0</v>
      </c>
    </row>
    <row r="219" spans="8:8" s="445" ht="15.75" hidden="1" outlineLevel="1" customFormat="1">
      <c r="A219" s="450">
        <v>45.0</v>
      </c>
      <c r="B219" s="458" t="s">
        <v>576</v>
      </c>
      <c r="C219" s="501" t="s">
        <v>577</v>
      </c>
      <c r="D219" s="458" t="s">
        <v>555</v>
      </c>
      <c r="E219" s="458" t="s">
        <v>1245</v>
      </c>
      <c r="F219" s="501" t="s">
        <v>1246</v>
      </c>
      <c r="G219" s="502">
        <v>6.851999999999999</v>
      </c>
      <c r="H219" s="75">
        <v>35.437999999999995</v>
      </c>
      <c r="I219" s="75">
        <v>9.905000000000001</v>
      </c>
      <c r="J219" s="75">
        <v>2.987</v>
      </c>
      <c r="K219" s="75">
        <v>0.0</v>
      </c>
      <c r="L219" s="75">
        <v>0.0</v>
      </c>
      <c r="M219" s="503">
        <v>0.0</v>
      </c>
      <c r="N219" s="503">
        <v>0.0</v>
      </c>
      <c r="O219" s="503">
        <v>0.0</v>
      </c>
      <c r="P219" s="503">
        <v>0.0</v>
      </c>
      <c r="Q219" s="455">
        <f t="shared" si="70"/>
        <v>55.181999999999995</v>
      </c>
      <c r="R219" s="455">
        <f t="shared" si="71"/>
        <v>0.0</v>
      </c>
      <c r="S219" s="78"/>
      <c r="T219" s="79">
        <f t="shared" si="72"/>
        <v>55.181999999999995</v>
      </c>
      <c r="U219" s="504">
        <v>55.182</v>
      </c>
      <c r="V219" s="505">
        <v>4.0</v>
      </c>
      <c r="W219"/>
      <c r="X219" s="82"/>
      <c r="Y219" s="458" t="s">
        <v>555</v>
      </c>
      <c r="Z219" s="458" t="s">
        <v>1245</v>
      </c>
      <c r="AB219" s="697" t="s">
        <v>576</v>
      </c>
      <c r="AC219" s="697" t="s">
        <v>1390</v>
      </c>
      <c r="AD219" s="700">
        <f t="shared" si="69"/>
        <v>0.0</v>
      </c>
    </row>
    <row r="220" spans="8:8" s="445" ht="15.75" outlineLevel="1" customFormat="1">
      <c r="A220" s="450">
        <v>45.0</v>
      </c>
      <c r="B220" s="458">
        <v>4506.0</v>
      </c>
      <c r="C220" s="501" t="s">
        <v>579</v>
      </c>
      <c r="D220" s="458" t="s">
        <v>580</v>
      </c>
      <c r="E220" s="458" t="s">
        <v>581</v>
      </c>
      <c r="F220" s="541" t="s">
        <v>582</v>
      </c>
      <c r="G220" s="502">
        <v>0.0</v>
      </c>
      <c r="H220" s="75">
        <v>1.0</v>
      </c>
      <c r="I220" s="75">
        <v>1.3</v>
      </c>
      <c r="J220" s="75">
        <v>1.0</v>
      </c>
      <c r="K220" s="75">
        <v>0.0</v>
      </c>
      <c r="L220" s="75">
        <v>0.0</v>
      </c>
      <c r="M220" s="503">
        <v>0.0</v>
      </c>
      <c r="N220" s="503">
        <v>0.0</v>
      </c>
      <c r="O220" s="503">
        <v>0.0</v>
      </c>
      <c r="P220" s="503">
        <v>0.0</v>
      </c>
      <c r="Q220" s="455">
        <f t="shared" si="70"/>
        <v>3.3</v>
      </c>
      <c r="R220" s="455">
        <f t="shared" si="71"/>
        <v>0.0</v>
      </c>
      <c r="S220" s="78"/>
      <c r="T220" s="79">
        <f t="shared" si="72"/>
        <v>3.3</v>
      </c>
      <c r="U220" s="504">
        <v>3.3</v>
      </c>
      <c r="V220" s="505">
        <v>4.0</v>
      </c>
      <c r="W220" s="459"/>
      <c r="X220" s="82"/>
      <c r="Y220" s="458" t="s">
        <v>580</v>
      </c>
      <c r="Z220" s="458" t="s">
        <v>581</v>
      </c>
      <c r="AB220" s="697">
        <v>4506.0</v>
      </c>
      <c r="AC220" s="697" t="s">
        <v>1389</v>
      </c>
      <c r="AD220" s="700">
        <f t="shared" si="69"/>
        <v>3.3</v>
      </c>
    </row>
    <row r="221" spans="8:8" s="445" ht="15.75" outlineLevel="1" customFormat="1">
      <c r="A221" s="450">
        <v>45.0</v>
      </c>
      <c r="B221" s="458" t="s">
        <v>583</v>
      </c>
      <c r="C221" s="501" t="s">
        <v>584</v>
      </c>
      <c r="D221" s="458" t="s">
        <v>585</v>
      </c>
      <c r="E221" s="458" t="s">
        <v>586</v>
      </c>
      <c r="F221" s="541" t="s">
        <v>587</v>
      </c>
      <c r="G221" s="502">
        <v>0.0</v>
      </c>
      <c r="H221" s="75">
        <v>16.0</v>
      </c>
      <c r="I221" s="75">
        <v>5.15</v>
      </c>
      <c r="J221" s="75">
        <v>0.65</v>
      </c>
      <c r="K221" s="75">
        <v>0.0</v>
      </c>
      <c r="L221" s="75">
        <v>0.0</v>
      </c>
      <c r="M221" s="503">
        <v>0.0</v>
      </c>
      <c r="N221" s="503">
        <v>0.0</v>
      </c>
      <c r="O221" s="503">
        <v>0.0</v>
      </c>
      <c r="P221" s="503">
        <v>0.0</v>
      </c>
      <c r="Q221" s="455">
        <f t="shared" si="70"/>
        <v>21.799999999999997</v>
      </c>
      <c r="R221" s="455">
        <f t="shared" si="71"/>
        <v>0.0</v>
      </c>
      <c r="S221" s="78"/>
      <c r="T221" s="79">
        <f t="shared" si="72"/>
        <v>21.799999999999997</v>
      </c>
      <c r="U221" s="504">
        <v>21.8</v>
      </c>
      <c r="V221" s="505">
        <v>4.0</v>
      </c>
      <c r="W221" s="459"/>
      <c r="X221" s="82"/>
      <c r="Y221" s="458" t="s">
        <v>585</v>
      </c>
      <c r="Z221" s="458" t="s">
        <v>586</v>
      </c>
      <c r="AB221" s="697" t="s">
        <v>583</v>
      </c>
      <c r="AC221" s="697" t="s">
        <v>1389</v>
      </c>
      <c r="AD221" s="700">
        <f t="shared" si="69"/>
        <v>21.799999999999997</v>
      </c>
    </row>
    <row r="222" spans="8:8" s="445" ht="15.75" outlineLevel="1" customFormat="1">
      <c r="A222" s="450">
        <v>45.0</v>
      </c>
      <c r="B222" s="458" t="s">
        <v>1247</v>
      </c>
      <c r="C222" s="501" t="s">
        <v>1248</v>
      </c>
      <c r="D222" s="458" t="s">
        <v>36</v>
      </c>
      <c r="E222" s="458" t="s">
        <v>1249</v>
      </c>
      <c r="F222" s="541" t="s">
        <v>1248</v>
      </c>
      <c r="G222" s="502">
        <v>0.0</v>
      </c>
      <c r="H222" s="75">
        <v>0.0</v>
      </c>
      <c r="I222" s="75">
        <v>0.0</v>
      </c>
      <c r="J222" s="75">
        <v>3.2579999999999996</v>
      </c>
      <c r="K222" s="75">
        <v>0.0</v>
      </c>
      <c r="L222" s="75">
        <v>0.0</v>
      </c>
      <c r="M222" s="503">
        <v>0.0</v>
      </c>
      <c r="N222" s="503">
        <v>0.0</v>
      </c>
      <c r="O222" s="503">
        <v>0.0</v>
      </c>
      <c r="P222" s="503">
        <v>0.0</v>
      </c>
      <c r="Q222" s="455">
        <f t="shared" si="70"/>
        <v>3.2579999999999996</v>
      </c>
      <c r="R222" s="455">
        <f t="shared" si="71"/>
        <v>0.0</v>
      </c>
      <c r="S222" s="78"/>
      <c r="T222" s="79">
        <f t="shared" si="72"/>
        <v>3.2579999999999996</v>
      </c>
      <c r="U222" s="504">
        <v>3.258</v>
      </c>
      <c r="V222" s="505">
        <v>2.0</v>
      </c>
      <c r="W222" s="459"/>
      <c r="X222" s="82"/>
      <c r="Y222" s="458" t="s">
        <v>36</v>
      </c>
      <c r="Z222" s="458" t="s">
        <v>1249</v>
      </c>
      <c r="AB222" s="697" t="s">
        <v>1247</v>
      </c>
      <c r="AC222" s="697" t="s">
        <v>1389</v>
      </c>
      <c r="AD222" s="700">
        <f t="shared" si="69"/>
        <v>3.2579999999999996</v>
      </c>
    </row>
    <row r="223" spans="8:8" s="445" ht="16.5" outlineLevel="1" customFormat="1">
      <c r="A223" s="450">
        <v>45.0</v>
      </c>
      <c r="B223" s="458" t="s">
        <v>1250</v>
      </c>
      <c r="C223" s="501" t="s">
        <v>1251</v>
      </c>
      <c r="D223" s="458" t="s">
        <v>36</v>
      </c>
      <c r="E223" s="458" t="s">
        <v>549</v>
      </c>
      <c r="F223" s="541" t="s">
        <v>1251</v>
      </c>
      <c r="G223" s="502">
        <v>0.0</v>
      </c>
      <c r="H223" s="75">
        <v>0.0</v>
      </c>
      <c r="I223" s="75">
        <v>4.206</v>
      </c>
      <c r="J223" s="75">
        <v>0.8</v>
      </c>
      <c r="K223" s="75">
        <v>0.0</v>
      </c>
      <c r="L223" s="75">
        <v>0.0</v>
      </c>
      <c r="M223" s="503">
        <v>0.0</v>
      </c>
      <c r="N223" s="503">
        <v>0.0</v>
      </c>
      <c r="O223" s="503">
        <v>0.0</v>
      </c>
      <c r="P223" s="503">
        <v>0.0</v>
      </c>
      <c r="Q223" s="455">
        <f t="shared" si="70"/>
        <v>5.006</v>
      </c>
      <c r="R223" s="455">
        <f t="shared" si="71"/>
        <v>0.0</v>
      </c>
      <c r="S223" s="78"/>
      <c r="T223" s="79">
        <f t="shared" si="72"/>
        <v>5.006</v>
      </c>
      <c r="U223" s="504">
        <v>5.006</v>
      </c>
      <c r="V223" s="505">
        <v>1.0</v>
      </c>
      <c r="W223" s="459"/>
      <c r="X223" s="82"/>
      <c r="Y223" s="458" t="s">
        <v>36</v>
      </c>
      <c r="Z223" s="458" t="s">
        <v>549</v>
      </c>
      <c r="AB223" s="697" t="s">
        <v>1250</v>
      </c>
      <c r="AC223" s="697" t="s">
        <v>1389</v>
      </c>
      <c r="AD223" s="700">
        <f t="shared" si="69"/>
        <v>5.006</v>
      </c>
    </row>
    <row r="224" spans="8:8" s="445" ht="16.5" hidden="1" outlineLevel="1" customFormat="1">
      <c r="A224" s="521" t="s">
        <v>588</v>
      </c>
      <c r="B224" s="522"/>
      <c r="C224" s="522"/>
      <c r="D224" s="522"/>
      <c r="E224" s="522"/>
      <c r="F224" s="523" t="s">
        <v>85</v>
      </c>
      <c r="G224" s="526">
        <f t="shared" si="73" ref="G224:P224">SUM(G203:G223)</f>
        <v>83.30047</v>
      </c>
      <c r="H224" s="526">
        <f t="shared" si="73"/>
        <v>159.191</v>
      </c>
      <c r="I224" s="526">
        <f t="shared" si="73"/>
        <v>147.02120000000002</v>
      </c>
      <c r="J224" s="526">
        <f t="shared" si="73"/>
        <v>141.04790000000003</v>
      </c>
      <c r="K224" s="526">
        <f t="shared" si="73"/>
        <v>0.0</v>
      </c>
      <c r="L224" s="526">
        <f t="shared" si="73"/>
        <v>1.33</v>
      </c>
      <c r="M224" s="526">
        <f t="shared" si="73"/>
        <v>22.323</v>
      </c>
      <c r="N224" s="526">
        <f t="shared" si="73"/>
        <v>82.868</v>
      </c>
      <c r="O224" s="526">
        <f t="shared" si="73"/>
        <v>117.08999999999999</v>
      </c>
      <c r="P224" s="526">
        <f t="shared" si="73"/>
        <v>0.0</v>
      </c>
      <c r="Q224" s="455">
        <f>SUM(G224:K224)</f>
        <v>530.5605700000001</v>
      </c>
      <c r="R224" s="455">
        <f>SUM(L224:P224)</f>
        <v>223.611</v>
      </c>
      <c r="S224" s="78">
        <f>SUM(S203:S223)</f>
        <v>0.0</v>
      </c>
      <c r="T224" s="79">
        <f>SUM(Q224:S224)</f>
        <v>754.1715700000001</v>
      </c>
      <c r="U224" s="526">
        <f>SUM(U203:U223)</f>
        <v>754.563</v>
      </c>
      <c r="V224" s="568"/>
      <c r="W224" s="459"/>
      <c r="X224" s="82"/>
      <c r="AB224" s="697"/>
      <c r="AC224" s="697"/>
    </row>
    <row r="225" spans="8:8" s="445" ht="16.5" hidden="1" outlineLevel="1" customFormat="1">
      <c r="A225" s="529"/>
      <c r="B225" s="530"/>
      <c r="C225" s="530"/>
      <c r="D225" s="530"/>
      <c r="E225" s="530"/>
      <c r="F225" s="531" t="s">
        <v>86</v>
      </c>
      <c r="G225" s="114">
        <f>+G224/$T$224</f>
        <v>0.11045294375124746</v>
      </c>
      <c r="H225" s="114">
        <f t="shared" si="74" ref="H225:S225">+H224/$T$224</f>
        <v>0.2110806165764111</v>
      </c>
      <c r="I225" s="114">
        <f t="shared" si="74"/>
        <v>0.1949439701101435</v>
      </c>
      <c r="J225" s="114">
        <f t="shared" si="74"/>
        <v>0.18702362381546683</v>
      </c>
      <c r="K225" s="114">
        <f t="shared" si="74"/>
        <v>0.0</v>
      </c>
      <c r="L225" s="114">
        <f t="shared" si="74"/>
        <v>0.0017635244457703436</v>
      </c>
      <c r="M225" s="114">
        <f t="shared" si="74"/>
        <v>0.029599365566113818</v>
      </c>
      <c r="N225" s="114">
        <f t="shared" si="74"/>
        <v>0.10987950659556152</v>
      </c>
      <c r="O225" s="114">
        <f t="shared" si="74"/>
        <v>0.15525644913928535</v>
      </c>
      <c r="P225" s="114">
        <f t="shared" si="74"/>
        <v>0.0</v>
      </c>
      <c r="Q225" s="532">
        <f t="shared" si="74"/>
        <v>0.703501154253269</v>
      </c>
      <c r="R225" s="532">
        <f t="shared" si="74"/>
        <v>0.296498845746731</v>
      </c>
      <c r="S225" s="114">
        <f t="shared" si="74"/>
        <v>0.0</v>
      </c>
      <c r="T225" s="533">
        <f>T224/U224</f>
        <v>0.9994812494119114</v>
      </c>
      <c r="U225" s="554"/>
      <c r="V225" s="569"/>
      <c r="W225" s="459"/>
      <c r="X225" s="263"/>
      <c r="AB225" s="697"/>
      <c r="AC225" s="697"/>
    </row>
    <row r="226" spans="8:8" s="445" ht="16.5" hidden="1" outlineLevel="1" collapsed="1" customFormat="1">
      <c r="A226" s="552"/>
      <c r="B226" s="459"/>
      <c r="C226" s="459"/>
      <c r="D226" s="459"/>
      <c r="E226" s="459"/>
      <c r="F226" s="459"/>
      <c r="G226" s="536"/>
      <c r="H226" s="321"/>
      <c r="I226" s="321"/>
      <c r="J226" s="321"/>
      <c r="K226" s="321"/>
      <c r="L226" s="321"/>
      <c r="M226" s="537"/>
      <c r="N226" s="537"/>
      <c r="O226" s="537"/>
      <c r="P226" s="537"/>
      <c r="Q226" s="461"/>
      <c r="R226" s="461"/>
      <c r="S226" s="324"/>
      <c r="T226" s="46"/>
      <c r="U226" s="487"/>
      <c r="V226" s="449"/>
      <c r="W226" s="459"/>
      <c r="X226" s="122"/>
      <c r="Y226" s="459"/>
      <c r="Z226" s="459"/>
      <c r="AB226" s="697"/>
    </row>
    <row r="227" spans="8:8" s="445" ht="16.5" hidden="1" outlineLevel="1" customFormat="1">
      <c r="A227" s="489" t="s">
        <v>589</v>
      </c>
      <c r="B227" s="489"/>
      <c r="C227" s="489"/>
      <c r="D227" s="459"/>
      <c r="E227" s="459"/>
      <c r="F227" s="459"/>
      <c r="G227" s="536"/>
      <c r="H227" s="321"/>
      <c r="I227" s="321"/>
      <c r="J227" s="321"/>
      <c r="K227" s="321"/>
      <c r="L227" s="321"/>
      <c r="M227" s="537"/>
      <c r="N227" s="537"/>
      <c r="O227" s="537"/>
      <c r="P227" s="537"/>
      <c r="Q227" s="461"/>
      <c r="R227" s="461"/>
      <c r="S227" s="324"/>
      <c r="T227" s="46"/>
      <c r="U227" s="487"/>
      <c r="V227" s="449"/>
      <c r="W227" s="459"/>
      <c r="X227" s="122"/>
      <c r="Y227" s="459"/>
      <c r="Z227" s="459"/>
      <c r="AB227" s="697"/>
    </row>
    <row r="228" spans="8:8" s="445" ht="15.75" outlineLevel="1" customFormat="1">
      <c r="A228" s="490">
        <v>27.0</v>
      </c>
      <c r="B228" s="493" t="s">
        <v>590</v>
      </c>
      <c r="C228" s="611" t="s">
        <v>591</v>
      </c>
      <c r="D228" s="571" t="s">
        <v>36</v>
      </c>
      <c r="E228" s="571" t="s">
        <v>272</v>
      </c>
      <c r="F228" s="611" t="s">
        <v>591</v>
      </c>
      <c r="G228" s="495">
        <v>0.0</v>
      </c>
      <c r="H228" s="55">
        <v>1.275</v>
      </c>
      <c r="I228" s="55">
        <v>0.63</v>
      </c>
      <c r="J228" s="55">
        <v>9.245000000000001</v>
      </c>
      <c r="K228" s="55">
        <v>7.392</v>
      </c>
      <c r="L228" s="55">
        <v>0.0</v>
      </c>
      <c r="M228" s="496">
        <v>0.0</v>
      </c>
      <c r="N228" s="496">
        <v>56.315000000000005</v>
      </c>
      <c r="O228" s="496">
        <v>20.458</v>
      </c>
      <c r="P228" s="496">
        <v>7.415</v>
      </c>
      <c r="Q228" s="497">
        <f t="shared" si="75" ref="Q228:Q233">SUM(G228:K228)</f>
        <v>18.542</v>
      </c>
      <c r="R228" s="497">
        <f t="shared" si="76" ref="R228:R233">SUM(L228:P228)</f>
        <v>84.188</v>
      </c>
      <c r="S228" s="58"/>
      <c r="T228" s="59">
        <f t="shared" si="77" ref="T228:T233">SUM(Q228:S228)</f>
        <v>102.73</v>
      </c>
      <c r="U228" s="498">
        <v>102.72999999999999</v>
      </c>
      <c r="V228" s="499">
        <v>1.0</v>
      </c>
      <c r="W228" s="459"/>
      <c r="X228" s="457" t="s">
        <v>1100</v>
      </c>
      <c r="Y228" s="571" t="s">
        <v>36</v>
      </c>
      <c r="Z228" s="571" t="s">
        <v>272</v>
      </c>
      <c r="AB228" s="697" t="s">
        <v>590</v>
      </c>
      <c r="AC228" s="697" t="s">
        <v>1389</v>
      </c>
      <c r="AD228" s="700">
        <f>+IF(AC228="No",T228,0)</f>
        <v>102.73</v>
      </c>
    </row>
    <row r="229" spans="8:8" s="445" ht="14.25" hidden="1" outlineLevel="1" customFormat="1" customHeight="1">
      <c r="A229" s="450">
        <v>43.0</v>
      </c>
      <c r="B229" s="559" t="s">
        <v>593</v>
      </c>
      <c r="C229" s="612" t="s">
        <v>1195</v>
      </c>
      <c r="D229" s="539" t="s">
        <v>36</v>
      </c>
      <c r="E229" s="539" t="s">
        <v>340</v>
      </c>
      <c r="F229" s="501" t="s">
        <v>1252</v>
      </c>
      <c r="G229" s="502">
        <v>0.0</v>
      </c>
      <c r="H229" s="75">
        <v>12.552</v>
      </c>
      <c r="I229" s="75">
        <v>6.037999999999999</v>
      </c>
      <c r="J229" s="75">
        <v>1.98</v>
      </c>
      <c r="K229" s="75">
        <v>0.0</v>
      </c>
      <c r="L229" s="75">
        <v>0.0</v>
      </c>
      <c r="M229" s="503">
        <v>0.0</v>
      </c>
      <c r="N229" s="503">
        <v>0.0</v>
      </c>
      <c r="O229" s="503">
        <v>0.0</v>
      </c>
      <c r="P229" s="503">
        <v>0.0</v>
      </c>
      <c r="Q229" s="455">
        <f t="shared" si="75"/>
        <v>20.57</v>
      </c>
      <c r="R229" s="455">
        <f t="shared" si="76"/>
        <v>0.0</v>
      </c>
      <c r="S229" s="78"/>
      <c r="T229" s="79">
        <f t="shared" si="77"/>
        <v>20.57</v>
      </c>
      <c r="U229" s="504">
        <v>20.57</v>
      </c>
      <c r="V229" s="505">
        <v>1.0</v>
      </c>
      <c r="W229" s="459"/>
      <c r="X229" s="457" t="s">
        <v>1100</v>
      </c>
      <c r="Y229" s="539" t="s">
        <v>36</v>
      </c>
      <c r="Z229" s="539" t="s">
        <v>340</v>
      </c>
      <c r="AB229" s="697" t="s">
        <v>593</v>
      </c>
      <c r="AC229" s="697" t="s">
        <v>1390</v>
      </c>
      <c r="AD229" s="700">
        <f>+IF(AC229="No",T229,0)</f>
        <v>0.0</v>
      </c>
    </row>
    <row r="230" spans="8:8" s="445" ht="15.75" outlineLevel="1" customFormat="1">
      <c r="A230" s="450">
        <v>45.0</v>
      </c>
      <c r="B230" s="458">
        <v>4518.0</v>
      </c>
      <c r="C230" s="612" t="s">
        <v>595</v>
      </c>
      <c r="D230" s="539" t="s">
        <v>596</v>
      </c>
      <c r="E230" s="539" t="s">
        <v>597</v>
      </c>
      <c r="F230" s="501" t="s">
        <v>598</v>
      </c>
      <c r="G230" s="502">
        <v>0.0</v>
      </c>
      <c r="H230" s="75">
        <v>3.002</v>
      </c>
      <c r="I230" s="75">
        <v>5.7700000000000005</v>
      </c>
      <c r="J230" s="75">
        <v>0.0</v>
      </c>
      <c r="K230" s="75">
        <v>2.299</v>
      </c>
      <c r="L230" s="75">
        <v>0.0</v>
      </c>
      <c r="M230" s="503">
        <v>0.0</v>
      </c>
      <c r="N230" s="503">
        <v>0.0</v>
      </c>
      <c r="O230" s="503">
        <v>0.0</v>
      </c>
      <c r="P230" s="503">
        <v>0.0</v>
      </c>
      <c r="Q230" s="455">
        <f t="shared" si="75"/>
        <v>11.071</v>
      </c>
      <c r="R230" s="455">
        <f t="shared" si="76"/>
        <v>0.0</v>
      </c>
      <c r="S230" s="78"/>
      <c r="T230" s="79">
        <f t="shared" si="77"/>
        <v>11.071</v>
      </c>
      <c r="U230" s="504">
        <v>11.071</v>
      </c>
      <c r="V230" s="505">
        <v>1.0</v>
      </c>
      <c r="W230" s="459"/>
      <c r="X230" s="457" t="s">
        <v>1100</v>
      </c>
      <c r="Y230" s="539" t="s">
        <v>596</v>
      </c>
      <c r="Z230" s="539" t="s">
        <v>597</v>
      </c>
      <c r="AB230" s="697">
        <v>4518.0</v>
      </c>
      <c r="AC230" s="697" t="s">
        <v>1389</v>
      </c>
      <c r="AD230" s="700">
        <f>+IF(AC230="No",T230,0)</f>
        <v>11.071</v>
      </c>
    </row>
    <row r="231" spans="8:8" s="445" ht="15.75" outlineLevel="1" customFormat="1">
      <c r="A231" s="450">
        <v>45.0</v>
      </c>
      <c r="B231" s="559">
        <v>4518.0</v>
      </c>
      <c r="C231" s="541" t="s">
        <v>595</v>
      </c>
      <c r="D231" s="539" t="s">
        <v>599</v>
      </c>
      <c r="E231" s="628" t="s">
        <v>600</v>
      </c>
      <c r="F231" s="501" t="s">
        <v>601</v>
      </c>
      <c r="G231" s="502">
        <v>0.0</v>
      </c>
      <c r="H231" s="75">
        <v>2.269</v>
      </c>
      <c r="I231" s="75">
        <v>0.0</v>
      </c>
      <c r="J231" s="75">
        <v>0.0</v>
      </c>
      <c r="K231" s="75">
        <v>0.0</v>
      </c>
      <c r="L231" s="75">
        <v>0.0</v>
      </c>
      <c r="M231" s="503">
        <v>0.0</v>
      </c>
      <c r="N231" s="503">
        <v>0.0</v>
      </c>
      <c r="O231" s="503">
        <v>0.0</v>
      </c>
      <c r="P231" s="503">
        <v>0.0</v>
      </c>
      <c r="Q231" s="455">
        <f t="shared" si="75"/>
        <v>2.269</v>
      </c>
      <c r="R231" s="455">
        <f t="shared" si="76"/>
        <v>0.0</v>
      </c>
      <c r="S231" s="78"/>
      <c r="T231" s="79">
        <f t="shared" si="77"/>
        <v>2.269</v>
      </c>
      <c r="U231" s="504">
        <v>2.269</v>
      </c>
      <c r="V231" s="505">
        <v>1.0</v>
      </c>
      <c r="W231" s="459"/>
      <c r="X231" s="457" t="s">
        <v>1100</v>
      </c>
      <c r="Y231" s="539" t="s">
        <v>599</v>
      </c>
      <c r="Z231" s="539" t="s">
        <v>600</v>
      </c>
      <c r="AB231" s="697">
        <v>4518.0</v>
      </c>
      <c r="AC231" s="697" t="s">
        <v>1389</v>
      </c>
      <c r="AD231" s="700">
        <f>+IF(AC231="No",T231,0)</f>
        <v>2.269</v>
      </c>
    </row>
    <row r="232" spans="8:8" s="445" ht="16.5" outlineLevel="1" customFormat="1">
      <c r="A232" s="450">
        <v>90.0</v>
      </c>
      <c r="B232" s="458" t="s">
        <v>608</v>
      </c>
      <c r="C232" s="553" t="s">
        <v>609</v>
      </c>
      <c r="D232" s="539" t="s">
        <v>36</v>
      </c>
      <c r="E232" s="628" t="s">
        <v>1253</v>
      </c>
      <c r="F232" s="553" t="s">
        <v>1254</v>
      </c>
      <c r="G232" s="502">
        <v>0.0</v>
      </c>
      <c r="H232" s="75">
        <v>4.0</v>
      </c>
      <c r="I232" s="75">
        <v>3.0</v>
      </c>
      <c r="J232" s="576">
        <v>0.42</v>
      </c>
      <c r="K232" s="502">
        <v>0.0</v>
      </c>
      <c r="L232" s="502">
        <v>0.0</v>
      </c>
      <c r="M232" s="503">
        <v>0.0</v>
      </c>
      <c r="N232" s="503">
        <v>0.0</v>
      </c>
      <c r="O232" s="503">
        <v>0.0</v>
      </c>
      <c r="P232" s="503">
        <v>0.0</v>
      </c>
      <c r="Q232" s="455">
        <f t="shared" si="75"/>
        <v>7.42</v>
      </c>
      <c r="R232" s="455">
        <f t="shared" si="76"/>
        <v>0.0</v>
      </c>
      <c r="S232" s="78"/>
      <c r="T232" s="79">
        <f t="shared" si="77"/>
        <v>7.42</v>
      </c>
      <c r="U232" s="504">
        <v>7.42</v>
      </c>
      <c r="V232" s="505">
        <v>1.0</v>
      </c>
      <c r="W232" s="459"/>
      <c r="X232" s="457" t="s">
        <v>1100</v>
      </c>
      <c r="Y232" s="539" t="s">
        <v>36</v>
      </c>
      <c r="Z232" s="539" t="s">
        <v>1253</v>
      </c>
      <c r="AB232" s="697" t="s">
        <v>608</v>
      </c>
      <c r="AC232" s="697" t="s">
        <v>1389</v>
      </c>
      <c r="AD232" s="700">
        <f>+IF(AC232="No",T232,0)</f>
        <v>7.42</v>
      </c>
    </row>
    <row r="233" spans="8:8" s="445" ht="16.5" hidden="1" outlineLevel="1" customFormat="1">
      <c r="A233" s="521" t="s">
        <v>612</v>
      </c>
      <c r="B233" s="522"/>
      <c r="C233" s="522"/>
      <c r="D233" s="522"/>
      <c r="E233" s="522"/>
      <c r="F233" s="523" t="s">
        <v>85</v>
      </c>
      <c r="G233" s="526">
        <f t="shared" si="78" ref="G233:P233">SUM(G228:G232)</f>
        <v>0.0</v>
      </c>
      <c r="H233" s="526">
        <f t="shared" si="78"/>
        <v>23.098</v>
      </c>
      <c r="I233" s="526">
        <f t="shared" si="78"/>
        <v>15.437999999999999</v>
      </c>
      <c r="J233" s="526">
        <f t="shared" si="78"/>
        <v>11.645000000000001</v>
      </c>
      <c r="K233" s="526">
        <f t="shared" si="78"/>
        <v>9.691</v>
      </c>
      <c r="L233" s="526">
        <f t="shared" si="78"/>
        <v>0.0</v>
      </c>
      <c r="M233" s="526">
        <f t="shared" si="78"/>
        <v>0.0</v>
      </c>
      <c r="N233" s="526">
        <f t="shared" si="78"/>
        <v>56.315000000000005</v>
      </c>
      <c r="O233" s="526">
        <f t="shared" si="78"/>
        <v>20.458</v>
      </c>
      <c r="P233" s="526">
        <f t="shared" si="78"/>
        <v>7.415</v>
      </c>
      <c r="Q233" s="455">
        <f t="shared" si="75"/>
        <v>59.87200000000001</v>
      </c>
      <c r="R233" s="455">
        <f t="shared" si="76"/>
        <v>84.188</v>
      </c>
      <c r="S233" s="78">
        <f>SUM(S228:S232)</f>
        <v>0.0</v>
      </c>
      <c r="T233" s="79">
        <f t="shared" si="77"/>
        <v>144.06</v>
      </c>
      <c r="U233" s="526">
        <f>SUM(U228:U232)</f>
        <v>144.05999999999997</v>
      </c>
      <c r="V233" s="568"/>
      <c r="W233" s="459"/>
      <c r="X233" s="82"/>
      <c r="AB233" s="697"/>
      <c r="AC233" s="697"/>
    </row>
    <row r="234" spans="8:8" s="445" ht="16.5" hidden="1" outlineLevel="1" customFormat="1">
      <c r="A234" s="529"/>
      <c r="B234" s="530"/>
      <c r="C234" s="530"/>
      <c r="D234" s="530"/>
      <c r="E234" s="530"/>
      <c r="F234" s="531" t="s">
        <v>86</v>
      </c>
      <c r="G234" s="114">
        <f>+G233/$T$233</f>
        <v>0.0</v>
      </c>
      <c r="H234" s="114">
        <f t="shared" si="79" ref="H234:S234">+H233/$T$233</f>
        <v>0.16033597112314313</v>
      </c>
      <c r="I234" s="114">
        <f t="shared" si="79"/>
        <v>0.1071636817992503</v>
      </c>
      <c r="J234" s="114">
        <f t="shared" si="79"/>
        <v>0.080834374566153</v>
      </c>
      <c r="K234" s="114">
        <f t="shared" si="79"/>
        <v>0.06727058170206858</v>
      </c>
      <c r="L234" s="114">
        <f t="shared" si="79"/>
        <v>0.0</v>
      </c>
      <c r="M234" s="114">
        <f t="shared" si="79"/>
        <v>0.0</v>
      </c>
      <c r="N234" s="114">
        <f t="shared" si="79"/>
        <v>0.3909135082604471</v>
      </c>
      <c r="O234" s="114">
        <f t="shared" si="79"/>
        <v>0.14201027349715395</v>
      </c>
      <c r="P234" s="114">
        <f t="shared" si="79"/>
        <v>0.05147160905178398</v>
      </c>
      <c r="Q234" s="532">
        <f t="shared" si="79"/>
        <v>0.41560460919061504</v>
      </c>
      <c r="R234" s="532">
        <f t="shared" si="79"/>
        <v>0.584395390809385</v>
      </c>
      <c r="S234" s="114">
        <f t="shared" si="79"/>
        <v>0.0</v>
      </c>
      <c r="T234" s="533">
        <f>T233/U233</f>
        <v>1.0000000000000002</v>
      </c>
      <c r="U234" s="554"/>
      <c r="V234" s="569"/>
      <c r="W234" s="459"/>
      <c r="X234" s="263"/>
      <c r="AB234" s="697"/>
      <c r="AC234" s="697"/>
    </row>
    <row r="235" spans="8:8" s="445" ht="16.5" hidden="1" outlineLevel="1" collapsed="1" customFormat="1">
      <c r="A235" s="552"/>
      <c r="B235" s="459"/>
      <c r="C235" s="459"/>
      <c r="D235" s="583"/>
      <c r="E235" s="583"/>
      <c r="F235" s="459"/>
      <c r="G235" s="536"/>
      <c r="H235" s="321"/>
      <c r="I235" s="321"/>
      <c r="J235" s="321"/>
      <c r="K235" s="321"/>
      <c r="L235" s="321"/>
      <c r="M235" s="537"/>
      <c r="N235" s="537"/>
      <c r="O235" s="537"/>
      <c r="P235" s="537"/>
      <c r="Q235" s="461"/>
      <c r="R235" s="461"/>
      <c r="S235" s="324"/>
      <c r="T235" s="46"/>
      <c r="U235" s="487"/>
      <c r="V235" s="449"/>
      <c r="W235" s="459"/>
      <c r="X235" s="122"/>
      <c r="Y235" s="583"/>
      <c r="Z235" s="583"/>
      <c r="AB235" s="697"/>
    </row>
    <row r="236" spans="8:8" s="445" ht="16.5" hidden="1" outlineLevel="1" customFormat="1">
      <c r="A236" s="489" t="s">
        <v>613</v>
      </c>
      <c r="B236" s="489"/>
      <c r="C236" s="459"/>
      <c r="D236" s="583"/>
      <c r="E236" s="583"/>
      <c r="F236" s="459"/>
      <c r="G236" s="536"/>
      <c r="H236" s="321"/>
      <c r="I236" s="321"/>
      <c r="J236" s="321"/>
      <c r="K236" s="321"/>
      <c r="L236" s="321"/>
      <c r="M236" s="537"/>
      <c r="N236" s="537"/>
      <c r="O236" s="537"/>
      <c r="P236" s="537"/>
      <c r="Q236" s="461"/>
      <c r="R236" s="461"/>
      <c r="S236" s="324"/>
      <c r="T236" s="46"/>
      <c r="U236" s="487"/>
      <c r="V236" s="449"/>
      <c r="W236" s="459"/>
      <c r="X236" s="122"/>
      <c r="Y236" s="583"/>
      <c r="Z236" s="583"/>
      <c r="AB236" s="697"/>
    </row>
    <row r="237" spans="8:8" s="445" ht="15.75" outlineLevel="1" customFormat="1">
      <c r="A237" s="584">
        <v>40.0</v>
      </c>
      <c r="B237" s="587">
        <v>4006.0</v>
      </c>
      <c r="C237" s="629" t="s">
        <v>1255</v>
      </c>
      <c r="D237" s="587"/>
      <c r="E237" s="587"/>
      <c r="F237" s="629" t="s">
        <v>1256</v>
      </c>
      <c r="G237" s="588"/>
      <c r="H237" s="589"/>
      <c r="I237" s="589"/>
      <c r="J237" s="630"/>
      <c r="K237" s="589"/>
      <c r="L237" s="589"/>
      <c r="M237" s="631"/>
      <c r="N237" s="587"/>
      <c r="O237" s="587"/>
      <c r="P237" s="587"/>
      <c r="Q237" s="591">
        <f t="shared" si="80" ref="Q237:Q262">SUM(G237:K237)</f>
        <v>0.0</v>
      </c>
      <c r="R237" s="592">
        <f>SUM(L237:P237)</f>
        <v>0.0</v>
      </c>
      <c r="S237" s="632"/>
      <c r="T237" s="594">
        <f>SUM(Q237:S237)</f>
        <v>0.0</v>
      </c>
      <c r="U237" s="498">
        <v>2.996</v>
      </c>
      <c r="V237" s="499">
        <v>1.0</v>
      </c>
      <c r="W237" s="459"/>
      <c r="X237" s="596"/>
      <c r="Y237" s="493"/>
      <c r="Z237" s="493"/>
      <c r="AB237" s="697">
        <v>4006.0</v>
      </c>
      <c r="AC237" s="697" t="s">
        <v>1389</v>
      </c>
      <c r="AD237" s="700">
        <f t="shared" si="81" ref="AD237:AD262">+IF(AC237="No",T237,0)</f>
        <v>0.0</v>
      </c>
    </row>
    <row r="238" spans="8:8" s="445" ht="15.75" outlineLevel="1" customFormat="1">
      <c r="A238" s="508" t="s">
        <v>451</v>
      </c>
      <c r="B238" s="509">
        <v>4007.0</v>
      </c>
      <c r="C238" s="510" t="s">
        <v>1257</v>
      </c>
      <c r="D238" s="509" t="s">
        <v>1258</v>
      </c>
      <c r="E238" s="509" t="s">
        <v>1259</v>
      </c>
      <c r="F238" s="510" t="s">
        <v>1257</v>
      </c>
      <c r="G238" s="511">
        <v>0.0</v>
      </c>
      <c r="H238" s="513">
        <v>0.0</v>
      </c>
      <c r="I238" s="513">
        <v>0.0</v>
      </c>
      <c r="J238" s="513">
        <v>0.455</v>
      </c>
      <c r="K238" s="513">
        <v>0.0</v>
      </c>
      <c r="L238" s="513">
        <v>0.0</v>
      </c>
      <c r="M238" s="514">
        <v>0.0</v>
      </c>
      <c r="N238" s="514">
        <v>0.0</v>
      </c>
      <c r="O238" s="514">
        <v>0.0</v>
      </c>
      <c r="P238" s="514">
        <v>0.0</v>
      </c>
      <c r="Q238" s="515">
        <f t="shared" si="80"/>
        <v>0.455</v>
      </c>
      <c r="R238" s="515">
        <f>SUM(L238:P238)</f>
        <v>0.0</v>
      </c>
      <c r="S238" s="515"/>
      <c r="T238" s="516">
        <f t="shared" si="82" ref="T238:T263">SUM(Q238:S238)</f>
        <v>0.455</v>
      </c>
      <c r="U238" s="504"/>
      <c r="V238" s="517">
        <v>1.0</v>
      </c>
      <c r="W238" s="459"/>
      <c r="X238" s="518" t="s">
        <v>1260</v>
      </c>
      <c r="Y238" s="458" t="s">
        <v>638</v>
      </c>
      <c r="Z238" s="458" t="s">
        <v>639</v>
      </c>
      <c r="AB238" s="697">
        <v>4007.0</v>
      </c>
      <c r="AC238" s="697" t="s">
        <v>1389</v>
      </c>
      <c r="AD238" s="700">
        <f t="shared" si="81"/>
        <v>0.455</v>
      </c>
    </row>
    <row r="239" spans="8:8" s="445" ht="15.75" hidden="1" outlineLevel="1" customFormat="1">
      <c r="A239" s="508" t="s">
        <v>451</v>
      </c>
      <c r="B239" s="509">
        <v>4008.0</v>
      </c>
      <c r="C239" s="510" t="s">
        <v>1261</v>
      </c>
      <c r="D239" s="509" t="s">
        <v>36</v>
      </c>
      <c r="E239" s="509" t="s">
        <v>1262</v>
      </c>
      <c r="F239" s="510" t="s">
        <v>1261</v>
      </c>
      <c r="G239" s="511">
        <v>4.084</v>
      </c>
      <c r="H239" s="513">
        <v>24.023</v>
      </c>
      <c r="I239" s="513">
        <v>56.308</v>
      </c>
      <c r="J239" s="513">
        <v>26.43499999999999</v>
      </c>
      <c r="K239" s="513">
        <v>0.0</v>
      </c>
      <c r="L239" s="513">
        <v>0.0</v>
      </c>
      <c r="M239" s="514">
        <v>0.0</v>
      </c>
      <c r="N239" s="514">
        <v>0.0</v>
      </c>
      <c r="O239" s="514">
        <v>0.0</v>
      </c>
      <c r="P239" s="514">
        <v>0.0</v>
      </c>
      <c r="Q239" s="515">
        <f t="shared" si="80"/>
        <v>110.84999999999998</v>
      </c>
      <c r="R239" s="515">
        <f>SUM(L239:P239)</f>
        <v>0.0</v>
      </c>
      <c r="S239" s="515"/>
      <c r="T239" s="516">
        <f t="shared" si="82"/>
        <v>110.84999999999998</v>
      </c>
      <c r="U239" s="504"/>
      <c r="V239" s="517">
        <v>2.0</v>
      </c>
      <c r="W239" s="459"/>
      <c r="X239" s="518" t="s">
        <v>1113</v>
      </c>
      <c r="Y239" s="458" t="s">
        <v>638</v>
      </c>
      <c r="Z239" s="458" t="s">
        <v>639</v>
      </c>
      <c r="AB239" s="697">
        <v>4008.0</v>
      </c>
      <c r="AC239" s="697" t="s">
        <v>1390</v>
      </c>
      <c r="AD239" s="700">
        <f t="shared" si="81"/>
        <v>0.0</v>
      </c>
    </row>
    <row r="240" spans="8:8" s="445" ht="15.75" hidden="1" outlineLevel="1" customFormat="1">
      <c r="A240" s="508" t="s">
        <v>451</v>
      </c>
      <c r="B240" s="509">
        <v>4009.0</v>
      </c>
      <c r="C240" s="510" t="s">
        <v>1263</v>
      </c>
      <c r="D240" s="509" t="s">
        <v>36</v>
      </c>
      <c r="E240" s="509" t="s">
        <v>1264</v>
      </c>
      <c r="F240" s="510" t="s">
        <v>1263</v>
      </c>
      <c r="G240" s="511">
        <v>0.0</v>
      </c>
      <c r="H240" s="513">
        <v>0.369</v>
      </c>
      <c r="I240" s="513">
        <v>0.0</v>
      </c>
      <c r="J240" s="513">
        <v>0.0</v>
      </c>
      <c r="K240" s="513">
        <v>0.0</v>
      </c>
      <c r="L240" s="513">
        <v>0.0</v>
      </c>
      <c r="M240" s="514">
        <v>0.0</v>
      </c>
      <c r="N240" s="514">
        <v>26.761000000000003</v>
      </c>
      <c r="O240" s="514">
        <v>40.577000000000005</v>
      </c>
      <c r="P240" s="514">
        <v>0.0</v>
      </c>
      <c r="Q240" s="515">
        <f t="shared" si="80"/>
        <v>0.369</v>
      </c>
      <c r="R240" s="515">
        <f>SUM(L240:P240)</f>
        <v>67.33800000000001</v>
      </c>
      <c r="S240" s="515"/>
      <c r="T240" s="516">
        <f t="shared" si="82"/>
        <v>67.70700000000001</v>
      </c>
      <c r="U240" s="504"/>
      <c r="V240" s="517">
        <v>2.0</v>
      </c>
      <c r="W240" s="459"/>
      <c r="X240" s="518" t="s">
        <v>1113</v>
      </c>
      <c r="Y240" s="458" t="s">
        <v>638</v>
      </c>
      <c r="Z240" s="458" t="s">
        <v>639</v>
      </c>
      <c r="AB240" s="697">
        <v>4009.0</v>
      </c>
      <c r="AC240" s="697" t="s">
        <v>1390</v>
      </c>
      <c r="AD240" s="700">
        <f t="shared" si="81"/>
        <v>0.0</v>
      </c>
    </row>
    <row r="241" spans="8:8" s="445" ht="17.25" hidden="1" outlineLevel="1" customFormat="1" customHeight="1">
      <c r="A241" s="450">
        <v>40.0</v>
      </c>
      <c r="B241" s="458" t="s">
        <v>619</v>
      </c>
      <c r="C241" s="501" t="s">
        <v>622</v>
      </c>
      <c r="D241" s="458" t="s">
        <v>36</v>
      </c>
      <c r="E241" s="458" t="s">
        <v>621</v>
      </c>
      <c r="F241" s="501" t="s">
        <v>622</v>
      </c>
      <c r="G241" s="502">
        <v>0.0</v>
      </c>
      <c r="H241" s="75">
        <v>0.2</v>
      </c>
      <c r="I241" s="75">
        <v>0.0</v>
      </c>
      <c r="J241" s="75">
        <v>0.0</v>
      </c>
      <c r="K241" s="75">
        <v>0.0</v>
      </c>
      <c r="L241" s="75">
        <v>0.0</v>
      </c>
      <c r="M241" s="503">
        <v>0.0</v>
      </c>
      <c r="N241" s="503">
        <v>8.8</v>
      </c>
      <c r="O241" s="503">
        <v>11.997000000000002</v>
      </c>
      <c r="P241" s="503">
        <v>18.793</v>
      </c>
      <c r="Q241" s="525">
        <f t="shared" si="80"/>
        <v>0.2</v>
      </c>
      <c r="R241" s="633">
        <f t="shared" si="83" ref="R241:R263">SUM(L241:P241)</f>
        <v>39.59</v>
      </c>
      <c r="S241" s="567"/>
      <c r="T241" s="597">
        <f t="shared" si="82"/>
        <v>39.790000000000006</v>
      </c>
      <c r="U241" s="504">
        <v>39.79</v>
      </c>
      <c r="V241" s="505">
        <v>2.0</v>
      </c>
      <c r="W241" s="459"/>
      <c r="X241" s="634"/>
      <c r="Y241" s="458" t="s">
        <v>36</v>
      </c>
      <c r="Z241" s="458" t="s">
        <v>621</v>
      </c>
      <c r="AB241" s="697" t="s">
        <v>619</v>
      </c>
      <c r="AC241" s="697" t="s">
        <v>1390</v>
      </c>
      <c r="AD241" s="700">
        <f t="shared" si="81"/>
        <v>0.0</v>
      </c>
    </row>
    <row r="242" spans="8:8" s="374" ht="15.75" outlineLevel="1" customFormat="1">
      <c r="A242" s="450">
        <v>40.0</v>
      </c>
      <c r="B242" s="608" t="s">
        <v>623</v>
      </c>
      <c r="C242" s="501" t="s">
        <v>624</v>
      </c>
      <c r="D242" s="458" t="s">
        <v>36</v>
      </c>
      <c r="E242" s="458" t="s">
        <v>625</v>
      </c>
      <c r="F242" s="501" t="s">
        <v>624</v>
      </c>
      <c r="G242" s="502">
        <v>0.0</v>
      </c>
      <c r="H242" s="75">
        <v>0.0</v>
      </c>
      <c r="I242" s="75">
        <v>0.0</v>
      </c>
      <c r="J242" s="75">
        <v>0.0</v>
      </c>
      <c r="K242" s="75">
        <v>0.0</v>
      </c>
      <c r="L242" s="75">
        <v>0.0</v>
      </c>
      <c r="M242" s="503">
        <v>0.0</v>
      </c>
      <c r="N242" s="503">
        <v>5.095</v>
      </c>
      <c r="O242" s="503">
        <v>1.971</v>
      </c>
      <c r="P242" s="503">
        <v>0.0</v>
      </c>
      <c r="Q242" s="525">
        <f t="shared" si="80"/>
        <v>0.0</v>
      </c>
      <c r="R242" s="633">
        <f t="shared" si="83"/>
        <v>7.066</v>
      </c>
      <c r="S242" s="567"/>
      <c r="T242" s="597">
        <f t="shared" si="82"/>
        <v>7.066</v>
      </c>
      <c r="U242" s="504">
        <v>7.066</v>
      </c>
      <c r="V242" s="505">
        <v>2.0</v>
      </c>
      <c r="W242" s="636"/>
      <c r="X242" s="634"/>
      <c r="Y242" s="458" t="s">
        <v>36</v>
      </c>
      <c r="Z242" s="458" t="s">
        <v>625</v>
      </c>
      <c r="AB242" s="703" t="s">
        <v>623</v>
      </c>
      <c r="AC242" s="697" t="s">
        <v>1389</v>
      </c>
      <c r="AD242" s="700">
        <f t="shared" si="81"/>
        <v>7.066</v>
      </c>
    </row>
    <row r="243" spans="8:8" s="445" ht="15.75" outlineLevel="1" customFormat="1">
      <c r="A243" s="450">
        <v>40.0</v>
      </c>
      <c r="B243" s="458" t="s">
        <v>626</v>
      </c>
      <c r="C243" s="541" t="s">
        <v>627</v>
      </c>
      <c r="D243" s="458" t="s">
        <v>628</v>
      </c>
      <c r="E243" s="546" t="s">
        <v>629</v>
      </c>
      <c r="F243" s="541" t="s">
        <v>1265</v>
      </c>
      <c r="G243" s="502">
        <v>0.0</v>
      </c>
      <c r="H243" s="75">
        <v>0.0</v>
      </c>
      <c r="I243" s="75">
        <v>0.986</v>
      </c>
      <c r="J243" s="75">
        <v>13.457999999999998</v>
      </c>
      <c r="K243" s="75">
        <v>0.0</v>
      </c>
      <c r="L243" s="75">
        <v>0.0</v>
      </c>
      <c r="M243" s="503">
        <v>0.0</v>
      </c>
      <c r="N243" s="503">
        <v>0.0</v>
      </c>
      <c r="O243" s="503">
        <v>0.0</v>
      </c>
      <c r="P243" s="503">
        <v>0.0</v>
      </c>
      <c r="Q243" s="525">
        <f t="shared" si="80"/>
        <v>14.443999999999999</v>
      </c>
      <c r="R243" s="633">
        <f t="shared" si="83"/>
        <v>0.0</v>
      </c>
      <c r="S243" s="637"/>
      <c r="T243" s="597">
        <f t="shared" si="82"/>
        <v>14.443999999999999</v>
      </c>
      <c r="U243" s="504">
        <v>14.444</v>
      </c>
      <c r="V243" s="638">
        <v>1.0</v>
      </c>
      <c r="W243" s="459"/>
      <c r="X243" s="457" t="s">
        <v>1100</v>
      </c>
      <c r="Y243" s="458" t="s">
        <v>628</v>
      </c>
      <c r="Z243" s="458" t="s">
        <v>629</v>
      </c>
      <c r="AB243" s="697" t="s">
        <v>626</v>
      </c>
      <c r="AC243" s="697" t="s">
        <v>1389</v>
      </c>
      <c r="AD243" s="700">
        <f t="shared" si="81"/>
        <v>14.443999999999999</v>
      </c>
    </row>
    <row r="244" spans="8:8" s="445" ht="15.0" hidden="1" outlineLevel="1" customFormat="1" customHeight="1">
      <c r="A244" s="450">
        <v>65.0</v>
      </c>
      <c r="B244" s="458" t="s">
        <v>630</v>
      </c>
      <c r="C244" s="501" t="s">
        <v>631</v>
      </c>
      <c r="D244" s="458" t="s">
        <v>36</v>
      </c>
      <c r="E244" s="458" t="s">
        <v>632</v>
      </c>
      <c r="F244" s="612" t="s">
        <v>631</v>
      </c>
      <c r="G244" s="502">
        <v>91.987</v>
      </c>
      <c r="H244" s="75">
        <v>5.985</v>
      </c>
      <c r="I244" s="75">
        <v>3.687</v>
      </c>
      <c r="J244" s="75">
        <v>0.0</v>
      </c>
      <c r="K244" s="75">
        <v>0.0</v>
      </c>
      <c r="L244" s="75">
        <v>0.0</v>
      </c>
      <c r="M244" s="503">
        <v>0.2</v>
      </c>
      <c r="N244" s="503">
        <v>0.0</v>
      </c>
      <c r="O244" s="503">
        <v>0.0</v>
      </c>
      <c r="P244" s="503">
        <v>0.0</v>
      </c>
      <c r="Q244" s="525">
        <f t="shared" si="80"/>
        <v>101.65899999999999</v>
      </c>
      <c r="R244" s="633">
        <f t="shared" si="83"/>
        <v>0.2</v>
      </c>
      <c r="S244" s="567"/>
      <c r="T244" s="597">
        <f t="shared" si="82"/>
        <v>101.859</v>
      </c>
      <c r="U244" s="504">
        <v>101.859</v>
      </c>
      <c r="V244" s="505">
        <v>4.0</v>
      </c>
      <c r="W244" s="459"/>
      <c r="X244" s="634"/>
      <c r="Y244" s="458" t="s">
        <v>36</v>
      </c>
      <c r="Z244" s="458" t="s">
        <v>632</v>
      </c>
      <c r="AB244" s="697" t="s">
        <v>630</v>
      </c>
      <c r="AC244" s="697" t="s">
        <v>1390</v>
      </c>
      <c r="AD244" s="700">
        <f t="shared" si="81"/>
        <v>0.0</v>
      </c>
    </row>
    <row r="245" spans="8:8" s="445" ht="15.75" hidden="1" outlineLevel="1" customFormat="1">
      <c r="A245" s="450">
        <v>65.0</v>
      </c>
      <c r="B245" s="458" t="s">
        <v>1266</v>
      </c>
      <c r="C245" s="501" t="s">
        <v>633</v>
      </c>
      <c r="D245" s="458" t="s">
        <v>36</v>
      </c>
      <c r="E245" s="546" t="s">
        <v>1267</v>
      </c>
      <c r="F245" s="612" t="s">
        <v>633</v>
      </c>
      <c r="G245" s="502">
        <v>0.0</v>
      </c>
      <c r="H245" s="75">
        <v>0.0</v>
      </c>
      <c r="I245" s="75">
        <v>102.501</v>
      </c>
      <c r="J245" s="75">
        <v>0.0</v>
      </c>
      <c r="K245" s="75">
        <v>0.0</v>
      </c>
      <c r="L245" s="75">
        <v>0.0</v>
      </c>
      <c r="M245" s="503">
        <v>0.0</v>
      </c>
      <c r="N245" s="503">
        <v>0.0</v>
      </c>
      <c r="O245" s="503">
        <v>0.0</v>
      </c>
      <c r="P245" s="503">
        <v>0.0</v>
      </c>
      <c r="Q245" s="525">
        <f t="shared" si="80"/>
        <v>102.501</v>
      </c>
      <c r="R245" s="633">
        <f t="shared" si="83"/>
        <v>0.0</v>
      </c>
      <c r="S245" s="567"/>
      <c r="T245" s="597">
        <f t="shared" si="82"/>
        <v>102.501</v>
      </c>
      <c r="U245" s="504">
        <v>102.501</v>
      </c>
      <c r="V245" s="505">
        <v>3.0</v>
      </c>
      <c r="W245" s="459"/>
      <c r="X245" s="634"/>
      <c r="Y245" s="458" t="s">
        <v>36</v>
      </c>
      <c r="Z245" s="458" t="s">
        <v>1267</v>
      </c>
      <c r="AB245" s="697" t="s">
        <v>1266</v>
      </c>
      <c r="AC245" s="697" t="s">
        <v>1390</v>
      </c>
      <c r="AD245" s="700">
        <f t="shared" si="81"/>
        <v>0.0</v>
      </c>
    </row>
    <row r="246" spans="8:8" s="445" ht="15.75" outlineLevel="1" customFormat="1">
      <c r="A246" s="508">
        <v>65.0</v>
      </c>
      <c r="B246" s="509" t="s">
        <v>636</v>
      </c>
      <c r="C246" s="510" t="s">
        <v>1268</v>
      </c>
      <c r="D246" s="509" t="s">
        <v>1269</v>
      </c>
      <c r="E246" s="509" t="s">
        <v>1270</v>
      </c>
      <c r="F246" s="510" t="s">
        <v>1268</v>
      </c>
      <c r="G246" s="511">
        <v>0.0</v>
      </c>
      <c r="H246" s="513">
        <v>0.0</v>
      </c>
      <c r="I246" s="513">
        <v>0.0</v>
      </c>
      <c r="J246" s="513">
        <v>0.0</v>
      </c>
      <c r="K246" s="513">
        <v>1.617</v>
      </c>
      <c r="L246" s="513">
        <v>0.0</v>
      </c>
      <c r="M246" s="514">
        <v>0.0</v>
      </c>
      <c r="N246" s="514">
        <v>0.0</v>
      </c>
      <c r="O246" s="514">
        <v>0.0</v>
      </c>
      <c r="P246" s="514">
        <v>0.0</v>
      </c>
      <c r="Q246" s="515">
        <f t="shared" si="80"/>
        <v>1.617</v>
      </c>
      <c r="R246" s="515">
        <f>SUM(L246:P246)</f>
        <v>0.0</v>
      </c>
      <c r="S246" s="515"/>
      <c r="T246" s="516">
        <f t="shared" si="82"/>
        <v>1.617</v>
      </c>
      <c r="U246" s="504"/>
      <c r="V246" s="517">
        <v>1.0</v>
      </c>
      <c r="W246" s="459"/>
      <c r="X246" s="518" t="s">
        <v>1260</v>
      </c>
      <c r="Y246" s="458" t="s">
        <v>638</v>
      </c>
      <c r="Z246" s="458" t="s">
        <v>639</v>
      </c>
      <c r="AB246" s="697" t="s">
        <v>636</v>
      </c>
      <c r="AC246" s="697" t="s">
        <v>1389</v>
      </c>
      <c r="AD246" s="700">
        <f t="shared" si="81"/>
        <v>1.617</v>
      </c>
    </row>
    <row r="247" spans="8:8" s="445" ht="15.75" outlineLevel="1" customFormat="1">
      <c r="A247" s="508">
        <v>65.0</v>
      </c>
      <c r="B247" s="509" t="s">
        <v>636</v>
      </c>
      <c r="C247" s="510" t="s">
        <v>1271</v>
      </c>
      <c r="D247" s="509" t="s">
        <v>1272</v>
      </c>
      <c r="E247" s="509" t="s">
        <v>1273</v>
      </c>
      <c r="F247" s="510" t="s">
        <v>1271</v>
      </c>
      <c r="G247" s="511">
        <v>0.0</v>
      </c>
      <c r="H247" s="513">
        <v>0.0</v>
      </c>
      <c r="I247" s="513">
        <v>0.0</v>
      </c>
      <c r="J247" s="513">
        <v>0.558</v>
      </c>
      <c r="K247" s="513">
        <v>0.0</v>
      </c>
      <c r="L247" s="513">
        <v>0.0</v>
      </c>
      <c r="M247" s="514">
        <v>0.0</v>
      </c>
      <c r="N247" s="514">
        <v>0.0</v>
      </c>
      <c r="O247" s="514">
        <v>0.0</v>
      </c>
      <c r="P247" s="514">
        <v>0.0</v>
      </c>
      <c r="Q247" s="515">
        <f t="shared" si="80"/>
        <v>0.558</v>
      </c>
      <c r="R247" s="515">
        <f>SUM(L247:P247)</f>
        <v>0.0</v>
      </c>
      <c r="S247" s="515"/>
      <c r="T247" s="516">
        <f t="shared" si="82"/>
        <v>0.558</v>
      </c>
      <c r="U247" s="504"/>
      <c r="V247" s="517">
        <v>1.0</v>
      </c>
      <c r="W247" s="459"/>
      <c r="X247" s="518" t="s">
        <v>1260</v>
      </c>
      <c r="Y247" s="458" t="s">
        <v>638</v>
      </c>
      <c r="Z247" s="458" t="s">
        <v>639</v>
      </c>
      <c r="AB247" s="697" t="s">
        <v>636</v>
      </c>
      <c r="AC247" s="697" t="s">
        <v>1389</v>
      </c>
      <c r="AD247" s="700">
        <f t="shared" si="81"/>
        <v>0.558</v>
      </c>
    </row>
    <row r="248" spans="8:8" s="445" ht="15.75" outlineLevel="1" customFormat="1">
      <c r="A248" s="450">
        <v>65.0</v>
      </c>
      <c r="B248" s="458" t="s">
        <v>636</v>
      </c>
      <c r="C248" s="501" t="s">
        <v>637</v>
      </c>
      <c r="D248" s="458" t="s">
        <v>638</v>
      </c>
      <c r="E248" s="458" t="s">
        <v>639</v>
      </c>
      <c r="F248" s="501" t="s">
        <v>640</v>
      </c>
      <c r="G248" s="502">
        <v>0.0</v>
      </c>
      <c r="H248" s="75">
        <v>0.0</v>
      </c>
      <c r="I248" s="458">
        <v>0.0</v>
      </c>
      <c r="J248" s="75">
        <v>0.0</v>
      </c>
      <c r="K248" s="75">
        <v>1.212</v>
      </c>
      <c r="L248" s="75">
        <v>0.0</v>
      </c>
      <c r="M248" s="503">
        <v>0.0</v>
      </c>
      <c r="N248" s="503">
        <v>0.0</v>
      </c>
      <c r="O248" s="503">
        <v>0.0</v>
      </c>
      <c r="P248" s="503">
        <v>0.0</v>
      </c>
      <c r="Q248" s="525">
        <f t="shared" si="80"/>
        <v>1.212</v>
      </c>
      <c r="R248" s="633">
        <f>SUM(L248:P248)</f>
        <v>0.0</v>
      </c>
      <c r="S248" s="567"/>
      <c r="T248" s="597">
        <f t="shared" si="82"/>
        <v>1.212</v>
      </c>
      <c r="U248" s="504">
        <v>1.212</v>
      </c>
      <c r="V248" s="505">
        <v>1.0</v>
      </c>
      <c r="W248" s="459"/>
      <c r="X248" s="457" t="s">
        <v>1100</v>
      </c>
      <c r="Y248" s="458" t="s">
        <v>638</v>
      </c>
      <c r="Z248" s="458" t="s">
        <v>639</v>
      </c>
      <c r="AB248" s="697" t="s">
        <v>636</v>
      </c>
      <c r="AC248" s="697" t="s">
        <v>1389</v>
      </c>
      <c r="AD248" s="700">
        <f t="shared" si="81"/>
        <v>1.212</v>
      </c>
    </row>
    <row r="249" spans="8:8" s="445" ht="15.75" outlineLevel="1" customFormat="1">
      <c r="A249" s="508">
        <v>65.0</v>
      </c>
      <c r="B249" s="509" t="s">
        <v>636</v>
      </c>
      <c r="C249" s="510" t="s">
        <v>1274</v>
      </c>
      <c r="D249" s="509" t="s">
        <v>1275</v>
      </c>
      <c r="E249" s="509" t="s">
        <v>1276</v>
      </c>
      <c r="F249" s="510" t="s">
        <v>1274</v>
      </c>
      <c r="G249" s="511">
        <v>0.0</v>
      </c>
      <c r="H249" s="513">
        <v>0.0</v>
      </c>
      <c r="I249" s="513">
        <v>0.0</v>
      </c>
      <c r="J249" s="513">
        <v>0.82</v>
      </c>
      <c r="K249" s="513">
        <v>0.0</v>
      </c>
      <c r="L249" s="513">
        <v>0.0</v>
      </c>
      <c r="M249" s="514">
        <v>0.0</v>
      </c>
      <c r="N249" s="514">
        <v>0.0</v>
      </c>
      <c r="O249" s="514">
        <v>0.0</v>
      </c>
      <c r="P249" s="514">
        <v>0.0</v>
      </c>
      <c r="Q249" s="515">
        <f t="shared" si="80"/>
        <v>0.82</v>
      </c>
      <c r="R249" s="515">
        <f>SUM(L249:P249)</f>
        <v>0.0</v>
      </c>
      <c r="S249" s="515"/>
      <c r="T249" s="516">
        <f t="shared" si="82"/>
        <v>0.82</v>
      </c>
      <c r="U249" s="504"/>
      <c r="V249" s="517">
        <v>1.0</v>
      </c>
      <c r="W249" s="459"/>
      <c r="X249" s="518" t="s">
        <v>1260</v>
      </c>
      <c r="Y249" s="458" t="s">
        <v>638</v>
      </c>
      <c r="Z249" s="458" t="s">
        <v>639</v>
      </c>
      <c r="AB249" s="697" t="s">
        <v>636</v>
      </c>
      <c r="AC249" s="697" t="s">
        <v>1389</v>
      </c>
      <c r="AD249" s="700">
        <f t="shared" si="81"/>
        <v>0.82</v>
      </c>
    </row>
    <row r="250" spans="8:8" s="445" ht="15.75" outlineLevel="1" customFormat="1">
      <c r="A250" s="619">
        <v>65.0</v>
      </c>
      <c r="B250" s="620" t="s">
        <v>1277</v>
      </c>
      <c r="C250" s="452" t="s">
        <v>1278</v>
      </c>
      <c r="D250" s="620"/>
      <c r="E250" s="620"/>
      <c r="F250" s="452" t="s">
        <v>1279</v>
      </c>
      <c r="G250" s="621"/>
      <c r="H250" s="622"/>
      <c r="I250" s="620"/>
      <c r="J250" s="622"/>
      <c r="K250" s="622"/>
      <c r="L250" s="622"/>
      <c r="M250" s="623"/>
      <c r="N250" s="623"/>
      <c r="O250" s="623"/>
      <c r="P250" s="623"/>
      <c r="Q250" s="525">
        <f t="shared" si="80"/>
        <v>0.0</v>
      </c>
      <c r="R250" s="633">
        <f t="shared" si="83"/>
        <v>0.0</v>
      </c>
      <c r="S250" s="640"/>
      <c r="T250" s="641">
        <f t="shared" si="82"/>
        <v>0.0</v>
      </c>
      <c r="U250" s="504">
        <v>1.664</v>
      </c>
      <c r="V250" s="505">
        <v>1.0</v>
      </c>
      <c r="W250" s="459"/>
      <c r="X250" s="634"/>
      <c r="Y250" s="458"/>
      <c r="Z250" s="458"/>
      <c r="AB250" s="697" t="s">
        <v>1277</v>
      </c>
      <c r="AC250" s="697" t="s">
        <v>1389</v>
      </c>
      <c r="AD250" s="700">
        <f t="shared" si="81"/>
        <v>0.0</v>
      </c>
    </row>
    <row r="251" spans="8:8" s="445" ht="15.75" outlineLevel="1" customFormat="1">
      <c r="A251" s="450">
        <v>65.0</v>
      </c>
      <c r="B251" s="458" t="s">
        <v>1277</v>
      </c>
      <c r="C251" s="501" t="s">
        <v>1278</v>
      </c>
      <c r="D251" s="458" t="s">
        <v>149</v>
      </c>
      <c r="E251" s="546" t="s">
        <v>1280</v>
      </c>
      <c r="F251" s="501" t="s">
        <v>1281</v>
      </c>
      <c r="G251" s="502">
        <v>0.0</v>
      </c>
      <c r="H251" s="75">
        <v>49.515</v>
      </c>
      <c r="I251" s="75">
        <v>15.081</v>
      </c>
      <c r="J251" s="75">
        <v>10.956000000000001</v>
      </c>
      <c r="K251" s="75">
        <v>0.0</v>
      </c>
      <c r="L251" s="75">
        <v>0.0</v>
      </c>
      <c r="M251" s="503">
        <v>0.0</v>
      </c>
      <c r="N251" s="503">
        <v>0.0</v>
      </c>
      <c r="O251" s="503">
        <v>0.0</v>
      </c>
      <c r="P251" s="503">
        <v>0.0</v>
      </c>
      <c r="Q251" s="525">
        <f t="shared" si="80"/>
        <v>75.552</v>
      </c>
      <c r="R251" s="633">
        <f t="shared" si="83"/>
        <v>0.0</v>
      </c>
      <c r="S251" s="567"/>
      <c r="T251" s="597">
        <f t="shared" si="82"/>
        <v>75.552</v>
      </c>
      <c r="U251" s="504">
        <v>75.55199999999999</v>
      </c>
      <c r="V251" s="505">
        <v>1.0</v>
      </c>
      <c r="W251" s="459"/>
      <c r="X251" s="457" t="s">
        <v>1100</v>
      </c>
      <c r="Y251" s="458" t="s">
        <v>149</v>
      </c>
      <c r="Z251" s="458" t="s">
        <v>1280</v>
      </c>
      <c r="AB251" s="697" t="s">
        <v>1277</v>
      </c>
      <c r="AC251" s="697" t="s">
        <v>1389</v>
      </c>
      <c r="AD251" s="700">
        <f t="shared" si="81"/>
        <v>75.552</v>
      </c>
    </row>
    <row r="252" spans="8:8" s="445" ht="15.0" hidden="1" outlineLevel="1" customFormat="1" customHeight="1">
      <c r="A252" s="450">
        <v>65.0</v>
      </c>
      <c r="B252" s="458" t="s">
        <v>641</v>
      </c>
      <c r="C252" s="501" t="s">
        <v>642</v>
      </c>
      <c r="D252" s="458" t="s">
        <v>36</v>
      </c>
      <c r="E252" s="458" t="s">
        <v>643</v>
      </c>
      <c r="F252" s="612" t="s">
        <v>642</v>
      </c>
      <c r="G252" s="502">
        <v>20.939</v>
      </c>
      <c r="H252" s="75">
        <v>0.0</v>
      </c>
      <c r="I252" s="75">
        <v>34.586</v>
      </c>
      <c r="J252" s="75">
        <v>0.0</v>
      </c>
      <c r="K252" s="75">
        <v>0.0</v>
      </c>
      <c r="L252" s="75">
        <v>4.07</v>
      </c>
      <c r="M252" s="503">
        <v>0.0</v>
      </c>
      <c r="N252" s="503">
        <v>0.0</v>
      </c>
      <c r="O252" s="503">
        <v>49.628</v>
      </c>
      <c r="P252" s="503">
        <v>0.0</v>
      </c>
      <c r="Q252" s="525">
        <f t="shared" si="80"/>
        <v>55.525</v>
      </c>
      <c r="R252" s="633">
        <f t="shared" si="83"/>
        <v>53.698</v>
      </c>
      <c r="S252" s="567"/>
      <c r="T252" s="597">
        <f t="shared" si="82"/>
        <v>109.223</v>
      </c>
      <c r="U252" s="504">
        <v>109.223</v>
      </c>
      <c r="V252" s="505">
        <v>3.0</v>
      </c>
      <c r="W252" s="459"/>
      <c r="X252" s="634"/>
      <c r="Y252" s="458" t="s">
        <v>36</v>
      </c>
      <c r="Z252" s="458" t="s">
        <v>643</v>
      </c>
      <c r="AB252" s="697" t="s">
        <v>641</v>
      </c>
      <c r="AC252" s="697" t="s">
        <v>1390</v>
      </c>
      <c r="AD252" s="700">
        <f t="shared" si="81"/>
        <v>0.0</v>
      </c>
    </row>
    <row r="253" spans="8:8" s="445" ht="15.75" outlineLevel="1" customFormat="1">
      <c r="A253" s="450">
        <v>65.0</v>
      </c>
      <c r="B253" s="458" t="s">
        <v>644</v>
      </c>
      <c r="C253" s="501" t="s">
        <v>645</v>
      </c>
      <c r="D253" s="458" t="s">
        <v>36</v>
      </c>
      <c r="E253" s="546" t="s">
        <v>1282</v>
      </c>
      <c r="F253" s="612" t="s">
        <v>645</v>
      </c>
      <c r="G253" s="502">
        <v>0.0</v>
      </c>
      <c r="H253" s="75">
        <v>0.0</v>
      </c>
      <c r="I253" s="75">
        <v>1.9</v>
      </c>
      <c r="J253" s="75">
        <v>2.0</v>
      </c>
      <c r="K253" s="75">
        <v>0.0</v>
      </c>
      <c r="L253" s="75">
        <v>0.0</v>
      </c>
      <c r="M253" s="503">
        <v>0.0</v>
      </c>
      <c r="N253" s="503">
        <v>0.0</v>
      </c>
      <c r="O253" s="503">
        <v>0.0</v>
      </c>
      <c r="P253" s="503">
        <v>0.0</v>
      </c>
      <c r="Q253" s="525">
        <f t="shared" si="80"/>
        <v>3.9</v>
      </c>
      <c r="R253" s="633">
        <f t="shared" si="83"/>
        <v>0.0</v>
      </c>
      <c r="S253" s="567"/>
      <c r="T253" s="597">
        <f t="shared" si="82"/>
        <v>3.9</v>
      </c>
      <c r="U253" s="504">
        <v>3.9</v>
      </c>
      <c r="V253" s="505">
        <v>3.0</v>
      </c>
      <c r="W253" s="459"/>
      <c r="X253" s="634"/>
      <c r="Y253" s="458" t="s">
        <v>36</v>
      </c>
      <c r="Z253" s="458" t="s">
        <v>1282</v>
      </c>
      <c r="AB253" s="697" t="s">
        <v>644</v>
      </c>
      <c r="AC253" s="697" t="s">
        <v>1389</v>
      </c>
      <c r="AD253" s="700">
        <f t="shared" si="81"/>
        <v>3.9</v>
      </c>
    </row>
    <row r="254" spans="8:8" s="445" ht="15.75" outlineLevel="1" customFormat="1">
      <c r="A254" s="450">
        <v>65.0</v>
      </c>
      <c r="B254" s="458" t="s">
        <v>647</v>
      </c>
      <c r="C254" s="501" t="s">
        <v>648</v>
      </c>
      <c r="D254" s="458" t="s">
        <v>36</v>
      </c>
      <c r="E254" s="546" t="s">
        <v>1283</v>
      </c>
      <c r="F254" s="612" t="s">
        <v>648</v>
      </c>
      <c r="G254" s="502">
        <v>0.0</v>
      </c>
      <c r="H254" s="75">
        <v>0.0</v>
      </c>
      <c r="I254" s="75">
        <v>2.84</v>
      </c>
      <c r="J254" s="75">
        <v>0.0</v>
      </c>
      <c r="K254" s="75">
        <v>0.0</v>
      </c>
      <c r="L254" s="75">
        <v>0.0</v>
      </c>
      <c r="M254" s="503">
        <v>0.0</v>
      </c>
      <c r="N254" s="503">
        <v>0.0</v>
      </c>
      <c r="O254" s="503">
        <v>0.0</v>
      </c>
      <c r="P254" s="503">
        <v>0.0</v>
      </c>
      <c r="Q254" s="525">
        <f t="shared" si="80"/>
        <v>2.84</v>
      </c>
      <c r="R254" s="633">
        <f t="shared" si="83"/>
        <v>0.0</v>
      </c>
      <c r="S254" s="567"/>
      <c r="T254" s="597">
        <f t="shared" si="82"/>
        <v>2.84</v>
      </c>
      <c r="U254" s="504">
        <v>2.84</v>
      </c>
      <c r="V254" s="505">
        <v>3.0</v>
      </c>
      <c r="W254" s="459"/>
      <c r="X254" s="634"/>
      <c r="Y254" s="458" t="s">
        <v>36</v>
      </c>
      <c r="Z254" s="458" t="s">
        <v>1283</v>
      </c>
      <c r="AB254" s="697" t="s">
        <v>647</v>
      </c>
      <c r="AC254" s="697" t="s">
        <v>1389</v>
      </c>
      <c r="AD254" s="700">
        <f t="shared" si="81"/>
        <v>2.84</v>
      </c>
    </row>
    <row r="255" spans="8:8" s="445" ht="15.75" outlineLevel="1" customFormat="1">
      <c r="A255" s="450">
        <v>65.0</v>
      </c>
      <c r="B255" s="458" t="s">
        <v>650</v>
      </c>
      <c r="C255" s="501" t="s">
        <v>651</v>
      </c>
      <c r="D255" s="458" t="s">
        <v>36</v>
      </c>
      <c r="E255" s="458" t="s">
        <v>652</v>
      </c>
      <c r="F255" s="612" t="s">
        <v>651</v>
      </c>
      <c r="G255" s="502">
        <v>0.0</v>
      </c>
      <c r="H255" s="75">
        <v>1.3</v>
      </c>
      <c r="I255" s="75">
        <v>0.0</v>
      </c>
      <c r="J255" s="75">
        <v>0.0</v>
      </c>
      <c r="K255" s="75">
        <v>0.0</v>
      </c>
      <c r="L255" s="75">
        <v>0.0</v>
      </c>
      <c r="M255" s="503">
        <v>0.0</v>
      </c>
      <c r="N255" s="503">
        <v>0.0</v>
      </c>
      <c r="O255" s="503">
        <v>0.0</v>
      </c>
      <c r="P255" s="503">
        <v>0.0</v>
      </c>
      <c r="Q255" s="525">
        <f t="shared" si="80"/>
        <v>1.3</v>
      </c>
      <c r="R255" s="633">
        <f t="shared" si="83"/>
        <v>0.0</v>
      </c>
      <c r="S255" s="567"/>
      <c r="T255" s="597">
        <f t="shared" si="82"/>
        <v>1.3</v>
      </c>
      <c r="U255" s="504">
        <v>1.3</v>
      </c>
      <c r="V255" s="505">
        <v>3.0</v>
      </c>
      <c r="W255" s="459"/>
      <c r="X255" s="634"/>
      <c r="Y255" s="458" t="s">
        <v>36</v>
      </c>
      <c r="Z255" s="458" t="s">
        <v>652</v>
      </c>
      <c r="AB255" s="697" t="s">
        <v>650</v>
      </c>
      <c r="AC255" s="697" t="s">
        <v>1389</v>
      </c>
      <c r="AD255" s="700">
        <f t="shared" si="81"/>
        <v>1.3</v>
      </c>
    </row>
    <row r="256" spans="8:8" s="445" ht="15.75" outlineLevel="1" customFormat="1">
      <c r="A256" s="450">
        <v>65.0</v>
      </c>
      <c r="B256" s="458" t="s">
        <v>653</v>
      </c>
      <c r="C256" s="501" t="s">
        <v>654</v>
      </c>
      <c r="D256" s="458" t="s">
        <v>36</v>
      </c>
      <c r="E256" s="546" t="s">
        <v>1284</v>
      </c>
      <c r="F256" s="612" t="s">
        <v>654</v>
      </c>
      <c r="G256" s="502">
        <v>0.0</v>
      </c>
      <c r="H256" s="75">
        <v>0.0</v>
      </c>
      <c r="I256" s="75">
        <v>1.2</v>
      </c>
      <c r="J256" s="75">
        <v>0.0</v>
      </c>
      <c r="K256" s="75">
        <v>0.0</v>
      </c>
      <c r="L256" s="75">
        <v>0.0</v>
      </c>
      <c r="M256" s="503">
        <v>0.0</v>
      </c>
      <c r="N256" s="503">
        <v>12.8</v>
      </c>
      <c r="O256" s="75">
        <v>0.0</v>
      </c>
      <c r="P256" s="503">
        <v>0.0</v>
      </c>
      <c r="Q256" s="525">
        <f t="shared" si="80"/>
        <v>1.2</v>
      </c>
      <c r="R256" s="633">
        <f t="shared" si="83"/>
        <v>12.8</v>
      </c>
      <c r="S256" s="567"/>
      <c r="T256" s="597">
        <f t="shared" si="82"/>
        <v>14.0</v>
      </c>
      <c r="U256" s="504">
        <v>14.0</v>
      </c>
      <c r="V256" s="505">
        <v>3.0</v>
      </c>
      <c r="W256" s="459"/>
      <c r="X256" s="634"/>
      <c r="Y256" s="458" t="s">
        <v>36</v>
      </c>
      <c r="Z256" s="458" t="s">
        <v>1284</v>
      </c>
      <c r="AB256" s="697" t="s">
        <v>653</v>
      </c>
      <c r="AC256" s="697" t="s">
        <v>1389</v>
      </c>
      <c r="AD256" s="700">
        <f t="shared" si="81"/>
        <v>14.0</v>
      </c>
    </row>
    <row r="257" spans="8:8" s="445" ht="15.75" outlineLevel="1" customFormat="1">
      <c r="A257" s="450">
        <v>65.0</v>
      </c>
      <c r="B257" s="458" t="s">
        <v>655</v>
      </c>
      <c r="C257" s="501" t="s">
        <v>656</v>
      </c>
      <c r="D257" s="458" t="s">
        <v>36</v>
      </c>
      <c r="E257" s="546" t="s">
        <v>1285</v>
      </c>
      <c r="F257" s="612" t="s">
        <v>656</v>
      </c>
      <c r="G257" s="502">
        <v>0.0</v>
      </c>
      <c r="H257" s="75">
        <v>0.0</v>
      </c>
      <c r="I257" s="75">
        <v>1.8</v>
      </c>
      <c r="J257" s="75">
        <v>0.0</v>
      </c>
      <c r="K257" s="75">
        <v>0.0</v>
      </c>
      <c r="L257" s="75">
        <v>0.0</v>
      </c>
      <c r="M257" s="503">
        <v>0.0</v>
      </c>
      <c r="N257" s="503">
        <v>0.0</v>
      </c>
      <c r="O257" s="503">
        <v>0.0</v>
      </c>
      <c r="P257" s="503">
        <v>0.0</v>
      </c>
      <c r="Q257" s="525">
        <f t="shared" si="80"/>
        <v>1.8</v>
      </c>
      <c r="R257" s="633">
        <f t="shared" si="83"/>
        <v>0.0</v>
      </c>
      <c r="S257" s="567"/>
      <c r="T257" s="597">
        <f t="shared" si="82"/>
        <v>1.8</v>
      </c>
      <c r="U257" s="504">
        <v>1.8</v>
      </c>
      <c r="V257" s="505">
        <v>3.0</v>
      </c>
      <c r="W257" s="459"/>
      <c r="X257" s="634"/>
      <c r="Y257" s="458" t="s">
        <v>36</v>
      </c>
      <c r="Z257" s="458" t="s">
        <v>1285</v>
      </c>
      <c r="AB257" s="697" t="s">
        <v>655</v>
      </c>
      <c r="AC257" s="697" t="s">
        <v>1389</v>
      </c>
      <c r="AD257" s="700">
        <f t="shared" si="81"/>
        <v>1.8</v>
      </c>
    </row>
    <row r="258" spans="8:8" s="445" ht="15.75" outlineLevel="1" customFormat="1">
      <c r="A258" s="450">
        <v>65.0</v>
      </c>
      <c r="B258" s="559" t="s">
        <v>658</v>
      </c>
      <c r="C258" s="501" t="s">
        <v>659</v>
      </c>
      <c r="D258" s="458" t="s">
        <v>36</v>
      </c>
      <c r="E258" s="458" t="s">
        <v>131</v>
      </c>
      <c r="F258" s="612" t="s">
        <v>659</v>
      </c>
      <c r="G258" s="502">
        <v>0.0</v>
      </c>
      <c r="H258" s="75">
        <v>0.0</v>
      </c>
      <c r="I258" s="75">
        <v>0.7</v>
      </c>
      <c r="J258" s="75">
        <v>0.0</v>
      </c>
      <c r="K258" s="75">
        <v>0.0</v>
      </c>
      <c r="L258" s="75">
        <v>0.0</v>
      </c>
      <c r="M258" s="503">
        <v>0.0</v>
      </c>
      <c r="N258" s="503">
        <v>2.4</v>
      </c>
      <c r="O258" s="503">
        <v>0.0</v>
      </c>
      <c r="P258" s="503">
        <v>0.0</v>
      </c>
      <c r="Q258" s="525">
        <f t="shared" si="80"/>
        <v>0.7</v>
      </c>
      <c r="R258" s="633">
        <f t="shared" si="83"/>
        <v>2.4</v>
      </c>
      <c r="S258" s="567"/>
      <c r="T258" s="597">
        <f t="shared" si="82"/>
        <v>3.0999999999999996</v>
      </c>
      <c r="U258" s="504">
        <v>3.0999999999999996</v>
      </c>
      <c r="V258" s="505">
        <v>3.0</v>
      </c>
      <c r="W258" s="459"/>
      <c r="X258" s="634"/>
      <c r="Y258" s="458" t="s">
        <v>36</v>
      </c>
      <c r="Z258" s="458" t="s">
        <v>131</v>
      </c>
      <c r="AB258" s="697" t="s">
        <v>658</v>
      </c>
      <c r="AC258" s="697" t="s">
        <v>1389</v>
      </c>
      <c r="AD258" s="700">
        <f t="shared" si="81"/>
        <v>3.0999999999999996</v>
      </c>
    </row>
    <row r="259" spans="8:8" s="445" ht="15.75" outlineLevel="1" customFormat="1">
      <c r="A259" s="450">
        <v>65.0</v>
      </c>
      <c r="B259" s="458" t="s">
        <v>660</v>
      </c>
      <c r="C259" s="501" t="s">
        <v>661</v>
      </c>
      <c r="D259" s="458" t="s">
        <v>36</v>
      </c>
      <c r="E259" s="546" t="s">
        <v>1286</v>
      </c>
      <c r="F259" s="612" t="s">
        <v>661</v>
      </c>
      <c r="G259" s="502">
        <v>0.0</v>
      </c>
      <c r="H259" s="75">
        <v>0.0</v>
      </c>
      <c r="I259" s="75">
        <v>0.0</v>
      </c>
      <c r="J259" s="75">
        <v>0.0</v>
      </c>
      <c r="K259" s="75">
        <v>0.0</v>
      </c>
      <c r="L259" s="75">
        <v>0.0</v>
      </c>
      <c r="M259" s="503">
        <v>0.0</v>
      </c>
      <c r="N259" s="503">
        <v>3.9</v>
      </c>
      <c r="O259" s="503">
        <v>0.0</v>
      </c>
      <c r="P259" s="503">
        <v>0.0</v>
      </c>
      <c r="Q259" s="525">
        <f t="shared" si="80"/>
        <v>0.0</v>
      </c>
      <c r="R259" s="633">
        <f t="shared" si="83"/>
        <v>3.9</v>
      </c>
      <c r="S259" s="567"/>
      <c r="T259" s="597">
        <f t="shared" si="82"/>
        <v>3.9</v>
      </c>
      <c r="U259" s="504">
        <v>3.9</v>
      </c>
      <c r="V259" s="505">
        <v>3.0</v>
      </c>
      <c r="W259" s="459"/>
      <c r="X259" s="634"/>
      <c r="Y259" s="458" t="s">
        <v>36</v>
      </c>
      <c r="Z259" s="458" t="s">
        <v>1286</v>
      </c>
      <c r="AB259" s="697" t="s">
        <v>660</v>
      </c>
      <c r="AC259" s="697" t="s">
        <v>1389</v>
      </c>
      <c r="AD259" s="700">
        <f t="shared" si="81"/>
        <v>3.9</v>
      </c>
    </row>
    <row r="260" spans="8:8" s="445" ht="15.75" outlineLevel="1" customFormat="1">
      <c r="A260" s="450">
        <v>65.0</v>
      </c>
      <c r="B260" s="458" t="s">
        <v>662</v>
      </c>
      <c r="C260" s="501" t="s">
        <v>663</v>
      </c>
      <c r="D260" s="458" t="s">
        <v>36</v>
      </c>
      <c r="E260" s="458" t="s">
        <v>313</v>
      </c>
      <c r="F260" s="541" t="s">
        <v>663</v>
      </c>
      <c r="G260" s="502">
        <v>0.0</v>
      </c>
      <c r="H260" s="75">
        <v>1.75</v>
      </c>
      <c r="I260" s="75">
        <v>2.045</v>
      </c>
      <c r="J260" s="75">
        <v>0.0</v>
      </c>
      <c r="K260" s="75">
        <v>0.0</v>
      </c>
      <c r="L260" s="75">
        <v>0.0</v>
      </c>
      <c r="M260" s="503">
        <v>0.0</v>
      </c>
      <c r="N260" s="503">
        <v>0.0</v>
      </c>
      <c r="O260" s="503">
        <v>0.0</v>
      </c>
      <c r="P260" s="503">
        <v>0.0</v>
      </c>
      <c r="Q260" s="525">
        <f t="shared" si="80"/>
        <v>3.795</v>
      </c>
      <c r="R260" s="633">
        <f t="shared" si="83"/>
        <v>0.0</v>
      </c>
      <c r="S260" s="567"/>
      <c r="T260" s="597">
        <f t="shared" si="82"/>
        <v>3.795</v>
      </c>
      <c r="U260" s="504">
        <v>3.795</v>
      </c>
      <c r="V260" s="505">
        <v>1.0</v>
      </c>
      <c r="W260" s="459"/>
      <c r="X260" s="457" t="s">
        <v>1100</v>
      </c>
      <c r="Y260" s="458" t="s">
        <v>36</v>
      </c>
      <c r="Z260" s="458" t="s">
        <v>313</v>
      </c>
      <c r="AB260" s="697" t="s">
        <v>662</v>
      </c>
      <c r="AC260" s="697" t="s">
        <v>1389</v>
      </c>
      <c r="AD260" s="700">
        <f t="shared" si="81"/>
        <v>3.795</v>
      </c>
    </row>
    <row r="261" spans="8:8" s="445" ht="16.5" outlineLevel="1" customFormat="1">
      <c r="A261" s="450">
        <v>65.0</v>
      </c>
      <c r="B261" s="458" t="s">
        <v>1287</v>
      </c>
      <c r="C261" s="501" t="s">
        <v>1288</v>
      </c>
      <c r="D261" s="458" t="s">
        <v>36</v>
      </c>
      <c r="E261" s="546" t="s">
        <v>1289</v>
      </c>
      <c r="F261" s="541" t="s">
        <v>1288</v>
      </c>
      <c r="G261" s="502">
        <v>0.0</v>
      </c>
      <c r="H261" s="75">
        <v>0.0</v>
      </c>
      <c r="I261" s="75">
        <v>1.825</v>
      </c>
      <c r="J261" s="75">
        <v>0.0</v>
      </c>
      <c r="K261" s="75">
        <v>0.0</v>
      </c>
      <c r="L261" s="75">
        <v>0.0</v>
      </c>
      <c r="M261" s="503">
        <v>0.0</v>
      </c>
      <c r="N261" s="503">
        <v>0.0</v>
      </c>
      <c r="O261" s="503">
        <v>0.0</v>
      </c>
      <c r="P261" s="503">
        <v>0.0</v>
      </c>
      <c r="Q261" s="525">
        <f t="shared" si="80"/>
        <v>1.825</v>
      </c>
      <c r="R261" s="633">
        <f t="shared" si="83"/>
        <v>0.0</v>
      </c>
      <c r="S261" s="567"/>
      <c r="T261" s="597">
        <f t="shared" si="82"/>
        <v>1.825</v>
      </c>
      <c r="U261" s="504">
        <v>1.825</v>
      </c>
      <c r="V261" s="505">
        <v>1.0</v>
      </c>
      <c r="W261" s="459"/>
      <c r="X261" s="457" t="s">
        <v>1100</v>
      </c>
      <c r="Y261" s="458" t="s">
        <v>36</v>
      </c>
      <c r="Z261" s="458" t="s">
        <v>1289</v>
      </c>
      <c r="AB261" s="697" t="s">
        <v>1287</v>
      </c>
      <c r="AC261" s="697" t="s">
        <v>1389</v>
      </c>
      <c r="AD261" s="700">
        <f t="shared" si="81"/>
        <v>1.825</v>
      </c>
    </row>
    <row r="262" spans="8:8" s="445" ht="16.5" hidden="1" outlineLevel="1" customFormat="1">
      <c r="A262" s="450">
        <v>75.0</v>
      </c>
      <c r="B262" s="559" t="s">
        <v>664</v>
      </c>
      <c r="C262" s="501" t="s">
        <v>665</v>
      </c>
      <c r="D262" s="458" t="s">
        <v>36</v>
      </c>
      <c r="E262" s="458" t="s">
        <v>666</v>
      </c>
      <c r="F262" s="612" t="s">
        <v>665</v>
      </c>
      <c r="G262" s="502">
        <v>0.0</v>
      </c>
      <c r="H262" s="75">
        <v>1.23</v>
      </c>
      <c r="I262" s="75">
        <v>0.0</v>
      </c>
      <c r="J262" s="75">
        <v>11.21</v>
      </c>
      <c r="K262" s="75">
        <v>0.0</v>
      </c>
      <c r="L262" s="75">
        <v>0.0</v>
      </c>
      <c r="M262" s="503">
        <v>0.0</v>
      </c>
      <c r="N262" s="503">
        <v>59.945</v>
      </c>
      <c r="O262" s="503">
        <v>0.0</v>
      </c>
      <c r="P262" s="503">
        <v>0.0</v>
      </c>
      <c r="Q262" s="525">
        <f t="shared" si="80"/>
        <v>12.440000000000001</v>
      </c>
      <c r="R262" s="633">
        <f t="shared" si="83"/>
        <v>59.945</v>
      </c>
      <c r="S262" s="567"/>
      <c r="T262" s="597">
        <f t="shared" si="82"/>
        <v>72.385</v>
      </c>
      <c r="U262" s="504">
        <v>72.38499999999999</v>
      </c>
      <c r="V262" s="505">
        <v>4.0</v>
      </c>
      <c r="W262" s="459"/>
      <c r="X262" s="634"/>
      <c r="Y262" s="458" t="s">
        <v>36</v>
      </c>
      <c r="Z262" s="458" t="s">
        <v>666</v>
      </c>
      <c r="AB262" s="697" t="s">
        <v>664</v>
      </c>
      <c r="AC262" s="697" t="s">
        <v>1390</v>
      </c>
      <c r="AD262" s="700">
        <f t="shared" si="81"/>
        <v>0.0</v>
      </c>
    </row>
    <row r="263" spans="8:8" s="445" ht="16.5" hidden="1" outlineLevel="1" customFormat="1">
      <c r="A263" s="521" t="s">
        <v>668</v>
      </c>
      <c r="B263" s="522"/>
      <c r="C263" s="522"/>
      <c r="D263" s="522"/>
      <c r="E263" s="522"/>
      <c r="F263" s="523" t="s">
        <v>85</v>
      </c>
      <c r="G263" s="526">
        <f t="shared" si="84" ref="G263:P263">SUM(G237:G262)</f>
        <v>117.00999999999999</v>
      </c>
      <c r="H263" s="526">
        <f t="shared" si="84"/>
        <v>84.372</v>
      </c>
      <c r="I263" s="526">
        <f t="shared" si="84"/>
        <v>225.45899999999997</v>
      </c>
      <c r="J263" s="526">
        <f t="shared" si="84"/>
        <v>65.892</v>
      </c>
      <c r="K263" s="526">
        <f t="shared" si="84"/>
        <v>2.8289999999999997</v>
      </c>
      <c r="L263" s="526">
        <f t="shared" si="84"/>
        <v>4.07</v>
      </c>
      <c r="M263" s="526">
        <f t="shared" si="84"/>
        <v>0.2</v>
      </c>
      <c r="N263" s="526">
        <f t="shared" si="84"/>
        <v>119.701</v>
      </c>
      <c r="O263" s="526">
        <f t="shared" si="84"/>
        <v>104.173</v>
      </c>
      <c r="P263" s="526">
        <f t="shared" si="84"/>
        <v>18.793</v>
      </c>
      <c r="Q263" s="525">
        <f>SUM(G263:K263)</f>
        <v>495.562</v>
      </c>
      <c r="R263" s="633">
        <f t="shared" si="83"/>
        <v>246.937</v>
      </c>
      <c r="S263" s="567">
        <f>SUM(S237:S262)</f>
        <v>0.0</v>
      </c>
      <c r="T263" s="597">
        <f t="shared" si="82"/>
        <v>742.499</v>
      </c>
      <c r="U263" s="526">
        <f>SUM(U237:U262)</f>
        <v>565.1519999999999</v>
      </c>
      <c r="V263" s="568"/>
      <c r="W263" s="459"/>
      <c r="X263" s="634"/>
      <c r="AB263" s="697"/>
      <c r="AC263" s="697"/>
    </row>
    <row r="264" spans="8:8" s="445" ht="16.5" hidden="1" outlineLevel="1" customFormat="1">
      <c r="A264" s="529"/>
      <c r="B264" s="530"/>
      <c r="C264" s="530"/>
      <c r="D264" s="530"/>
      <c r="E264" s="530"/>
      <c r="F264" s="531" t="s">
        <v>86</v>
      </c>
      <c r="G264" s="114">
        <f>+G263/$T$263</f>
        <v>0.1575894378308927</v>
      </c>
      <c r="H264" s="114">
        <f t="shared" si="85" ref="H264:S264">+H263/$T$263</f>
        <v>0.1136324762726953</v>
      </c>
      <c r="I264" s="114">
        <f t="shared" si="85"/>
        <v>0.3036488938032239</v>
      </c>
      <c r="J264" s="114">
        <f t="shared" si="85"/>
        <v>0.0887435538633722</v>
      </c>
      <c r="K264" s="114">
        <f t="shared" si="85"/>
        <v>0.0038101061415570926</v>
      </c>
      <c r="L264" s="114">
        <f t="shared" si="85"/>
        <v>0.005481488863958066</v>
      </c>
      <c r="M264" s="114">
        <f t="shared" si="85"/>
        <v>2.693606321355315E-4</v>
      </c>
      <c r="N264" s="114">
        <f t="shared" si="85"/>
        <v>0.16121368513627626</v>
      </c>
      <c r="O264" s="114">
        <f t="shared" si="85"/>
        <v>0.1403005256572736</v>
      </c>
      <c r="P264" s="114">
        <f t="shared" si="85"/>
        <v>0.025310471798615217</v>
      </c>
      <c r="Q264" s="532">
        <f t="shared" si="85"/>
        <v>0.6674244679117413</v>
      </c>
      <c r="R264" s="532">
        <f t="shared" si="85"/>
        <v>0.3325755320882587</v>
      </c>
      <c r="S264" s="114">
        <f t="shared" si="85"/>
        <v>0.0</v>
      </c>
      <c r="T264" s="533">
        <f>T263/U263</f>
        <v>1.3138040739482477</v>
      </c>
      <c r="U264" s="554"/>
      <c r="V264" s="569"/>
      <c r="W264" s="459"/>
      <c r="X264" s="263"/>
      <c r="AB264" s="697"/>
      <c r="AC264" s="697"/>
    </row>
    <row r="265" spans="8:8" s="445" ht="16.5" hidden="1" outlineLevel="1" collapsed="1" customFormat="1">
      <c r="A265" s="552"/>
      <c r="B265" s="459"/>
      <c r="C265" s="459"/>
      <c r="D265" s="459"/>
      <c r="E265" s="459"/>
      <c r="F265" s="459"/>
      <c r="G265" s="536"/>
      <c r="H265" s="321"/>
      <c r="I265" s="321"/>
      <c r="J265" s="321"/>
      <c r="K265" s="321"/>
      <c r="L265" s="321"/>
      <c r="M265" s="537"/>
      <c r="N265" s="537"/>
      <c r="O265" s="537"/>
      <c r="P265" s="537"/>
      <c r="Q265" s="461"/>
      <c r="R265" s="461"/>
      <c r="S265" s="324"/>
      <c r="T265" s="46"/>
      <c r="U265" s="487"/>
      <c r="V265" s="449"/>
      <c r="W265" s="459"/>
      <c r="X265" s="122"/>
      <c r="Y265" s="459"/>
      <c r="Z265" s="459"/>
      <c r="AB265" s="697"/>
    </row>
    <row r="266" spans="8:8" s="445" ht="16.5" hidden="1" outlineLevel="1" customFormat="1">
      <c r="A266" s="489" t="s">
        <v>669</v>
      </c>
      <c r="B266" s="489"/>
      <c r="C266" s="459"/>
      <c r="D266" s="459"/>
      <c r="E266" s="459"/>
      <c r="F266" s="459"/>
      <c r="G266" s="536"/>
      <c r="H266" s="321"/>
      <c r="I266" s="321"/>
      <c r="J266" s="321"/>
      <c r="K266" s="321"/>
      <c r="L266" s="321"/>
      <c r="M266" s="537"/>
      <c r="N266" s="537"/>
      <c r="O266" s="537"/>
      <c r="P266" s="537"/>
      <c r="Q266" s="461"/>
      <c r="R266" s="461"/>
      <c r="S266" s="324"/>
      <c r="T266" s="46"/>
      <c r="U266" s="487"/>
      <c r="V266" s="449"/>
      <c r="W266" s="459"/>
      <c r="X266" s="122"/>
      <c r="Y266" s="459"/>
      <c r="Z266" s="459"/>
      <c r="AB266" s="697"/>
    </row>
    <row r="267" spans="8:8" s="445" ht="15.75" outlineLevel="1" customFormat="1">
      <c r="A267" s="490" t="s">
        <v>670</v>
      </c>
      <c r="B267" s="493" t="s">
        <v>671</v>
      </c>
      <c r="C267" s="611" t="s">
        <v>672</v>
      </c>
      <c r="D267" s="493" t="s">
        <v>36</v>
      </c>
      <c r="E267" s="493" t="s">
        <v>673</v>
      </c>
      <c r="F267" s="492" t="s">
        <v>674</v>
      </c>
      <c r="G267" s="495">
        <v>0.0</v>
      </c>
      <c r="H267" s="55">
        <v>0.0</v>
      </c>
      <c r="I267" s="55">
        <v>0.0</v>
      </c>
      <c r="J267" s="55">
        <v>0.0</v>
      </c>
      <c r="K267" s="55">
        <v>0.0</v>
      </c>
      <c r="L267" s="55">
        <v>0.0</v>
      </c>
      <c r="M267" s="496">
        <v>0.0</v>
      </c>
      <c r="N267" s="496">
        <v>3.85674</v>
      </c>
      <c r="O267" s="496">
        <v>6.153250000000001</v>
      </c>
      <c r="P267" s="496">
        <v>0.0</v>
      </c>
      <c r="Q267" s="497">
        <f>SUM(G267:K267)</f>
        <v>0.0</v>
      </c>
      <c r="R267" s="497">
        <f>SUM(L267:P267)</f>
        <v>10.00999</v>
      </c>
      <c r="S267" s="58"/>
      <c r="T267" s="59">
        <f>SUM(Q267:S267)</f>
        <v>10.00999</v>
      </c>
      <c r="U267" s="498">
        <v>10.01</v>
      </c>
      <c r="V267" s="499">
        <v>1.0</v>
      </c>
      <c r="W267" s="459"/>
      <c r="X267" s="62"/>
      <c r="Y267" s="493" t="s">
        <v>36</v>
      </c>
      <c r="Z267" s="493" t="s">
        <v>673</v>
      </c>
      <c r="AB267" s="697" t="s">
        <v>671</v>
      </c>
      <c r="AC267" s="697" t="s">
        <v>1389</v>
      </c>
      <c r="AD267" s="700">
        <f t="shared" si="86" ref="AD267:AD286">+IF(AC267="No",T267,0)</f>
        <v>10.00999</v>
      </c>
    </row>
    <row r="268" spans="8:8" s="445" ht="15.75" outlineLevel="1" customFormat="1">
      <c r="A268" s="450" t="s">
        <v>675</v>
      </c>
      <c r="B268" s="458" t="s">
        <v>676</v>
      </c>
      <c r="C268" s="541" t="s">
        <v>677</v>
      </c>
      <c r="D268" s="458" t="s">
        <v>36</v>
      </c>
      <c r="E268" s="546" t="s">
        <v>678</v>
      </c>
      <c r="F268" s="541" t="s">
        <v>677</v>
      </c>
      <c r="G268" s="502">
        <v>0.0</v>
      </c>
      <c r="H268" s="75">
        <v>14.850000000000001</v>
      </c>
      <c r="I268" s="75">
        <v>5.97</v>
      </c>
      <c r="J268" s="75">
        <v>2.98</v>
      </c>
      <c r="K268" s="75">
        <v>0.0</v>
      </c>
      <c r="L268" s="75">
        <v>0.0</v>
      </c>
      <c r="M268" s="75">
        <v>0.0</v>
      </c>
      <c r="N268" s="75">
        <v>0.0</v>
      </c>
      <c r="O268" s="75">
        <v>0.0</v>
      </c>
      <c r="P268" s="75">
        <v>0.0</v>
      </c>
      <c r="Q268" s="455">
        <f t="shared" si="87" ref="Q268:Q287">SUM(G268:K268)</f>
        <v>23.8</v>
      </c>
      <c r="R268" s="455">
        <f t="shared" si="88" ref="R268:R287">SUM(L268:P268)</f>
        <v>0.0</v>
      </c>
      <c r="S268" s="78"/>
      <c r="T268" s="79">
        <f t="shared" si="89" ref="T268:T287">SUM(Q268:S268)</f>
        <v>23.8</v>
      </c>
      <c r="U268" s="504">
        <v>23.8</v>
      </c>
      <c r="V268" s="505">
        <v>2.0</v>
      </c>
      <c r="W268" s="459"/>
      <c r="X268" s="82"/>
      <c r="Y268" s="458" t="s">
        <v>36</v>
      </c>
      <c r="Z268" s="458" t="s">
        <v>678</v>
      </c>
      <c r="AB268" s="697" t="s">
        <v>676</v>
      </c>
      <c r="AC268" s="697" t="s">
        <v>1389</v>
      </c>
      <c r="AD268" s="700">
        <f t="shared" si="86"/>
        <v>23.8</v>
      </c>
    </row>
    <row r="269" spans="8:8" s="445" ht="15.75" hidden="1" outlineLevel="1" customFormat="1">
      <c r="A269" s="450">
        <v>10.0</v>
      </c>
      <c r="B269" s="458">
        <v>1001.0</v>
      </c>
      <c r="C269" s="541" t="s">
        <v>679</v>
      </c>
      <c r="D269" s="458" t="s">
        <v>36</v>
      </c>
      <c r="E269" s="546" t="s">
        <v>1290</v>
      </c>
      <c r="F269" s="541" t="s">
        <v>679</v>
      </c>
      <c r="G269" s="502">
        <v>99.23156000000002</v>
      </c>
      <c r="H269" s="75">
        <v>3.3812299999999995</v>
      </c>
      <c r="I269" s="75">
        <v>8.99986</v>
      </c>
      <c r="J269" s="75">
        <v>6.74463</v>
      </c>
      <c r="K269" s="75">
        <v>0.0</v>
      </c>
      <c r="L269" s="75">
        <v>0.0</v>
      </c>
      <c r="M269" s="503">
        <v>0.0</v>
      </c>
      <c r="N269" s="503">
        <v>0.0</v>
      </c>
      <c r="O269" s="503">
        <v>0.0</v>
      </c>
      <c r="P269" s="503">
        <v>0.0</v>
      </c>
      <c r="Q269" s="455">
        <f t="shared" si="87"/>
        <v>118.35728000000002</v>
      </c>
      <c r="R269" s="455">
        <f t="shared" si="88"/>
        <v>0.0</v>
      </c>
      <c r="S269" s="78"/>
      <c r="T269" s="79">
        <f t="shared" si="89"/>
        <v>118.35728000000002</v>
      </c>
      <c r="U269" s="504">
        <v>118.358</v>
      </c>
      <c r="V269" s="505">
        <v>1.0</v>
      </c>
      <c r="W269" s="459"/>
      <c r="X269" s="82"/>
      <c r="Y269" s="458" t="s">
        <v>36</v>
      </c>
      <c r="Z269" s="458" t="s">
        <v>1290</v>
      </c>
      <c r="AB269" s="697">
        <v>1001.0</v>
      </c>
      <c r="AC269" s="697" t="s">
        <v>1390</v>
      </c>
      <c r="AD269" s="700">
        <f t="shared" si="86"/>
        <v>0.0</v>
      </c>
    </row>
    <row r="270" spans="8:8" s="445" ht="15.75" hidden="1" outlineLevel="1" customFormat="1">
      <c r="A270" s="450">
        <v>10.0</v>
      </c>
      <c r="B270" s="458">
        <v>1002.0</v>
      </c>
      <c r="C270" s="541" t="s">
        <v>681</v>
      </c>
      <c r="D270" s="458" t="s">
        <v>36</v>
      </c>
      <c r="E270" s="458" t="s">
        <v>682</v>
      </c>
      <c r="F270" s="541" t="s">
        <v>1291</v>
      </c>
      <c r="G270" s="502">
        <v>7.99</v>
      </c>
      <c r="H270" s="75">
        <v>34.886</v>
      </c>
      <c r="I270" s="75">
        <v>28.857</v>
      </c>
      <c r="J270" s="75">
        <v>22.637999999999998</v>
      </c>
      <c r="K270" s="75">
        <v>0.0</v>
      </c>
      <c r="L270" s="75">
        <v>0.0</v>
      </c>
      <c r="M270" s="503">
        <v>0.0</v>
      </c>
      <c r="N270" s="503">
        <v>0.0</v>
      </c>
      <c r="O270" s="503">
        <v>0.0</v>
      </c>
      <c r="P270" s="503">
        <v>0.0</v>
      </c>
      <c r="Q270" s="455">
        <f t="shared" si="87"/>
        <v>94.37100000000001</v>
      </c>
      <c r="R270" s="455">
        <f t="shared" si="88"/>
        <v>0.0</v>
      </c>
      <c r="S270" s="78"/>
      <c r="T270" s="79">
        <f t="shared" si="89"/>
        <v>94.37100000000001</v>
      </c>
      <c r="U270" s="504">
        <v>94.37100000000001</v>
      </c>
      <c r="V270" s="505">
        <v>2.0</v>
      </c>
      <c r="W270" s="459"/>
      <c r="X270" s="82"/>
      <c r="Y270" s="458" t="s">
        <v>36</v>
      </c>
      <c r="Z270" s="458" t="s">
        <v>682</v>
      </c>
      <c r="AB270" s="697">
        <v>1002.0</v>
      </c>
      <c r="AC270" s="697" t="s">
        <v>1390</v>
      </c>
      <c r="AD270" s="700">
        <f t="shared" si="86"/>
        <v>0.0</v>
      </c>
    </row>
    <row r="271" spans="8:8" s="445" ht="15.75" hidden="1" outlineLevel="1" customFormat="1">
      <c r="A271" s="450">
        <v>10.0</v>
      </c>
      <c r="B271" s="458">
        <v>1002.0</v>
      </c>
      <c r="C271" s="541" t="s">
        <v>681</v>
      </c>
      <c r="D271" s="458" t="s">
        <v>682</v>
      </c>
      <c r="E271" s="458" t="s">
        <v>684</v>
      </c>
      <c r="F271" s="541" t="s">
        <v>1292</v>
      </c>
      <c r="G271" s="502">
        <v>0.0</v>
      </c>
      <c r="H271" s="75">
        <v>24.90686</v>
      </c>
      <c r="I271" s="75">
        <v>3.9550300000000003</v>
      </c>
      <c r="J271" s="75">
        <v>3.62995</v>
      </c>
      <c r="K271" s="75">
        <v>0.0</v>
      </c>
      <c r="L271" s="75">
        <v>0.0</v>
      </c>
      <c r="M271" s="503">
        <v>0.0</v>
      </c>
      <c r="N271" s="503">
        <v>0.0</v>
      </c>
      <c r="O271" s="503">
        <v>0.0</v>
      </c>
      <c r="P271" s="503">
        <v>0.0</v>
      </c>
      <c r="Q271" s="455">
        <f t="shared" si="87"/>
        <v>32.49184</v>
      </c>
      <c r="R271" s="455">
        <f t="shared" si="88"/>
        <v>0.0</v>
      </c>
      <c r="S271" s="78"/>
      <c r="T271" s="79">
        <f t="shared" si="89"/>
        <v>32.49184</v>
      </c>
      <c r="U271" s="504">
        <v>32.492000000000004</v>
      </c>
      <c r="V271" s="505">
        <v>3.0</v>
      </c>
      <c r="W271" s="459"/>
      <c r="X271" s="82"/>
      <c r="Y271" s="458" t="s">
        <v>682</v>
      </c>
      <c r="Z271" s="458" t="s">
        <v>684</v>
      </c>
      <c r="AB271" s="697">
        <v>1002.0</v>
      </c>
      <c r="AC271" s="697" t="s">
        <v>1390</v>
      </c>
      <c r="AD271" s="700">
        <f t="shared" si="86"/>
        <v>0.0</v>
      </c>
    </row>
    <row r="272" spans="8:8" s="445" ht="15.75" hidden="1" outlineLevel="1" customFormat="1">
      <c r="A272" s="450">
        <v>10.0</v>
      </c>
      <c r="B272" s="458">
        <v>1003.0</v>
      </c>
      <c r="C272" s="541" t="s">
        <v>772</v>
      </c>
      <c r="D272" s="458" t="s">
        <v>549</v>
      </c>
      <c r="E272" s="458" t="s">
        <v>368</v>
      </c>
      <c r="F272" s="541" t="s">
        <v>687</v>
      </c>
      <c r="G272" s="502">
        <v>5.111000000000001</v>
      </c>
      <c r="H272" s="75">
        <v>20.901999999999997</v>
      </c>
      <c r="I272" s="75">
        <v>1.0</v>
      </c>
      <c r="J272" s="75">
        <v>0.9299999999999999</v>
      </c>
      <c r="K272" s="75">
        <v>0.0</v>
      </c>
      <c r="L272" s="75">
        <v>0.0</v>
      </c>
      <c r="M272" s="503">
        <v>0.0</v>
      </c>
      <c r="N272" s="503">
        <v>0.0</v>
      </c>
      <c r="O272" s="503">
        <v>0.26</v>
      </c>
      <c r="P272" s="503">
        <v>0.0</v>
      </c>
      <c r="Q272" s="455">
        <f t="shared" si="87"/>
        <v>27.942999999999998</v>
      </c>
      <c r="R272" s="455">
        <f t="shared" si="88"/>
        <v>0.26</v>
      </c>
      <c r="S272" s="78"/>
      <c r="T272" s="79">
        <f t="shared" si="89"/>
        <v>28.203</v>
      </c>
      <c r="U272" s="504">
        <v>28.069</v>
      </c>
      <c r="V272" s="505">
        <v>5.0</v>
      </c>
      <c r="W272" s="459"/>
      <c r="X272" s="82"/>
      <c r="Y272" s="458" t="s">
        <v>549</v>
      </c>
      <c r="Z272" s="458" t="s">
        <v>368</v>
      </c>
      <c r="AB272" s="697">
        <v>1003.0</v>
      </c>
      <c r="AC272" s="697" t="s">
        <v>1390</v>
      </c>
      <c r="AD272" s="700">
        <f t="shared" si="86"/>
        <v>0.0</v>
      </c>
    </row>
    <row r="273" spans="8:8" s="445" ht="15.75" outlineLevel="1" customFormat="1">
      <c r="A273" s="450">
        <v>17.0</v>
      </c>
      <c r="B273" s="458">
        <v>1701.0</v>
      </c>
      <c r="C273" s="541" t="s">
        <v>688</v>
      </c>
      <c r="D273" s="458" t="s">
        <v>689</v>
      </c>
      <c r="E273" s="458" t="s">
        <v>690</v>
      </c>
      <c r="F273" s="541" t="s">
        <v>691</v>
      </c>
      <c r="G273" s="502">
        <v>0.0</v>
      </c>
      <c r="H273" s="75">
        <v>8.299999999999999</v>
      </c>
      <c r="I273" s="75">
        <v>3.0</v>
      </c>
      <c r="J273" s="75">
        <v>0.0</v>
      </c>
      <c r="K273" s="75">
        <v>0.0</v>
      </c>
      <c r="L273" s="75">
        <v>0.0</v>
      </c>
      <c r="M273" s="503">
        <v>0.0</v>
      </c>
      <c r="N273" s="503">
        <v>0.0</v>
      </c>
      <c r="O273" s="503">
        <v>0.0</v>
      </c>
      <c r="P273" s="503">
        <v>0.0</v>
      </c>
      <c r="Q273" s="455">
        <f t="shared" si="87"/>
        <v>11.299999999999999</v>
      </c>
      <c r="R273" s="455">
        <f t="shared" si="88"/>
        <v>0.0</v>
      </c>
      <c r="S273" s="78"/>
      <c r="T273" s="79">
        <f t="shared" si="89"/>
        <v>11.299999999999999</v>
      </c>
      <c r="U273" s="504">
        <v>11.3</v>
      </c>
      <c r="V273" s="505">
        <v>2.0</v>
      </c>
      <c r="W273" s="459"/>
      <c r="X273" s="82"/>
      <c r="Y273" s="458" t="s">
        <v>689</v>
      </c>
      <c r="Z273" s="458" t="s">
        <v>690</v>
      </c>
      <c r="AB273" s="697">
        <v>1701.0</v>
      </c>
      <c r="AC273" s="697" t="s">
        <v>1389</v>
      </c>
      <c r="AD273" s="700">
        <f t="shared" si="86"/>
        <v>11.299999999999999</v>
      </c>
    </row>
    <row r="274" spans="8:8" s="445" ht="15.75" outlineLevel="1" customFormat="1">
      <c r="A274" s="450">
        <v>17.0</v>
      </c>
      <c r="B274" s="458">
        <v>1702.0</v>
      </c>
      <c r="C274" s="612" t="s">
        <v>692</v>
      </c>
      <c r="D274" s="458" t="s">
        <v>36</v>
      </c>
      <c r="E274" s="458" t="s">
        <v>693</v>
      </c>
      <c r="F274" s="501" t="s">
        <v>694</v>
      </c>
      <c r="G274" s="502">
        <v>0.0</v>
      </c>
      <c r="H274" s="75">
        <v>17.75079</v>
      </c>
      <c r="I274" s="75">
        <v>11.86941</v>
      </c>
      <c r="J274" s="75">
        <v>12.77688</v>
      </c>
      <c r="K274" s="75">
        <v>0.9728300000000001</v>
      </c>
      <c r="L274" s="75">
        <v>0.0</v>
      </c>
      <c r="M274" s="503">
        <v>0.0</v>
      </c>
      <c r="N274" s="503">
        <v>0.0</v>
      </c>
      <c r="O274" s="503">
        <v>0.0</v>
      </c>
      <c r="P274" s="503">
        <v>0.0</v>
      </c>
      <c r="Q274" s="455">
        <f t="shared" si="87"/>
        <v>43.36991</v>
      </c>
      <c r="R274" s="455">
        <f t="shared" si="88"/>
        <v>0.0</v>
      </c>
      <c r="S274" s="78"/>
      <c r="T274" s="79">
        <f t="shared" si="89"/>
        <v>43.36991</v>
      </c>
      <c r="U274" s="504">
        <v>43.37</v>
      </c>
      <c r="V274" s="505">
        <v>3.0</v>
      </c>
      <c r="W274" s="459"/>
      <c r="X274" s="457" t="s">
        <v>1100</v>
      </c>
      <c r="Y274" s="458" t="s">
        <v>36</v>
      </c>
      <c r="Z274" s="458" t="s">
        <v>693</v>
      </c>
      <c r="AB274" s="697">
        <v>1702.0</v>
      </c>
      <c r="AC274" s="697" t="s">
        <v>1389</v>
      </c>
      <c r="AD274" s="700">
        <f t="shared" si="86"/>
        <v>43.36991</v>
      </c>
    </row>
    <row r="275" spans="8:8" s="445" ht="15.75" hidden="1" outlineLevel="1" customFormat="1">
      <c r="A275" s="450">
        <v>25.0</v>
      </c>
      <c r="B275" s="458">
        <v>2501.0</v>
      </c>
      <c r="C275" s="501" t="s">
        <v>1293</v>
      </c>
      <c r="D275" s="458" t="s">
        <v>36</v>
      </c>
      <c r="E275" s="458" t="s">
        <v>1294</v>
      </c>
      <c r="F275" s="501" t="s">
        <v>1295</v>
      </c>
      <c r="G275" s="502">
        <v>0.0</v>
      </c>
      <c r="H275" s="75">
        <v>0.15</v>
      </c>
      <c r="I275" s="75">
        <v>0.0</v>
      </c>
      <c r="J275" s="75">
        <v>0.0</v>
      </c>
      <c r="K275" s="75">
        <v>0.0</v>
      </c>
      <c r="L275" s="75">
        <v>0.0</v>
      </c>
      <c r="M275" s="503">
        <v>0.0</v>
      </c>
      <c r="N275" s="503">
        <v>0.0</v>
      </c>
      <c r="O275" s="503">
        <v>0.0</v>
      </c>
      <c r="P275" s="503">
        <v>0.0</v>
      </c>
      <c r="Q275" s="455">
        <f t="shared" si="87"/>
        <v>0.15</v>
      </c>
      <c r="R275" s="455">
        <f t="shared" si="88"/>
        <v>0.0</v>
      </c>
      <c r="S275" s="78"/>
      <c r="T275" s="79">
        <f t="shared" si="89"/>
        <v>0.15</v>
      </c>
      <c r="U275" s="504">
        <v>0.15</v>
      </c>
      <c r="V275" s="517">
        <v>2.0</v>
      </c>
      <c r="W275" s="459"/>
      <c r="X275" s="82"/>
      <c r="Y275" s="458" t="s">
        <v>36</v>
      </c>
      <c r="Z275" s="458" t="s">
        <v>1294</v>
      </c>
      <c r="AB275" s="697">
        <v>2501.0</v>
      </c>
      <c r="AC275" s="697" t="s">
        <v>1390</v>
      </c>
      <c r="AD275" s="700">
        <f t="shared" si="86"/>
        <v>0.0</v>
      </c>
    </row>
    <row r="276" spans="8:8" s="445" ht="15.75" hidden="1" outlineLevel="1" customFormat="1">
      <c r="A276" s="619">
        <v>25.0</v>
      </c>
      <c r="B276" s="620">
        <v>2501.0</v>
      </c>
      <c r="C276" s="452" t="s">
        <v>1293</v>
      </c>
      <c r="D276" s="620" t="s">
        <v>1294</v>
      </c>
      <c r="E276" s="620" t="s">
        <v>988</v>
      </c>
      <c r="F276" s="452" t="s">
        <v>1296</v>
      </c>
      <c r="G276" s="621"/>
      <c r="H276" s="622"/>
      <c r="I276" s="622"/>
      <c r="J276" s="642"/>
      <c r="K276" s="622"/>
      <c r="L276" s="622"/>
      <c r="M276" s="623"/>
      <c r="N276" s="623"/>
      <c r="O276" s="623"/>
      <c r="P276" s="623"/>
      <c r="Q276" s="455">
        <f t="shared" si="87"/>
        <v>0.0</v>
      </c>
      <c r="R276" s="455">
        <f t="shared" si="88"/>
        <v>0.0</v>
      </c>
      <c r="S276" s="624"/>
      <c r="T276" s="625">
        <f t="shared" si="89"/>
        <v>0.0</v>
      </c>
      <c r="U276" s="504">
        <v>83.03</v>
      </c>
      <c r="V276" s="626"/>
      <c r="W276" s="459"/>
      <c r="X276" s="82"/>
      <c r="Y276" s="458" t="s">
        <v>1294</v>
      </c>
      <c r="Z276" s="458" t="s">
        <v>988</v>
      </c>
      <c r="AB276" s="697">
        <v>2501.0</v>
      </c>
      <c r="AC276" s="697" t="s">
        <v>1390</v>
      </c>
      <c r="AD276" s="700">
        <f t="shared" si="86"/>
        <v>0.0</v>
      </c>
    </row>
    <row r="277" spans="8:8" s="445" ht="15.75" outlineLevel="1" customFormat="1">
      <c r="A277" s="450">
        <v>25.0</v>
      </c>
      <c r="B277" s="458" t="s">
        <v>695</v>
      </c>
      <c r="C277" s="612" t="s">
        <v>696</v>
      </c>
      <c r="D277" s="458" t="s">
        <v>36</v>
      </c>
      <c r="E277" s="458" t="s">
        <v>697</v>
      </c>
      <c r="F277" s="501" t="s">
        <v>698</v>
      </c>
      <c r="G277" s="502">
        <v>0.0</v>
      </c>
      <c r="H277" s="75">
        <v>5.87</v>
      </c>
      <c r="I277" s="75">
        <v>0.0</v>
      </c>
      <c r="J277" s="75">
        <v>0.0</v>
      </c>
      <c r="K277" s="75">
        <v>0.0</v>
      </c>
      <c r="L277" s="75">
        <v>0.0</v>
      </c>
      <c r="M277" s="503">
        <v>0.0</v>
      </c>
      <c r="N277" s="503">
        <v>0.0</v>
      </c>
      <c r="O277" s="503">
        <v>0.0</v>
      </c>
      <c r="P277" s="503">
        <v>0.0</v>
      </c>
      <c r="Q277" s="455">
        <f t="shared" si="87"/>
        <v>5.87</v>
      </c>
      <c r="R277" s="455">
        <f t="shared" si="88"/>
        <v>0.0</v>
      </c>
      <c r="S277" s="78"/>
      <c r="T277" s="79">
        <f t="shared" si="89"/>
        <v>5.87</v>
      </c>
      <c r="U277" s="504">
        <v>5.87</v>
      </c>
      <c r="V277" s="505">
        <v>2.0</v>
      </c>
      <c r="W277" s="459"/>
      <c r="X277" s="82"/>
      <c r="Y277" s="458" t="s">
        <v>36</v>
      </c>
      <c r="Z277" s="458" t="s">
        <v>697</v>
      </c>
      <c r="AB277" s="697" t="s">
        <v>695</v>
      </c>
      <c r="AC277" s="697" t="s">
        <v>1389</v>
      </c>
      <c r="AD277" s="700">
        <f t="shared" si="86"/>
        <v>5.87</v>
      </c>
    </row>
    <row r="278" spans="8:8" s="445" ht="15.75" outlineLevel="1" customFormat="1">
      <c r="A278" s="450">
        <v>25.0</v>
      </c>
      <c r="B278" s="458" t="s">
        <v>699</v>
      </c>
      <c r="C278" s="541" t="s">
        <v>700</v>
      </c>
      <c r="D278" s="458" t="s">
        <v>36</v>
      </c>
      <c r="E278" s="458" t="s">
        <v>467</v>
      </c>
      <c r="F278" s="501" t="s">
        <v>700</v>
      </c>
      <c r="G278" s="502">
        <v>0.0</v>
      </c>
      <c r="H278" s="75">
        <v>0.0</v>
      </c>
      <c r="I278" s="75">
        <v>0.0</v>
      </c>
      <c r="J278" s="75">
        <v>3.5860000000000003</v>
      </c>
      <c r="K278" s="75">
        <v>0.0</v>
      </c>
      <c r="L278" s="75">
        <v>0.0</v>
      </c>
      <c r="M278" s="503">
        <v>0.0</v>
      </c>
      <c r="N278" s="503">
        <v>0.0</v>
      </c>
      <c r="O278" s="503">
        <v>0.0</v>
      </c>
      <c r="P278" s="503">
        <v>0.0</v>
      </c>
      <c r="Q278" s="455">
        <f>SUM(G278:K278)</f>
        <v>3.5860000000000003</v>
      </c>
      <c r="R278" s="455">
        <f>SUM(L278:P278)</f>
        <v>0.0</v>
      </c>
      <c r="S278" s="78"/>
      <c r="T278" s="79">
        <f>SUM(Q278:S278)</f>
        <v>3.5860000000000003</v>
      </c>
      <c r="U278" s="504">
        <v>3.586</v>
      </c>
      <c r="V278" s="505">
        <v>5.0</v>
      </c>
      <c r="W278" s="459"/>
      <c r="X278" s="82"/>
      <c r="Y278" s="458" t="s">
        <v>36</v>
      </c>
      <c r="Z278" s="458" t="s">
        <v>467</v>
      </c>
      <c r="AB278" s="697" t="s">
        <v>699</v>
      </c>
      <c r="AC278" s="697" t="s">
        <v>1389</v>
      </c>
      <c r="AD278" s="700">
        <f t="shared" si="86"/>
        <v>3.5860000000000003</v>
      </c>
    </row>
    <row r="279" spans="8:8" s="445" ht="15.75" outlineLevel="1" customFormat="1">
      <c r="A279" s="619" t="s">
        <v>702</v>
      </c>
      <c r="B279" s="620" t="s">
        <v>1297</v>
      </c>
      <c r="C279" s="643" t="s">
        <v>1298</v>
      </c>
      <c r="D279" s="620" t="s">
        <v>36</v>
      </c>
      <c r="E279" s="620" t="s">
        <v>1299</v>
      </c>
      <c r="F279" s="452" t="s">
        <v>1300</v>
      </c>
      <c r="G279" s="621"/>
      <c r="H279" s="622"/>
      <c r="I279" s="622"/>
      <c r="J279" s="622"/>
      <c r="K279" s="622"/>
      <c r="L279" s="622"/>
      <c r="M279" s="623"/>
      <c r="N279" s="623"/>
      <c r="O279" s="623"/>
      <c r="P279" s="623"/>
      <c r="Q279" s="455">
        <f>SUM(G279:K279)</f>
        <v>0.0</v>
      </c>
      <c r="R279" s="455">
        <f>SUM(L279:P279)</f>
        <v>0.0</v>
      </c>
      <c r="S279" s="624"/>
      <c r="T279" s="625">
        <f t="shared" si="89"/>
        <v>0.0</v>
      </c>
      <c r="U279" s="504">
        <v>6.34</v>
      </c>
      <c r="V279" s="626"/>
      <c r="W279" s="459"/>
      <c r="X279" s="82"/>
      <c r="Y279" s="458" t="s">
        <v>36</v>
      </c>
      <c r="Z279" s="458" t="s">
        <v>1299</v>
      </c>
      <c r="AB279" s="697" t="s">
        <v>1297</v>
      </c>
      <c r="AC279" s="697" t="s">
        <v>1389</v>
      </c>
      <c r="AD279" s="700">
        <f t="shared" si="86"/>
        <v>0.0</v>
      </c>
    </row>
    <row r="280" spans="8:8" s="445" ht="15.75" outlineLevel="1" customFormat="1">
      <c r="A280" s="619" t="s">
        <v>702</v>
      </c>
      <c r="B280" s="620" t="s">
        <v>703</v>
      </c>
      <c r="C280" s="643" t="s">
        <v>704</v>
      </c>
      <c r="D280" s="620" t="s">
        <v>36</v>
      </c>
      <c r="E280" s="620" t="s">
        <v>706</v>
      </c>
      <c r="F280" s="452" t="s">
        <v>1301</v>
      </c>
      <c r="G280" s="621"/>
      <c r="H280" s="622"/>
      <c r="I280" s="622"/>
      <c r="J280" s="622"/>
      <c r="K280" s="622"/>
      <c r="L280" s="622"/>
      <c r="M280" s="623"/>
      <c r="N280" s="623"/>
      <c r="O280" s="623"/>
      <c r="P280" s="623"/>
      <c r="Q280" s="455">
        <f>SUM(G280:K280)</f>
        <v>0.0</v>
      </c>
      <c r="R280" s="455">
        <f>SUM(L280:P280)</f>
        <v>0.0</v>
      </c>
      <c r="S280" s="624"/>
      <c r="T280" s="625">
        <f t="shared" si="89"/>
        <v>0.0</v>
      </c>
      <c r="U280" s="504">
        <v>21.17</v>
      </c>
      <c r="V280" s="626"/>
      <c r="W280" s="459"/>
      <c r="X280" s="82"/>
      <c r="Y280" s="458" t="s">
        <v>36</v>
      </c>
      <c r="Z280" s="458" t="s">
        <v>706</v>
      </c>
      <c r="AB280" s="697" t="s">
        <v>703</v>
      </c>
      <c r="AC280" s="697" t="s">
        <v>1389</v>
      </c>
      <c r="AD280" s="700">
        <f t="shared" si="86"/>
        <v>0.0</v>
      </c>
    </row>
    <row r="281" spans="8:8" s="445" ht="15.75" hidden="1" outlineLevel="1" customFormat="1">
      <c r="A281" s="450">
        <v>25.0</v>
      </c>
      <c r="B281" s="559" t="s">
        <v>270</v>
      </c>
      <c r="C281" s="501" t="s">
        <v>271</v>
      </c>
      <c r="D281" s="458" t="s">
        <v>123</v>
      </c>
      <c r="E281" s="458" t="s">
        <v>272</v>
      </c>
      <c r="F281" s="501" t="s">
        <v>712</v>
      </c>
      <c r="G281" s="502">
        <v>30.111</v>
      </c>
      <c r="H281" s="75">
        <v>25.770999999999994</v>
      </c>
      <c r="I281" s="75">
        <v>29.963000000000005</v>
      </c>
      <c r="J281" s="75">
        <v>1.918</v>
      </c>
      <c r="K281" s="75">
        <v>0.0</v>
      </c>
      <c r="L281" s="75">
        <v>0.0</v>
      </c>
      <c r="M281" s="503">
        <v>0.0</v>
      </c>
      <c r="N281" s="503">
        <v>0.0</v>
      </c>
      <c r="O281" s="503">
        <v>12.211000000000002</v>
      </c>
      <c r="P281" s="503">
        <v>0.0</v>
      </c>
      <c r="Q281" s="455">
        <f t="shared" si="87"/>
        <v>87.763</v>
      </c>
      <c r="R281" s="455">
        <f t="shared" si="88"/>
        <v>12.211000000000002</v>
      </c>
      <c r="S281" s="78"/>
      <c r="T281" s="79">
        <f t="shared" si="89"/>
        <v>99.974</v>
      </c>
      <c r="U281" s="504">
        <v>99.85</v>
      </c>
      <c r="V281" s="505">
        <v>5.0</v>
      </c>
      <c r="W281" s="459"/>
      <c r="X281" s="82"/>
      <c r="Y281" s="458" t="s">
        <v>123</v>
      </c>
      <c r="Z281" s="458" t="s">
        <v>272</v>
      </c>
      <c r="AB281" s="697" t="s">
        <v>270</v>
      </c>
      <c r="AC281" s="697" t="s">
        <v>1390</v>
      </c>
      <c r="AD281" s="700">
        <f t="shared" si="86"/>
        <v>0.0</v>
      </c>
    </row>
    <row r="282" spans="8:8" s="445" ht="30.0" hidden="1" outlineLevel="1" customFormat="1">
      <c r="A282" s="450">
        <v>25.0</v>
      </c>
      <c r="B282" s="458" t="s">
        <v>713</v>
      </c>
      <c r="C282" s="501" t="s">
        <v>1302</v>
      </c>
      <c r="D282" s="458" t="s">
        <v>36</v>
      </c>
      <c r="E282" s="458" t="s">
        <v>380</v>
      </c>
      <c r="F282" s="501" t="s">
        <v>715</v>
      </c>
      <c r="G282" s="502">
        <v>0.0</v>
      </c>
      <c r="H282" s="75">
        <v>37.170869999999994</v>
      </c>
      <c r="I282" s="75">
        <v>7.85588</v>
      </c>
      <c r="J282" s="75">
        <v>0.9892000000000001</v>
      </c>
      <c r="K282" s="75">
        <v>0.0</v>
      </c>
      <c r="L282" s="75">
        <v>0.0</v>
      </c>
      <c r="M282" s="503">
        <v>0.0</v>
      </c>
      <c r="N282" s="503">
        <v>0.0</v>
      </c>
      <c r="O282" s="503">
        <v>14.38311</v>
      </c>
      <c r="P282" s="503">
        <v>0.0</v>
      </c>
      <c r="Q282" s="455">
        <f t="shared" si="87"/>
        <v>46.01594999999999</v>
      </c>
      <c r="R282" s="455">
        <f t="shared" si="88"/>
        <v>14.38311</v>
      </c>
      <c r="S282" s="78"/>
      <c r="T282" s="79">
        <f t="shared" si="89"/>
        <v>60.39905999999999</v>
      </c>
      <c r="U282" s="504">
        <v>60.399</v>
      </c>
      <c r="V282" s="505">
        <v>3.0</v>
      </c>
      <c r="W282" s="459"/>
      <c r="X282" s="82"/>
      <c r="Y282" s="458" t="s">
        <v>36</v>
      </c>
      <c r="Z282" s="458" t="s">
        <v>380</v>
      </c>
      <c r="AB282" s="697" t="s">
        <v>713</v>
      </c>
      <c r="AC282" s="697" t="s">
        <v>1390</v>
      </c>
      <c r="AD282" s="700">
        <f t="shared" si="86"/>
        <v>0.0</v>
      </c>
    </row>
    <row r="283" spans="8:8" s="445" ht="30.0" hidden="1" outlineLevel="1" customFormat="1">
      <c r="A283" s="450">
        <v>25.0</v>
      </c>
      <c r="B283" s="559" t="s">
        <v>713</v>
      </c>
      <c r="C283" s="501" t="s">
        <v>1302</v>
      </c>
      <c r="D283" s="458" t="s">
        <v>380</v>
      </c>
      <c r="E283" s="458" t="s">
        <v>716</v>
      </c>
      <c r="F283" s="501" t="s">
        <v>717</v>
      </c>
      <c r="G283" s="502">
        <v>19.25</v>
      </c>
      <c r="H283" s="75">
        <v>11.803</v>
      </c>
      <c r="I283" s="75">
        <v>0.0</v>
      </c>
      <c r="J283" s="75">
        <v>0.0</v>
      </c>
      <c r="K283" s="75">
        <v>0.0</v>
      </c>
      <c r="L283" s="75">
        <v>0.0</v>
      </c>
      <c r="M283" s="503">
        <v>0.0</v>
      </c>
      <c r="N283" s="503">
        <v>0.0</v>
      </c>
      <c r="O283" s="503">
        <v>0.0</v>
      </c>
      <c r="P283" s="503">
        <v>0.0</v>
      </c>
      <c r="Q283" s="455">
        <f t="shared" si="87"/>
        <v>31.053</v>
      </c>
      <c r="R283" s="455">
        <f t="shared" si="88"/>
        <v>0.0</v>
      </c>
      <c r="S283" s="78"/>
      <c r="T283" s="79">
        <f t="shared" si="89"/>
        <v>31.053</v>
      </c>
      <c r="U283" s="504">
        <v>31.053</v>
      </c>
      <c r="V283" s="505">
        <v>4.0</v>
      </c>
      <c r="W283" s="459"/>
      <c r="X283" s="457" t="s">
        <v>1100</v>
      </c>
      <c r="Y283" s="458" t="s">
        <v>380</v>
      </c>
      <c r="Z283" s="458" t="s">
        <v>716</v>
      </c>
      <c r="AB283" s="697" t="s">
        <v>713</v>
      </c>
      <c r="AC283" s="697" t="s">
        <v>1390</v>
      </c>
      <c r="AD283" s="700">
        <f t="shared" si="86"/>
        <v>0.0</v>
      </c>
    </row>
    <row r="284" spans="8:8" s="445" ht="15.75" outlineLevel="1" customFormat="1">
      <c r="A284" s="619">
        <v>25.0</v>
      </c>
      <c r="B284" s="620">
        <v>2502.0</v>
      </c>
      <c r="C284" s="643" t="s">
        <v>718</v>
      </c>
      <c r="D284" s="620" t="s">
        <v>549</v>
      </c>
      <c r="E284" s="620" t="s">
        <v>1303</v>
      </c>
      <c r="F284" s="643" t="s">
        <v>1304</v>
      </c>
      <c r="G284" s="621"/>
      <c r="H284" s="622"/>
      <c r="I284" s="622"/>
      <c r="J284" s="622"/>
      <c r="K284" s="622"/>
      <c r="L284" s="622"/>
      <c r="M284" s="623"/>
      <c r="N284" s="623"/>
      <c r="O284" s="623"/>
      <c r="P284" s="623"/>
      <c r="Q284" s="455">
        <f t="shared" si="87"/>
        <v>0.0</v>
      </c>
      <c r="R284" s="455">
        <f t="shared" si="88"/>
        <v>0.0</v>
      </c>
      <c r="S284" s="78"/>
      <c r="T284" s="625">
        <f t="shared" si="89"/>
        <v>0.0</v>
      </c>
      <c r="U284" s="504">
        <v>30.93</v>
      </c>
      <c r="V284" s="575">
        <v>4.0</v>
      </c>
      <c r="W284" s="459"/>
      <c r="X284" s="82"/>
      <c r="Y284" s="458" t="s">
        <v>549</v>
      </c>
      <c r="Z284" s="458" t="s">
        <v>1303</v>
      </c>
      <c r="AB284" s="697">
        <v>2502.0</v>
      </c>
      <c r="AC284" s="697" t="s">
        <v>1389</v>
      </c>
      <c r="AD284" s="700">
        <f t="shared" si="86"/>
        <v>0.0</v>
      </c>
    </row>
    <row r="285" spans="8:8" s="445" ht="15.75" outlineLevel="1" customFormat="1">
      <c r="A285" s="450">
        <v>25.0</v>
      </c>
      <c r="B285" s="559">
        <v>2502.0</v>
      </c>
      <c r="C285" s="541" t="s">
        <v>718</v>
      </c>
      <c r="D285" s="458" t="s">
        <v>1303</v>
      </c>
      <c r="E285" s="458" t="s">
        <v>719</v>
      </c>
      <c r="F285" s="541" t="s">
        <v>1305</v>
      </c>
      <c r="G285" s="454">
        <v>44.82999999999999</v>
      </c>
      <c r="H285" s="454">
        <v>18.821</v>
      </c>
      <c r="I285" s="454">
        <v>8.307</v>
      </c>
      <c r="J285" s="454">
        <v>16.358999999999998</v>
      </c>
      <c r="K285" s="454">
        <v>1.005</v>
      </c>
      <c r="L285" s="454">
        <v>0.0</v>
      </c>
      <c r="M285" s="454">
        <v>0.0</v>
      </c>
      <c r="N285" s="454">
        <v>0.0</v>
      </c>
      <c r="O285" s="454">
        <v>0.0</v>
      </c>
      <c r="P285" s="454">
        <v>0.0</v>
      </c>
      <c r="Q285" s="455">
        <f t="shared" si="87"/>
        <v>89.32199999999999</v>
      </c>
      <c r="R285" s="455">
        <f t="shared" si="88"/>
        <v>0.0</v>
      </c>
      <c r="S285" s="78"/>
      <c r="T285" s="79">
        <f t="shared" si="89"/>
        <v>89.32199999999999</v>
      </c>
      <c r="U285" s="504">
        <v>89.322</v>
      </c>
      <c r="V285" s="505">
        <v>4.0</v>
      </c>
      <c r="W285" s="459"/>
      <c r="X285" s="457" t="s">
        <v>1100</v>
      </c>
      <c r="Y285" s="458" t="s">
        <v>1303</v>
      </c>
      <c r="Z285" s="458" t="s">
        <v>719</v>
      </c>
      <c r="AB285" s="697">
        <v>2502.0</v>
      </c>
      <c r="AC285" s="697" t="s">
        <v>1389</v>
      </c>
      <c r="AD285" s="700">
        <f t="shared" si="86"/>
        <v>89.32199999999999</v>
      </c>
    </row>
    <row r="286" spans="8:8" s="445" ht="15.75" hidden="1" outlineLevel="1" customFormat="1">
      <c r="A286" s="619" t="s">
        <v>702</v>
      </c>
      <c r="B286" s="620"/>
      <c r="C286" s="643" t="s">
        <v>724</v>
      </c>
      <c r="D286" s="620" t="s">
        <v>36</v>
      </c>
      <c r="E286" s="620" t="s">
        <v>723</v>
      </c>
      <c r="F286" s="643" t="s">
        <v>1306</v>
      </c>
      <c r="G286" s="621"/>
      <c r="H286" s="622"/>
      <c r="I286" s="622"/>
      <c r="J286" s="622"/>
      <c r="K286" s="622"/>
      <c r="L286" s="622"/>
      <c r="M286" s="623"/>
      <c r="N286" s="623"/>
      <c r="O286" s="623"/>
      <c r="P286" s="623"/>
      <c r="Q286" s="624">
        <f t="shared" si="87"/>
        <v>0.0</v>
      </c>
      <c r="R286" s="455">
        <f t="shared" si="88"/>
        <v>0.0</v>
      </c>
      <c r="S286" s="624"/>
      <c r="T286" s="625">
        <f t="shared" si="89"/>
        <v>0.0</v>
      </c>
      <c r="U286" s="504">
        <v>6.0</v>
      </c>
      <c r="V286" s="626"/>
      <c r="W286" s="459"/>
      <c r="X286" s="82"/>
      <c r="Y286" s="458" t="s">
        <v>36</v>
      </c>
      <c r="Z286" s="458" t="s">
        <v>723</v>
      </c>
      <c r="AB286" s="697"/>
      <c r="AC286" s="697"/>
      <c r="AD286" s="700">
        <f t="shared" si="86"/>
        <v>0.0</v>
      </c>
    </row>
    <row r="287" spans="8:8" s="445" ht="15.75" hidden="1" outlineLevel="1" customFormat="1">
      <c r="A287" s="521" t="s">
        <v>725</v>
      </c>
      <c r="B287" s="522"/>
      <c r="C287" s="522"/>
      <c r="D287" s="522"/>
      <c r="E287" s="522"/>
      <c r="F287" s="523" t="s">
        <v>85</v>
      </c>
      <c r="G287" s="526">
        <f t="shared" si="90" ref="G287:P287">SUM(G267:G285)</f>
        <v>206.52356</v>
      </c>
      <c r="H287" s="526">
        <f t="shared" si="90"/>
        <v>224.56274999999997</v>
      </c>
      <c r="I287" s="526">
        <f t="shared" si="90"/>
        <v>109.77718</v>
      </c>
      <c r="J287" s="526">
        <f t="shared" si="90"/>
        <v>72.55165999999998</v>
      </c>
      <c r="K287" s="526">
        <f t="shared" si="90"/>
        <v>1.97783</v>
      </c>
      <c r="L287" s="526">
        <f t="shared" si="90"/>
        <v>0.0</v>
      </c>
      <c r="M287" s="526">
        <f t="shared" si="90"/>
        <v>0.0</v>
      </c>
      <c r="N287" s="526">
        <f t="shared" si="90"/>
        <v>3.85674</v>
      </c>
      <c r="O287" s="526">
        <f t="shared" si="90"/>
        <v>33.007360000000006</v>
      </c>
      <c r="P287" s="526">
        <f t="shared" si="90"/>
        <v>0.0</v>
      </c>
      <c r="Q287" s="455">
        <f t="shared" si="87"/>
        <v>615.39298</v>
      </c>
      <c r="R287" s="455">
        <f t="shared" si="88"/>
        <v>36.86410000000001</v>
      </c>
      <c r="S287" s="78">
        <f>SUM(S267:S285)</f>
        <v>0.0</v>
      </c>
      <c r="T287" s="79">
        <f t="shared" si="89"/>
        <v>652.25708</v>
      </c>
      <c r="U287" s="526">
        <f>SUM(U267:U286)</f>
        <v>799.47</v>
      </c>
      <c r="V287" s="568"/>
      <c r="W287" s="459"/>
      <c r="X287" s="82"/>
      <c r="AB287" s="697"/>
      <c r="AC287" s="697"/>
    </row>
    <row r="288" spans="8:8" s="445" ht="16.5" hidden="1" outlineLevel="1" customFormat="1">
      <c r="A288" s="529"/>
      <c r="B288" s="530"/>
      <c r="C288" s="530"/>
      <c r="D288" s="530"/>
      <c r="E288" s="530"/>
      <c r="F288" s="531" t="s">
        <v>86</v>
      </c>
      <c r="G288" s="114">
        <f>+G287/$T$287</f>
        <v>0.3166290812818774</v>
      </c>
      <c r="H288" s="114">
        <f t="shared" si="91" ref="H288:S288">+H287/$T$287</f>
        <v>0.3442856457763555</v>
      </c>
      <c r="I288" s="114">
        <f t="shared" si="91"/>
        <v>0.16830354681623388</v>
      </c>
      <c r="J288" s="114">
        <f t="shared" si="91"/>
        <v>0.1112316941044166</v>
      </c>
      <c r="K288" s="114">
        <f t="shared" si="91"/>
        <v>0.0030322859814722134</v>
      </c>
      <c r="L288" s="114">
        <f t="shared" si="91"/>
        <v>0.0</v>
      </c>
      <c r="M288" s="114">
        <f t="shared" si="91"/>
        <v>0.0</v>
      </c>
      <c r="N288" s="114">
        <f t="shared" si="91"/>
        <v>0.005912913969442846</v>
      </c>
      <c r="O288" s="114">
        <f t="shared" si="91"/>
        <v>0.050604832070201534</v>
      </c>
      <c r="P288" s="114">
        <f t="shared" si="91"/>
        <v>0.0</v>
      </c>
      <c r="Q288" s="532">
        <f t="shared" si="91"/>
        <v>0.9434822539603556</v>
      </c>
      <c r="R288" s="532">
        <f t="shared" si="91"/>
        <v>0.056517746039644386</v>
      </c>
      <c r="S288" s="114">
        <f t="shared" si="91"/>
        <v>0.0</v>
      </c>
      <c r="T288" s="533">
        <f>T287/U287</f>
        <v>0.8158618584812438</v>
      </c>
      <c r="U288" s="554"/>
      <c r="V288" s="569"/>
      <c r="W288" s="459"/>
      <c r="X288" s="263"/>
      <c r="AB288" s="697"/>
      <c r="AC288" s="697"/>
    </row>
    <row r="289" spans="8:8" s="445" ht="15.75" hidden="1" outlineLevel="1" collapsed="1" customFormat="1">
      <c r="A289" s="552"/>
      <c r="B289" s="459"/>
      <c r="C289" s="459"/>
      <c r="D289" s="459"/>
      <c r="E289" s="459"/>
      <c r="F289" s="459"/>
      <c r="G289" s="536"/>
      <c r="H289" s="321"/>
      <c r="I289" s="321"/>
      <c r="J289" s="321"/>
      <c r="K289" s="321"/>
      <c r="L289" s="321"/>
      <c r="M289" s="537"/>
      <c r="N289" s="537"/>
      <c r="O289" s="537"/>
      <c r="P289" s="537"/>
      <c r="Q289" s="461"/>
      <c r="R289" s="461"/>
      <c r="S289" s="324"/>
      <c r="T289" s="46"/>
      <c r="U289" s="487"/>
      <c r="V289" s="449"/>
      <c r="W289" s="459"/>
      <c r="X289" s="122"/>
      <c r="Y289" s="459"/>
      <c r="Z289" s="459"/>
      <c r="AB289" s="697"/>
    </row>
    <row r="290" spans="8:8" s="445" ht="15.75" hidden="1" outlineLevel="1" customFormat="1">
      <c r="A290" s="489" t="s">
        <v>726</v>
      </c>
      <c r="B290" s="489"/>
      <c r="C290" s="489"/>
      <c r="D290" s="459"/>
      <c r="E290" s="459"/>
      <c r="F290" s="459"/>
      <c r="G290" s="536"/>
      <c r="H290" s="321"/>
      <c r="I290" s="321"/>
      <c r="J290" s="321"/>
      <c r="K290" s="321"/>
      <c r="L290" s="321"/>
      <c r="M290" s="537"/>
      <c r="N290" s="537"/>
      <c r="O290" s="537"/>
      <c r="P290" s="537"/>
      <c r="Q290" s="461"/>
      <c r="R290" s="461"/>
      <c r="S290" s="324"/>
      <c r="T290" s="46"/>
      <c r="U290" s="487"/>
      <c r="V290" s="449"/>
      <c r="W290" s="459"/>
      <c r="X290" s="122"/>
      <c r="Y290" s="459"/>
      <c r="Z290" s="459"/>
      <c r="AB290" s="697"/>
    </row>
    <row r="291" spans="8:8" s="445" ht="15.75" hidden="1" outlineLevel="1" customFormat="1">
      <c r="A291" s="490">
        <v>55.0</v>
      </c>
      <c r="B291" s="493">
        <v>5505.0</v>
      </c>
      <c r="C291" s="492" t="s">
        <v>727</v>
      </c>
      <c r="D291" s="493" t="s">
        <v>36</v>
      </c>
      <c r="E291" s="493" t="s">
        <v>58</v>
      </c>
      <c r="F291" s="577" t="s">
        <v>1307</v>
      </c>
      <c r="G291" s="495">
        <v>0.0</v>
      </c>
      <c r="H291" s="55">
        <v>35.904</v>
      </c>
      <c r="I291" s="55">
        <v>31.027</v>
      </c>
      <c r="J291" s="55">
        <v>2.375</v>
      </c>
      <c r="K291" s="55">
        <v>0.0</v>
      </c>
      <c r="L291" s="55">
        <v>0.0</v>
      </c>
      <c r="M291" s="496">
        <v>0.0</v>
      </c>
      <c r="N291" s="496">
        <v>0.0</v>
      </c>
      <c r="O291" s="496">
        <v>0.0</v>
      </c>
      <c r="P291" s="496">
        <v>0.0</v>
      </c>
      <c r="Q291" s="497">
        <f>SUM(G291:K291)</f>
        <v>69.30600000000001</v>
      </c>
      <c r="R291" s="497">
        <f>SUM(L291:P291)</f>
        <v>0.0</v>
      </c>
      <c r="S291" s="58"/>
      <c r="T291" s="59">
        <f>SUM(Q291:S291)</f>
        <v>69.30600000000001</v>
      </c>
      <c r="U291" s="498">
        <v>69.28999999999999</v>
      </c>
      <c r="V291" s="499">
        <v>3.0</v>
      </c>
      <c r="W291" s="459"/>
      <c r="X291" s="62"/>
      <c r="Y291" s="493" t="s">
        <v>36</v>
      </c>
      <c r="Z291" s="493" t="s">
        <v>58</v>
      </c>
      <c r="AB291" s="697">
        <v>5505.0</v>
      </c>
      <c r="AC291" s="697" t="s">
        <v>1390</v>
      </c>
      <c r="AD291" s="700">
        <f t="shared" si="92" ref="AD291:AD301">+IF(AC291="No",T291,0)</f>
        <v>0.0</v>
      </c>
    </row>
    <row r="292" spans="8:8" s="445" ht="30.0" hidden="1" outlineLevel="1" customFormat="1">
      <c r="A292" s="450">
        <v>55.0</v>
      </c>
      <c r="B292" s="458">
        <v>5507.0</v>
      </c>
      <c r="C292" s="501" t="s">
        <v>731</v>
      </c>
      <c r="D292" s="458" t="s">
        <v>732</v>
      </c>
      <c r="E292" s="458" t="s">
        <v>733</v>
      </c>
      <c r="F292" s="501" t="s">
        <v>1308</v>
      </c>
      <c r="G292" s="502">
        <v>1.0007000000000001</v>
      </c>
      <c r="H292" s="75">
        <v>9.10117</v>
      </c>
      <c r="I292" s="75">
        <v>10.904440000000001</v>
      </c>
      <c r="J292" s="75">
        <v>29.75405000000001</v>
      </c>
      <c r="K292" s="75">
        <v>0.0</v>
      </c>
      <c r="L292" s="75">
        <v>0.0</v>
      </c>
      <c r="M292" s="503">
        <v>0.0</v>
      </c>
      <c r="N292" s="503">
        <v>0.0</v>
      </c>
      <c r="O292" s="503">
        <v>0.0</v>
      </c>
      <c r="P292" s="503">
        <v>0.0</v>
      </c>
      <c r="Q292" s="455">
        <f t="shared" si="93" ref="Q292:Q302">SUM(G292:K292)</f>
        <v>50.760360000000006</v>
      </c>
      <c r="R292" s="455">
        <f t="shared" si="94" ref="R292:R302">SUM(L292:P292)</f>
        <v>0.0</v>
      </c>
      <c r="S292" s="78"/>
      <c r="T292" s="79">
        <f t="shared" si="95" ref="T292:T302">SUM(Q292:S292)</f>
        <v>50.760360000000006</v>
      </c>
      <c r="U292" s="504">
        <v>50.760000000000005</v>
      </c>
      <c r="V292" s="505">
        <v>2.0</v>
      </c>
      <c r="W292" s="459"/>
      <c r="X292" s="82"/>
      <c r="Y292" s="458" t="s">
        <v>732</v>
      </c>
      <c r="Z292" s="458" t="s">
        <v>733</v>
      </c>
      <c r="AB292" s="697">
        <v>5507.0</v>
      </c>
      <c r="AC292" s="697" t="s">
        <v>1390</v>
      </c>
      <c r="AD292" s="700">
        <f t="shared" si="92"/>
        <v>0.0</v>
      </c>
    </row>
    <row r="293" spans="8:8" s="445" ht="15.75" hidden="1" outlineLevel="1" customFormat="1">
      <c r="A293" s="450">
        <v>55.0</v>
      </c>
      <c r="B293" s="458" t="s">
        <v>735</v>
      </c>
      <c r="C293" s="501" t="s">
        <v>736</v>
      </c>
      <c r="D293" s="458" t="s">
        <v>223</v>
      </c>
      <c r="E293" s="458" t="s">
        <v>368</v>
      </c>
      <c r="F293" s="501" t="s">
        <v>737</v>
      </c>
      <c r="G293" s="502">
        <v>0.0</v>
      </c>
      <c r="H293" s="75">
        <v>6.931</v>
      </c>
      <c r="I293" s="75">
        <v>1.121</v>
      </c>
      <c r="J293" s="75">
        <v>0.0</v>
      </c>
      <c r="K293" s="75">
        <v>0.0</v>
      </c>
      <c r="L293" s="75">
        <v>0.0</v>
      </c>
      <c r="M293" s="503">
        <v>0.0</v>
      </c>
      <c r="N293" s="503">
        <v>0.0</v>
      </c>
      <c r="O293" s="503">
        <v>0.0</v>
      </c>
      <c r="P293" s="503">
        <v>0.0</v>
      </c>
      <c r="Q293" s="455">
        <f t="shared" si="93"/>
        <v>8.052</v>
      </c>
      <c r="R293" s="455">
        <f t="shared" si="94"/>
        <v>0.0</v>
      </c>
      <c r="S293" s="78"/>
      <c r="T293" s="79">
        <f t="shared" si="95"/>
        <v>8.052</v>
      </c>
      <c r="U293" s="504">
        <v>8.052</v>
      </c>
      <c r="V293" s="505">
        <v>1.0</v>
      </c>
      <c r="W293" s="459"/>
      <c r="X293" s="82"/>
      <c r="Y293" s="458" t="s">
        <v>223</v>
      </c>
      <c r="Z293" s="458" t="s">
        <v>368</v>
      </c>
      <c r="AB293" s="697" t="s">
        <v>735</v>
      </c>
      <c r="AC293" s="697" t="s">
        <v>1390</v>
      </c>
      <c r="AD293" s="700">
        <f t="shared" si="92"/>
        <v>0.0</v>
      </c>
    </row>
    <row r="294" spans="8:8" s="445" ht="15.75" outlineLevel="1" customFormat="1">
      <c r="A294" s="450">
        <v>55.0</v>
      </c>
      <c r="B294" s="458" t="s">
        <v>738</v>
      </c>
      <c r="C294" s="501" t="s">
        <v>739</v>
      </c>
      <c r="D294" s="458" t="s">
        <v>36</v>
      </c>
      <c r="E294" s="458" t="s">
        <v>740</v>
      </c>
      <c r="F294" s="501" t="s">
        <v>1309</v>
      </c>
      <c r="G294" s="502">
        <v>0.0</v>
      </c>
      <c r="H294" s="75">
        <v>1.98355</v>
      </c>
      <c r="I294" s="75">
        <v>6.910119999999999</v>
      </c>
      <c r="J294" s="75">
        <v>18.33809</v>
      </c>
      <c r="K294" s="75">
        <v>0.9714400000000001</v>
      </c>
      <c r="L294" s="75">
        <v>0.0</v>
      </c>
      <c r="M294" s="503">
        <v>0.0</v>
      </c>
      <c r="N294" s="503">
        <v>0.0</v>
      </c>
      <c r="O294" s="503">
        <v>0.0</v>
      </c>
      <c r="P294" s="503">
        <v>0.6633600000000001</v>
      </c>
      <c r="Q294" s="455">
        <f t="shared" si="93"/>
        <v>28.203200000000002</v>
      </c>
      <c r="R294" s="455">
        <f t="shared" si="94"/>
        <v>0.6633600000000001</v>
      </c>
      <c r="S294" s="78"/>
      <c r="T294" s="79">
        <f t="shared" si="95"/>
        <v>28.866560000000003</v>
      </c>
      <c r="U294" s="504">
        <v>28.867000000000004</v>
      </c>
      <c r="V294" s="505">
        <v>2.0</v>
      </c>
      <c r="W294" s="459"/>
      <c r="X294" s="82"/>
      <c r="Y294" s="458" t="s">
        <v>36</v>
      </c>
      <c r="Z294" s="458" t="s">
        <v>740</v>
      </c>
      <c r="AB294" s="697" t="s">
        <v>738</v>
      </c>
      <c r="AC294" s="697" t="s">
        <v>1389</v>
      </c>
      <c r="AD294" s="700">
        <f t="shared" si="92"/>
        <v>28.866560000000003</v>
      </c>
    </row>
    <row r="295" spans="8:8" s="445" ht="16.5" hidden="1" outlineLevel="1" customFormat="1" customHeight="1">
      <c r="A295" s="450">
        <v>55.0</v>
      </c>
      <c r="B295" s="458" t="s">
        <v>741</v>
      </c>
      <c r="C295" s="501" t="s">
        <v>1310</v>
      </c>
      <c r="D295" s="458" t="s">
        <v>36</v>
      </c>
      <c r="E295" s="458" t="s">
        <v>743</v>
      </c>
      <c r="F295" s="553" t="s">
        <v>1311</v>
      </c>
      <c r="G295" s="502">
        <v>0.0</v>
      </c>
      <c r="H295" s="75">
        <v>9.12673</v>
      </c>
      <c r="I295" s="75">
        <v>8.045950000000001</v>
      </c>
      <c r="J295" s="75">
        <v>1.00258</v>
      </c>
      <c r="K295" s="75">
        <v>0.0</v>
      </c>
      <c r="L295" s="75">
        <v>0.0</v>
      </c>
      <c r="M295" s="503">
        <v>0.0</v>
      </c>
      <c r="N295" s="503">
        <v>0.0</v>
      </c>
      <c r="O295" s="503">
        <v>0.0</v>
      </c>
      <c r="P295" s="503">
        <v>0.0</v>
      </c>
      <c r="Q295" s="455">
        <f t="shared" si="93"/>
        <v>18.17526</v>
      </c>
      <c r="R295" s="455">
        <f t="shared" si="94"/>
        <v>0.0</v>
      </c>
      <c r="S295" s="78"/>
      <c r="T295" s="79">
        <f t="shared" si="95"/>
        <v>18.17526</v>
      </c>
      <c r="U295" s="504">
        <v>18.176000000000002</v>
      </c>
      <c r="V295" s="505">
        <v>2.0</v>
      </c>
      <c r="W295" s="459"/>
      <c r="X295" s="82"/>
      <c r="Y295" s="458" t="s">
        <v>36</v>
      </c>
      <c r="Z295" s="458" t="s">
        <v>743</v>
      </c>
      <c r="AB295" s="697" t="s">
        <v>741</v>
      </c>
      <c r="AC295" s="697" t="s">
        <v>1390</v>
      </c>
      <c r="AD295" s="700">
        <f t="shared" si="92"/>
        <v>0.0</v>
      </c>
    </row>
    <row r="296" spans="8:8" s="445" ht="15.75" hidden="1" outlineLevel="1" customFormat="1">
      <c r="A296" s="450">
        <v>66.0</v>
      </c>
      <c r="B296" s="458">
        <v>6603.0</v>
      </c>
      <c r="C296" s="501" t="s">
        <v>1312</v>
      </c>
      <c r="D296" s="458" t="s">
        <v>758</v>
      </c>
      <c r="E296" s="458" t="s">
        <v>1313</v>
      </c>
      <c r="F296" s="501" t="s">
        <v>1314</v>
      </c>
      <c r="G296" s="502">
        <v>0.993</v>
      </c>
      <c r="H296" s="75">
        <v>28.831</v>
      </c>
      <c r="I296" s="75">
        <v>20.807999999999993</v>
      </c>
      <c r="J296" s="75">
        <v>2.87</v>
      </c>
      <c r="K296" s="75">
        <v>0.0</v>
      </c>
      <c r="L296" s="75">
        <v>0.0</v>
      </c>
      <c r="M296" s="503">
        <v>0.0</v>
      </c>
      <c r="N296" s="503">
        <v>0.0</v>
      </c>
      <c r="O296" s="503">
        <v>0.0</v>
      </c>
      <c r="P296" s="503">
        <v>0.0</v>
      </c>
      <c r="Q296" s="455">
        <f t="shared" si="93"/>
        <v>53.50199999999999</v>
      </c>
      <c r="R296" s="455">
        <f t="shared" si="94"/>
        <v>0.0</v>
      </c>
      <c r="S296" s="78"/>
      <c r="T296" s="79">
        <f t="shared" si="95"/>
        <v>53.50199999999999</v>
      </c>
      <c r="U296" s="504">
        <v>53.502</v>
      </c>
      <c r="V296" s="505">
        <v>3.0</v>
      </c>
      <c r="W296" s="459"/>
      <c r="X296" s="82"/>
      <c r="Y296" s="458" t="s">
        <v>758</v>
      </c>
      <c r="Z296" s="458" t="s">
        <v>1313</v>
      </c>
      <c r="AB296" s="697">
        <v>6603.0</v>
      </c>
      <c r="AC296" s="697" t="s">
        <v>1390</v>
      </c>
      <c r="AD296" s="700">
        <f t="shared" si="92"/>
        <v>0.0</v>
      </c>
    </row>
    <row r="297" spans="8:8" s="445" ht="15.75" hidden="1" outlineLevel="1" customFormat="1">
      <c r="A297" s="450">
        <v>66.0</v>
      </c>
      <c r="B297" s="458">
        <v>6604.0</v>
      </c>
      <c r="C297" s="501" t="s">
        <v>745</v>
      </c>
      <c r="D297" s="458" t="s">
        <v>36</v>
      </c>
      <c r="E297" s="458" t="s">
        <v>746</v>
      </c>
      <c r="F297" s="501" t="s">
        <v>745</v>
      </c>
      <c r="G297" s="502">
        <v>21.767</v>
      </c>
      <c r="H297" s="75">
        <v>5.891</v>
      </c>
      <c r="I297" s="75">
        <v>6.314</v>
      </c>
      <c r="J297" s="75">
        <v>5.505</v>
      </c>
      <c r="K297" s="75">
        <v>0.0</v>
      </c>
      <c r="L297" s="75">
        <v>0.0</v>
      </c>
      <c r="M297" s="503">
        <v>2.988</v>
      </c>
      <c r="N297" s="503">
        <v>23.04</v>
      </c>
      <c r="O297" s="503">
        <v>72.279</v>
      </c>
      <c r="P297" s="503">
        <v>12.614</v>
      </c>
      <c r="Q297" s="455">
        <f t="shared" si="93"/>
        <v>39.477000000000004</v>
      </c>
      <c r="R297" s="455">
        <f t="shared" si="94"/>
        <v>110.92099999999999</v>
      </c>
      <c r="S297" s="78"/>
      <c r="T297" s="79">
        <f t="shared" si="95"/>
        <v>150.398</v>
      </c>
      <c r="U297" s="504">
        <v>150.398</v>
      </c>
      <c r="V297" s="505">
        <v>4.0</v>
      </c>
      <c r="W297" s="459"/>
      <c r="X297" s="82"/>
      <c r="Y297" s="458" t="s">
        <v>36</v>
      </c>
      <c r="Z297" s="458" t="s">
        <v>746</v>
      </c>
      <c r="AB297" s="697">
        <v>6604.0</v>
      </c>
      <c r="AC297" s="697" t="s">
        <v>1390</v>
      </c>
      <c r="AD297" s="700">
        <f t="shared" si="92"/>
        <v>0.0</v>
      </c>
    </row>
    <row r="298" spans="8:8" s="445" ht="15.75" outlineLevel="1" customFormat="1">
      <c r="A298" s="450">
        <v>70.0</v>
      </c>
      <c r="B298" s="458">
        <v>7008.0</v>
      </c>
      <c r="C298" s="501" t="s">
        <v>747</v>
      </c>
      <c r="D298" s="458" t="s">
        <v>748</v>
      </c>
      <c r="E298" s="458" t="s">
        <v>749</v>
      </c>
      <c r="F298" s="501" t="s">
        <v>750</v>
      </c>
      <c r="G298" s="502">
        <v>2.8449999999999998</v>
      </c>
      <c r="H298" s="75">
        <v>23.080000000000002</v>
      </c>
      <c r="I298" s="75">
        <v>24.662</v>
      </c>
      <c r="J298" s="75">
        <v>2.803</v>
      </c>
      <c r="K298" s="75">
        <v>0.0</v>
      </c>
      <c r="L298" s="75">
        <v>0.0</v>
      </c>
      <c r="M298" s="503">
        <v>0.0</v>
      </c>
      <c r="N298" s="503">
        <v>0.0</v>
      </c>
      <c r="O298" s="503">
        <v>0.0</v>
      </c>
      <c r="P298" s="503">
        <v>5.339</v>
      </c>
      <c r="Q298" s="455">
        <f t="shared" si="93"/>
        <v>53.39</v>
      </c>
      <c r="R298" s="455">
        <f t="shared" si="94"/>
        <v>5.339</v>
      </c>
      <c r="S298" s="78"/>
      <c r="T298" s="79">
        <f t="shared" si="95"/>
        <v>58.729</v>
      </c>
      <c r="U298" s="504">
        <v>58.178000000000004</v>
      </c>
      <c r="V298" s="505">
        <v>1.0</v>
      </c>
      <c r="W298" s="459"/>
      <c r="X298" s="82"/>
      <c r="Y298" s="458" t="s">
        <v>748</v>
      </c>
      <c r="Z298" s="458" t="s">
        <v>749</v>
      </c>
      <c r="AB298" s="697">
        <v>7008.0</v>
      </c>
      <c r="AC298" s="697" t="s">
        <v>1389</v>
      </c>
      <c r="AD298" s="700">
        <f t="shared" si="92"/>
        <v>58.729</v>
      </c>
    </row>
    <row r="299" spans="8:8" s="445" ht="15.75" hidden="1" outlineLevel="1" customFormat="1">
      <c r="A299" s="450" t="s">
        <v>751</v>
      </c>
      <c r="B299" s="458">
        <v>7009.0</v>
      </c>
      <c r="C299" s="501" t="s">
        <v>1315</v>
      </c>
      <c r="D299" s="458" t="s">
        <v>36</v>
      </c>
      <c r="E299" s="458" t="s">
        <v>753</v>
      </c>
      <c r="F299" s="501" t="s">
        <v>754</v>
      </c>
      <c r="G299" s="502">
        <v>9.072</v>
      </c>
      <c r="H299" s="75">
        <v>28.011</v>
      </c>
      <c r="I299" s="75">
        <v>2.5909999999999997</v>
      </c>
      <c r="J299" s="75">
        <v>8.054</v>
      </c>
      <c r="K299" s="75">
        <v>0.0</v>
      </c>
      <c r="L299" s="75">
        <v>0.0</v>
      </c>
      <c r="M299" s="503">
        <v>0.0</v>
      </c>
      <c r="N299" s="503">
        <v>0.0</v>
      </c>
      <c r="O299" s="503">
        <v>0.0</v>
      </c>
      <c r="P299" s="503">
        <v>0.0</v>
      </c>
      <c r="Q299" s="455">
        <f t="shared" si="93"/>
        <v>47.728</v>
      </c>
      <c r="R299" s="455">
        <f t="shared" si="94"/>
        <v>0.0</v>
      </c>
      <c r="S299" s="78">
        <v>10.002</v>
      </c>
      <c r="T299" s="79">
        <f t="shared" si="95"/>
        <v>57.730000000000004</v>
      </c>
      <c r="U299" s="504">
        <v>57.730000000000004</v>
      </c>
      <c r="V299" s="505">
        <v>1.0</v>
      </c>
      <c r="W299" s="459"/>
      <c r="X299" s="82"/>
      <c r="Y299" s="458" t="s">
        <v>36</v>
      </c>
      <c r="Z299" s="458" t="s">
        <v>753</v>
      </c>
      <c r="AB299" s="697">
        <v>7009.0</v>
      </c>
      <c r="AC299" s="697" t="s">
        <v>1390</v>
      </c>
      <c r="AD299" s="700">
        <f t="shared" si="92"/>
        <v>0.0</v>
      </c>
    </row>
    <row r="300" spans="8:8" s="445" ht="15.75" hidden="1" outlineLevel="1" customFormat="1">
      <c r="A300" s="450">
        <v>70.0</v>
      </c>
      <c r="B300" s="458" t="s">
        <v>756</v>
      </c>
      <c r="C300" s="553" t="s">
        <v>759</v>
      </c>
      <c r="D300" s="458" t="s">
        <v>758</v>
      </c>
      <c r="E300" s="458" t="s">
        <v>269</v>
      </c>
      <c r="F300" s="501" t="s">
        <v>759</v>
      </c>
      <c r="G300" s="502">
        <v>0.0</v>
      </c>
      <c r="H300" s="75">
        <v>4.886</v>
      </c>
      <c r="I300" s="75">
        <v>0.0</v>
      </c>
      <c r="J300" s="75">
        <v>0.0</v>
      </c>
      <c r="K300" s="75">
        <v>0.0</v>
      </c>
      <c r="L300" s="75">
        <v>0.0</v>
      </c>
      <c r="M300" s="503">
        <v>0.0</v>
      </c>
      <c r="N300" s="503">
        <v>0.0</v>
      </c>
      <c r="O300" s="503">
        <v>0.0</v>
      </c>
      <c r="P300" s="503">
        <v>0.0</v>
      </c>
      <c r="Q300" s="455">
        <f t="shared" si="93"/>
        <v>4.886</v>
      </c>
      <c r="R300" s="455">
        <f t="shared" si="94"/>
        <v>0.0</v>
      </c>
      <c r="S300" s="78"/>
      <c r="T300" s="79">
        <f t="shared" si="95"/>
        <v>4.886</v>
      </c>
      <c r="U300" s="504">
        <v>4.886</v>
      </c>
      <c r="V300" s="505">
        <v>1.0</v>
      </c>
      <c r="W300" s="459"/>
      <c r="X300" s="82"/>
      <c r="Y300" s="458" t="s">
        <v>758</v>
      </c>
      <c r="Z300" s="458" t="s">
        <v>269</v>
      </c>
      <c r="AB300" s="697" t="s">
        <v>756</v>
      </c>
      <c r="AC300" s="697" t="s">
        <v>1390</v>
      </c>
      <c r="AD300" s="700">
        <f t="shared" si="92"/>
        <v>0.0</v>
      </c>
    </row>
    <row r="301" spans="8:8" s="445" ht="15.75" outlineLevel="1" customFormat="1">
      <c r="A301" s="450" t="s">
        <v>751</v>
      </c>
      <c r="B301" s="458" t="s">
        <v>762</v>
      </c>
      <c r="C301" s="501" t="s">
        <v>763</v>
      </c>
      <c r="D301" s="458" t="s">
        <v>36</v>
      </c>
      <c r="E301" s="458" t="s">
        <v>549</v>
      </c>
      <c r="F301" s="501" t="s">
        <v>1316</v>
      </c>
      <c r="G301" s="502">
        <v>0.0</v>
      </c>
      <c r="H301" s="75">
        <v>3.355</v>
      </c>
      <c r="I301" s="75">
        <v>1.996</v>
      </c>
      <c r="J301" s="75">
        <v>0.0</v>
      </c>
      <c r="K301" s="75">
        <v>0.0</v>
      </c>
      <c r="L301" s="75">
        <v>0.0</v>
      </c>
      <c r="M301" s="503">
        <v>0.0</v>
      </c>
      <c r="N301" s="503">
        <v>0.0</v>
      </c>
      <c r="O301" s="503">
        <v>0.0</v>
      </c>
      <c r="P301" s="503">
        <v>0.0</v>
      </c>
      <c r="Q301" s="455">
        <f t="shared" si="93"/>
        <v>5.351</v>
      </c>
      <c r="R301" s="455">
        <f t="shared" si="94"/>
        <v>0.0</v>
      </c>
      <c r="S301" s="78"/>
      <c r="T301" s="79">
        <f t="shared" si="95"/>
        <v>5.351</v>
      </c>
      <c r="U301" s="504">
        <v>5.35</v>
      </c>
      <c r="V301" s="517">
        <v>1.0</v>
      </c>
      <c r="W301" s="459"/>
      <c r="X301" s="82"/>
      <c r="Y301" s="458" t="s">
        <v>36</v>
      </c>
      <c r="Z301" s="458" t="s">
        <v>549</v>
      </c>
      <c r="AB301" s="697" t="s">
        <v>762</v>
      </c>
      <c r="AC301" s="697" t="s">
        <v>1389</v>
      </c>
      <c r="AD301" s="700">
        <f t="shared" si="92"/>
        <v>5.351</v>
      </c>
    </row>
    <row r="302" spans="8:8" s="445" ht="15.75" hidden="1" outlineLevel="1" customFormat="1">
      <c r="A302" s="521" t="s">
        <v>770</v>
      </c>
      <c r="B302" s="522"/>
      <c r="C302" s="522"/>
      <c r="D302" s="522"/>
      <c r="E302" s="522"/>
      <c r="F302" s="523" t="s">
        <v>85</v>
      </c>
      <c r="G302" s="526">
        <f>SUM(G291:G300)</f>
        <v>35.6777</v>
      </c>
      <c r="H302" s="526">
        <f t="shared" si="96" ref="H302:P302">SUM(H291:H300)</f>
        <v>153.74545</v>
      </c>
      <c r="I302" s="526">
        <f t="shared" si="96"/>
        <v>112.38350999999999</v>
      </c>
      <c r="J302" s="526">
        <f t="shared" si="96"/>
        <v>70.70172000000001</v>
      </c>
      <c r="K302" s="526">
        <f t="shared" si="96"/>
        <v>0.9714400000000001</v>
      </c>
      <c r="L302" s="526">
        <f t="shared" si="96"/>
        <v>0.0</v>
      </c>
      <c r="M302" s="526">
        <f t="shared" si="96"/>
        <v>2.988</v>
      </c>
      <c r="N302" s="526">
        <f t="shared" si="96"/>
        <v>23.04</v>
      </c>
      <c r="O302" s="526">
        <f t="shared" si="96"/>
        <v>72.279</v>
      </c>
      <c r="P302" s="526">
        <f t="shared" si="96"/>
        <v>18.61636</v>
      </c>
      <c r="Q302" s="455">
        <f t="shared" si="93"/>
        <v>373.47982</v>
      </c>
      <c r="R302" s="455">
        <f t="shared" si="94"/>
        <v>116.92335999999999</v>
      </c>
      <c r="S302" s="78">
        <f>SUM(S291:S300)</f>
        <v>10.002</v>
      </c>
      <c r="T302" s="79">
        <f t="shared" si="95"/>
        <v>500.40518000000003</v>
      </c>
      <c r="U302" s="526">
        <f>SUM(U291:U301)</f>
        <v>505.189</v>
      </c>
      <c r="V302" s="568"/>
      <c r="W302" s="459"/>
      <c r="X302" s="82"/>
      <c r="AB302" s="697"/>
      <c r="AC302" s="697"/>
    </row>
    <row r="303" spans="8:8" s="445" ht="16.5" hidden="1" outlineLevel="1" customFormat="1">
      <c r="A303" s="529"/>
      <c r="B303" s="530"/>
      <c r="C303" s="530"/>
      <c r="D303" s="530"/>
      <c r="E303" s="530"/>
      <c r="F303" s="531" t="s">
        <v>86</v>
      </c>
      <c r="G303" s="114">
        <f>+G302/$T$302</f>
        <v>0.07129762325801663</v>
      </c>
      <c r="H303" s="114">
        <f t="shared" si="97" ref="H303:S303">+H302/$T$302</f>
        <v>0.3072419234349253</v>
      </c>
      <c r="I303" s="114">
        <f t="shared" si="97"/>
        <v>0.22458502527891494</v>
      </c>
      <c r="J303" s="114">
        <f t="shared" si="97"/>
        <v>0.1412889450904565</v>
      </c>
      <c r="K303" s="114">
        <f t="shared" si="97"/>
        <v>0.0019413068425870412</v>
      </c>
      <c r="L303" s="114">
        <f t="shared" si="97"/>
        <v>0.0</v>
      </c>
      <c r="M303" s="114">
        <f t="shared" si="97"/>
        <v>0.005971161209802025</v>
      </c>
      <c r="N303" s="114">
        <f t="shared" si="97"/>
        <v>0.04604268884666621</v>
      </c>
      <c r="O303" s="114">
        <f t="shared" si="97"/>
        <v>0.14444095083108452</v>
      </c>
      <c r="P303" s="114">
        <f t="shared" si="97"/>
        <v>0.037202572523329994</v>
      </c>
      <c r="Q303" s="532">
        <f t="shared" si="97"/>
        <v>0.7463548239049004</v>
      </c>
      <c r="R303" s="532">
        <f t="shared" si="97"/>
        <v>0.23365737341088272</v>
      </c>
      <c r="S303" s="114">
        <f t="shared" si="97"/>
        <v>0.019987802684216818</v>
      </c>
      <c r="T303" s="533">
        <f>T302/U302</f>
        <v>0.9905306330897942</v>
      </c>
      <c r="U303" s="554"/>
      <c r="V303" s="569"/>
      <c r="W303" s="459"/>
      <c r="X303" s="263"/>
      <c r="AB303" s="697"/>
      <c r="AC303" s="697"/>
    </row>
    <row r="304" spans="8:8" s="445" ht="15.75" hidden="1" outlineLevel="1" collapsed="1" customFormat="1">
      <c r="A304" s="460"/>
      <c r="B304" s="702"/>
      <c r="C304" s="122"/>
      <c r="D304" s="122"/>
      <c r="E304" s="122"/>
      <c r="F304" s="122"/>
      <c r="G304" s="536"/>
      <c r="H304" s="321"/>
      <c r="I304" s="321"/>
      <c r="J304" s="321"/>
      <c r="K304" s="321"/>
      <c r="L304" s="321"/>
      <c r="M304" s="537"/>
      <c r="N304" s="537"/>
      <c r="O304" s="537"/>
      <c r="P304" s="537"/>
      <c r="Q304" s="461"/>
      <c r="R304" s="461"/>
      <c r="S304" s="324"/>
      <c r="T304" s="46"/>
      <c r="U304" s="487"/>
      <c r="V304" s="449"/>
      <c r="W304" s="459"/>
      <c r="X304" s="122"/>
      <c r="Y304" s="122"/>
      <c r="Z304" s="122"/>
      <c r="AB304" s="697"/>
    </row>
    <row r="305" spans="8:8" s="445" ht="15.75" hidden="1" outlineLevel="1" customFormat="1">
      <c r="A305" s="489" t="s">
        <v>771</v>
      </c>
      <c r="B305" s="489"/>
      <c r="C305" s="122"/>
      <c r="D305" s="122"/>
      <c r="E305" s="122"/>
      <c r="F305" s="122"/>
      <c r="G305" s="536"/>
      <c r="H305" s="321"/>
      <c r="I305" s="321"/>
      <c r="J305" s="321"/>
      <c r="K305" s="321"/>
      <c r="L305" s="321"/>
      <c r="M305" s="537"/>
      <c r="N305" s="537"/>
      <c r="O305" s="537"/>
      <c r="P305" s="537"/>
      <c r="Q305" s="461"/>
      <c r="R305" s="461"/>
      <c r="S305" s="324"/>
      <c r="T305" s="46"/>
      <c r="U305" s="487"/>
      <c r="V305" s="449"/>
      <c r="W305" s="459"/>
      <c r="X305" s="122"/>
      <c r="Y305" s="122"/>
      <c r="Z305" s="122"/>
      <c r="AB305" s="697"/>
    </row>
    <row r="306" spans="8:8" s="445" ht="15.75" hidden="1" outlineLevel="1" customFormat="1">
      <c r="A306" s="490">
        <v>10.0</v>
      </c>
      <c r="B306" s="493">
        <v>1003.0</v>
      </c>
      <c r="C306" s="492" t="s">
        <v>772</v>
      </c>
      <c r="D306" s="493" t="s">
        <v>368</v>
      </c>
      <c r="E306" s="493" t="s">
        <v>773</v>
      </c>
      <c r="F306" s="611" t="s">
        <v>774</v>
      </c>
      <c r="G306" s="495">
        <v>10.922</v>
      </c>
      <c r="H306" s="55">
        <v>13.665999999999997</v>
      </c>
      <c r="I306" s="55">
        <v>7.656</v>
      </c>
      <c r="J306" s="55">
        <v>4.006</v>
      </c>
      <c r="K306" s="55">
        <v>0.0</v>
      </c>
      <c r="L306" s="55">
        <v>0.0</v>
      </c>
      <c r="M306" s="496">
        <v>12.852</v>
      </c>
      <c r="N306" s="496">
        <v>41.25999999999999</v>
      </c>
      <c r="O306" s="496">
        <v>14.959000000000001</v>
      </c>
      <c r="P306" s="496">
        <v>0.0</v>
      </c>
      <c r="Q306" s="497">
        <f>SUM(G306:K306)</f>
        <v>36.25</v>
      </c>
      <c r="R306" s="497">
        <f>SUM(L306:P306)</f>
        <v>69.071</v>
      </c>
      <c r="S306" s="58"/>
      <c r="T306" s="59">
        <f>SUM(Q306:S306)</f>
        <v>105.321</v>
      </c>
      <c r="U306" s="498">
        <v>105.32000000000002</v>
      </c>
      <c r="V306" s="499">
        <v>3.0</v>
      </c>
      <c r="W306" s="459"/>
      <c r="X306" s="457" t="s">
        <v>1100</v>
      </c>
      <c r="Y306" s="493" t="s">
        <v>368</v>
      </c>
      <c r="Z306" s="493" t="s">
        <v>773</v>
      </c>
      <c r="AB306" s="697">
        <v>1003.0</v>
      </c>
      <c r="AC306" s="697" t="s">
        <v>1390</v>
      </c>
      <c r="AD306" s="700">
        <f t="shared" si="98" ref="AD306:AD311">+IF(AC306="No",T306,0)</f>
        <v>0.0</v>
      </c>
    </row>
    <row r="307" spans="8:8" s="445" ht="15.75" outlineLevel="1" customFormat="1">
      <c r="A307" s="450">
        <v>45.0</v>
      </c>
      <c r="B307" s="458">
        <v>4501.0</v>
      </c>
      <c r="C307" s="501" t="s">
        <v>775</v>
      </c>
      <c r="D307" s="458" t="s">
        <v>36</v>
      </c>
      <c r="E307" s="458" t="s">
        <v>776</v>
      </c>
      <c r="F307" s="501" t="s">
        <v>775</v>
      </c>
      <c r="G307" s="502">
        <v>82.15999999999998</v>
      </c>
      <c r="H307" s="75">
        <v>3.13</v>
      </c>
      <c r="I307" s="75">
        <v>0.0</v>
      </c>
      <c r="J307" s="75">
        <v>0.0</v>
      </c>
      <c r="K307" s="75">
        <v>0.0</v>
      </c>
      <c r="L307" s="75">
        <v>0.0</v>
      </c>
      <c r="M307" s="503">
        <v>0.0</v>
      </c>
      <c r="N307" s="503">
        <v>0.0</v>
      </c>
      <c r="O307" s="503">
        <v>21.71</v>
      </c>
      <c r="P307" s="503">
        <v>2.0</v>
      </c>
      <c r="Q307" s="455">
        <f t="shared" si="99" ref="Q307:Q312">SUM(G307:K307)</f>
        <v>85.28999999999998</v>
      </c>
      <c r="R307" s="455">
        <f t="shared" si="100" ref="R307:R312">SUM(L307:P307)</f>
        <v>23.71</v>
      </c>
      <c r="S307" s="78"/>
      <c r="T307" s="79">
        <f t="shared" si="101" ref="T307:T312">SUM(Q307:S307)</f>
        <v>108.99999999999997</v>
      </c>
      <c r="U307" s="504">
        <v>109.0</v>
      </c>
      <c r="V307" s="505">
        <v>1.0</v>
      </c>
      <c r="W307" s="459"/>
      <c r="X307" s="457" t="s">
        <v>1100</v>
      </c>
      <c r="Y307" s="458" t="s">
        <v>36</v>
      </c>
      <c r="Z307" s="458" t="s">
        <v>776</v>
      </c>
      <c r="AB307" s="697">
        <v>4501.0</v>
      </c>
      <c r="AC307" s="697" t="s">
        <v>1389</v>
      </c>
      <c r="AD307" s="700">
        <f t="shared" si="98"/>
        <v>108.99999999999997</v>
      </c>
    </row>
    <row r="308" spans="8:8" s="445" ht="15.75" hidden="1" outlineLevel="1" customFormat="1">
      <c r="A308" s="450">
        <v>45.0</v>
      </c>
      <c r="B308" s="458">
        <v>4502.0</v>
      </c>
      <c r="C308" s="501" t="s">
        <v>778</v>
      </c>
      <c r="D308" s="458" t="s">
        <v>36</v>
      </c>
      <c r="E308" s="458" t="s">
        <v>321</v>
      </c>
      <c r="F308" s="501" t="s">
        <v>1317</v>
      </c>
      <c r="G308" s="502">
        <v>41.53600000000001</v>
      </c>
      <c r="H308" s="75">
        <v>11.193999999999997</v>
      </c>
      <c r="I308" s="75">
        <v>1.3</v>
      </c>
      <c r="J308" s="75">
        <v>0.0</v>
      </c>
      <c r="K308" s="75">
        <v>0.0</v>
      </c>
      <c r="L308" s="75">
        <v>0.0</v>
      </c>
      <c r="M308" s="503">
        <v>0.0</v>
      </c>
      <c r="N308" s="503">
        <v>0.0</v>
      </c>
      <c r="O308" s="503">
        <v>0.0</v>
      </c>
      <c r="P308" s="503">
        <v>0.0</v>
      </c>
      <c r="Q308" s="455">
        <f t="shared" si="99"/>
        <v>54.03</v>
      </c>
      <c r="R308" s="455">
        <f t="shared" si="100"/>
        <v>0.0</v>
      </c>
      <c r="S308" s="78"/>
      <c r="T308" s="79">
        <f t="shared" si="101"/>
        <v>54.03</v>
      </c>
      <c r="U308" s="504">
        <v>54.029999999999994</v>
      </c>
      <c r="V308" s="505">
        <v>1.0</v>
      </c>
      <c r="W308" s="459"/>
      <c r="X308" s="457" t="s">
        <v>1100</v>
      </c>
      <c r="Y308" s="458" t="s">
        <v>36</v>
      </c>
      <c r="Z308" s="458" t="s">
        <v>321</v>
      </c>
      <c r="AB308" s="697">
        <v>4502.0</v>
      </c>
      <c r="AC308" s="697" t="s">
        <v>1390</v>
      </c>
      <c r="AD308" s="700">
        <f t="shared" si="98"/>
        <v>0.0</v>
      </c>
    </row>
    <row r="309" spans="8:8" s="445" ht="15.75" hidden="1" outlineLevel="1" customFormat="1">
      <c r="A309" s="450">
        <v>45.0</v>
      </c>
      <c r="B309" s="458">
        <v>4502.0</v>
      </c>
      <c r="C309" s="501" t="s">
        <v>778</v>
      </c>
      <c r="D309" s="458" t="s">
        <v>321</v>
      </c>
      <c r="E309" s="458" t="s">
        <v>780</v>
      </c>
      <c r="F309" s="501" t="s">
        <v>1318</v>
      </c>
      <c r="G309" s="502">
        <v>0.0</v>
      </c>
      <c r="H309" s="75">
        <v>18.356</v>
      </c>
      <c r="I309" s="75">
        <v>2.641</v>
      </c>
      <c r="J309" s="75">
        <v>1.45</v>
      </c>
      <c r="K309" s="75">
        <v>0.0</v>
      </c>
      <c r="L309" s="75">
        <v>0.0</v>
      </c>
      <c r="M309" s="503">
        <v>0.0</v>
      </c>
      <c r="N309" s="503">
        <v>7.553</v>
      </c>
      <c r="O309" s="503">
        <v>0.0</v>
      </c>
      <c r="P309" s="503">
        <v>0.0</v>
      </c>
      <c r="Q309" s="455">
        <f t="shared" si="99"/>
        <v>22.447</v>
      </c>
      <c r="R309" s="455">
        <f t="shared" si="100"/>
        <v>7.553</v>
      </c>
      <c r="S309" s="78"/>
      <c r="T309" s="79">
        <f t="shared" si="101"/>
        <v>30.0</v>
      </c>
      <c r="U309" s="504">
        <v>30.0</v>
      </c>
      <c r="V309" s="505">
        <v>2.0</v>
      </c>
      <c r="W309" s="459"/>
      <c r="X309" s="457" t="s">
        <v>1100</v>
      </c>
      <c r="Y309" s="458" t="s">
        <v>321</v>
      </c>
      <c r="Z309" s="458" t="s">
        <v>780</v>
      </c>
      <c r="AB309" s="697">
        <v>4502.0</v>
      </c>
      <c r="AC309" s="697" t="s">
        <v>1390</v>
      </c>
      <c r="AD309" s="700">
        <f t="shared" si="98"/>
        <v>0.0</v>
      </c>
    </row>
    <row r="310" spans="8:8" s="445" ht="15.75" hidden="1" outlineLevel="1" customFormat="1">
      <c r="A310" s="450">
        <v>45.0</v>
      </c>
      <c r="B310" s="559">
        <v>4503.0</v>
      </c>
      <c r="C310" s="501" t="s">
        <v>565</v>
      </c>
      <c r="D310" s="458" t="s">
        <v>36</v>
      </c>
      <c r="E310" s="458" t="s">
        <v>755</v>
      </c>
      <c r="F310" s="501" t="s">
        <v>1319</v>
      </c>
      <c r="G310" s="502">
        <v>0.0</v>
      </c>
      <c r="H310" s="75">
        <v>4.25</v>
      </c>
      <c r="I310" s="75">
        <v>32.080000000000005</v>
      </c>
      <c r="J310" s="75">
        <v>31.39</v>
      </c>
      <c r="K310" s="75">
        <v>0.0</v>
      </c>
      <c r="L310" s="75">
        <v>0.0</v>
      </c>
      <c r="M310" s="503">
        <v>0.0</v>
      </c>
      <c r="N310" s="503">
        <v>0.0</v>
      </c>
      <c r="O310" s="503">
        <v>0.0</v>
      </c>
      <c r="P310" s="503">
        <v>0.0</v>
      </c>
      <c r="Q310" s="455">
        <f t="shared" si="99"/>
        <v>67.72</v>
      </c>
      <c r="R310" s="455">
        <f t="shared" si="100"/>
        <v>0.0</v>
      </c>
      <c r="S310" s="78"/>
      <c r="T310" s="565">
        <f t="shared" si="101"/>
        <v>67.72</v>
      </c>
      <c r="U310" s="504">
        <v>1.7</v>
      </c>
      <c r="V310" s="505">
        <v>2.0</v>
      </c>
      <c r="W310" s="459"/>
      <c r="X310" s="457" t="s">
        <v>1100</v>
      </c>
      <c r="Y310" s="458" t="s">
        <v>36</v>
      </c>
      <c r="Z310" s="458" t="s">
        <v>755</v>
      </c>
      <c r="AB310" s="697">
        <v>4503.0</v>
      </c>
      <c r="AC310" s="697" t="s">
        <v>1390</v>
      </c>
      <c r="AD310" s="700">
        <f t="shared" si="98"/>
        <v>0.0</v>
      </c>
    </row>
    <row r="311" spans="8:8" s="445" ht="16.5" outlineLevel="1" customFormat="1">
      <c r="A311" s="450">
        <v>65.0</v>
      </c>
      <c r="B311" s="458">
        <v>6501.0</v>
      </c>
      <c r="C311" s="501" t="s">
        <v>207</v>
      </c>
      <c r="D311" s="458" t="s">
        <v>52</v>
      </c>
      <c r="E311" s="458" t="s">
        <v>208</v>
      </c>
      <c r="F311" s="612" t="s">
        <v>784</v>
      </c>
      <c r="G311" s="502">
        <v>0.0</v>
      </c>
      <c r="H311" s="75">
        <v>0.0</v>
      </c>
      <c r="I311" s="75">
        <v>0.0</v>
      </c>
      <c r="J311" s="75">
        <v>0.0</v>
      </c>
      <c r="K311" s="75">
        <v>0.0</v>
      </c>
      <c r="L311" s="75">
        <v>0.0</v>
      </c>
      <c r="M311" s="503">
        <v>0.0</v>
      </c>
      <c r="N311" s="503">
        <v>21.0</v>
      </c>
      <c r="O311" s="503">
        <v>31.23</v>
      </c>
      <c r="P311" s="503">
        <v>0.0</v>
      </c>
      <c r="Q311" s="455">
        <f t="shared" si="99"/>
        <v>0.0</v>
      </c>
      <c r="R311" s="455">
        <f t="shared" si="100"/>
        <v>52.230000000000004</v>
      </c>
      <c r="S311" s="78"/>
      <c r="T311" s="79">
        <f t="shared" si="101"/>
        <v>52.230000000000004</v>
      </c>
      <c r="U311" s="504">
        <v>52.23</v>
      </c>
      <c r="V311" s="505">
        <v>2.0</v>
      </c>
      <c r="W311" s="459"/>
      <c r="X311" s="457" t="s">
        <v>1100</v>
      </c>
      <c r="Y311" s="458" t="s">
        <v>52</v>
      </c>
      <c r="Z311" s="458" t="s">
        <v>208</v>
      </c>
      <c r="AB311" s="697">
        <v>6501.0</v>
      </c>
      <c r="AC311" s="697" t="s">
        <v>1389</v>
      </c>
      <c r="AD311" s="700">
        <f t="shared" si="98"/>
        <v>52.230000000000004</v>
      </c>
    </row>
    <row r="312" spans="8:8" s="445" ht="16.5" hidden="1" outlineLevel="1" customFormat="1">
      <c r="A312" s="521" t="s">
        <v>785</v>
      </c>
      <c r="B312" s="522"/>
      <c r="C312" s="522"/>
      <c r="D312" s="522"/>
      <c r="E312" s="522"/>
      <c r="F312" s="523" t="s">
        <v>85</v>
      </c>
      <c r="G312" s="526">
        <f t="shared" si="102" ref="G312:P312">SUM(G306:G311)</f>
        <v>134.618</v>
      </c>
      <c r="H312" s="526">
        <f t="shared" si="102"/>
        <v>50.596</v>
      </c>
      <c r="I312" s="526">
        <f t="shared" si="102"/>
        <v>43.67700000000001</v>
      </c>
      <c r="J312" s="526">
        <f t="shared" si="102"/>
        <v>36.846000000000004</v>
      </c>
      <c r="K312" s="526">
        <f t="shared" si="102"/>
        <v>0.0</v>
      </c>
      <c r="L312" s="526">
        <f t="shared" si="102"/>
        <v>0.0</v>
      </c>
      <c r="M312" s="526">
        <f t="shared" si="102"/>
        <v>12.852</v>
      </c>
      <c r="N312" s="526">
        <f t="shared" si="102"/>
        <v>69.81299999999999</v>
      </c>
      <c r="O312" s="526">
        <f t="shared" si="102"/>
        <v>67.899</v>
      </c>
      <c r="P312" s="526">
        <f t="shared" si="102"/>
        <v>2.0</v>
      </c>
      <c r="Q312" s="455">
        <f t="shared" si="99"/>
        <v>265.737</v>
      </c>
      <c r="R312" s="455">
        <f t="shared" si="100"/>
        <v>152.564</v>
      </c>
      <c r="S312" s="78">
        <f>SUM(S306:S311)</f>
        <v>0.0</v>
      </c>
      <c r="T312" s="79">
        <f t="shared" si="101"/>
        <v>418.30100000000004</v>
      </c>
      <c r="U312" s="526">
        <f>SUM(U306:U311)</f>
        <v>352.28000000000003</v>
      </c>
      <c r="V312" s="568"/>
      <c r="W312" s="459"/>
      <c r="X312" s="82"/>
      <c r="AB312" s="697"/>
      <c r="AC312" s="697"/>
    </row>
    <row r="313" spans="8:8" s="445" ht="16.5" hidden="1" outlineLevel="1" customFormat="1">
      <c r="A313" s="529"/>
      <c r="B313" s="530"/>
      <c r="C313" s="530"/>
      <c r="D313" s="530"/>
      <c r="E313" s="530"/>
      <c r="F313" s="531" t="s">
        <v>86</v>
      </c>
      <c r="G313" s="114">
        <f>+G312/$T$312</f>
        <v>0.3218208897420756</v>
      </c>
      <c r="H313" s="114">
        <f t="shared" si="103" ref="H313:S313">+H312/$T$312</f>
        <v>0.12095596233334367</v>
      </c>
      <c r="I313" s="114">
        <f t="shared" si="103"/>
        <v>0.104415241656128</v>
      </c>
      <c r="J313" s="114">
        <f t="shared" si="103"/>
        <v>0.08808489580469567</v>
      </c>
      <c r="K313" s="114">
        <f t="shared" si="103"/>
        <v>0.0</v>
      </c>
      <c r="L313" s="114">
        <f t="shared" si="103"/>
        <v>0.0</v>
      </c>
      <c r="M313" s="114">
        <f t="shared" si="103"/>
        <v>0.03072428705644978</v>
      </c>
      <c r="N313" s="114">
        <f t="shared" si="103"/>
        <v>0.16689656491378213</v>
      </c>
      <c r="O313" s="114">
        <f t="shared" si="103"/>
        <v>0.16232091245299435</v>
      </c>
      <c r="P313" s="114">
        <f t="shared" si="103"/>
        <v>0.0047812460405306225</v>
      </c>
      <c r="Q313" s="532">
        <f t="shared" si="103"/>
        <v>0.635276989536243</v>
      </c>
      <c r="R313" s="532">
        <f t="shared" si="103"/>
        <v>0.3647230104637569</v>
      </c>
      <c r="S313" s="114">
        <f t="shared" si="103"/>
        <v>0.0</v>
      </c>
      <c r="T313" s="533">
        <f>T312/U312</f>
        <v>1.1874105824912002</v>
      </c>
      <c r="U313" s="554"/>
      <c r="V313" s="569"/>
      <c r="W313" s="459"/>
      <c r="X313" s="263"/>
      <c r="AB313" s="697"/>
      <c r="AC313" s="697"/>
    </row>
    <row r="314" spans="8:8" s="445" ht="16.5" hidden="1" outlineLevel="1" collapsed="1" customFormat="1">
      <c r="A314" s="552"/>
      <c r="B314" s="459"/>
      <c r="C314" s="459"/>
      <c r="D314" s="459"/>
      <c r="E314" s="459"/>
      <c r="F314" s="459"/>
      <c r="G314" s="536"/>
      <c r="H314" s="321"/>
      <c r="I314" s="321"/>
      <c r="J314" s="321"/>
      <c r="K314" s="321"/>
      <c r="L314" s="321"/>
      <c r="M314" s="537"/>
      <c r="N314" s="537"/>
      <c r="O314" s="537"/>
      <c r="P314" s="537"/>
      <c r="Q314" s="461"/>
      <c r="R314" s="461"/>
      <c r="S314" s="324"/>
      <c r="T314" s="46"/>
      <c r="U314" s="487"/>
      <c r="V314" s="449"/>
      <c r="W314" s="459"/>
      <c r="X314" s="122"/>
      <c r="Y314" s="459"/>
      <c r="Z314" s="459"/>
      <c r="AB314" s="697"/>
    </row>
    <row r="315" spans="8:8" s="445" ht="16.5" hidden="1" outlineLevel="1" customFormat="1">
      <c r="A315" s="489" t="s">
        <v>786</v>
      </c>
      <c r="B315" s="489"/>
      <c r="C315" s="459"/>
      <c r="D315" s="459"/>
      <c r="E315" s="459"/>
      <c r="F315" s="459"/>
      <c r="G315" s="536"/>
      <c r="H315" s="321"/>
      <c r="I315" s="321"/>
      <c r="J315" s="321"/>
      <c r="K315" s="321"/>
      <c r="L315" s="321"/>
      <c r="M315" s="537"/>
      <c r="N315" s="537"/>
      <c r="O315" s="537"/>
      <c r="P315" s="537"/>
      <c r="Q315" s="461"/>
      <c r="R315" s="461"/>
      <c r="S315" s="324"/>
      <c r="T315" s="46"/>
      <c r="U315" s="487"/>
      <c r="V315" s="449"/>
      <c r="W315" s="459"/>
      <c r="X315" s="122"/>
      <c r="Y315" s="459"/>
      <c r="Z315" s="459"/>
      <c r="AB315" s="697"/>
    </row>
    <row r="316" spans="8:8" s="445" ht="15.75" outlineLevel="1" customFormat="1">
      <c r="A316" s="490">
        <v>25.0</v>
      </c>
      <c r="B316" s="493" t="s">
        <v>787</v>
      </c>
      <c r="C316" s="492" t="s">
        <v>788</v>
      </c>
      <c r="D316" s="493" t="s">
        <v>36</v>
      </c>
      <c r="E316" s="599" t="s">
        <v>789</v>
      </c>
      <c r="F316" s="611" t="s">
        <v>788</v>
      </c>
      <c r="G316" s="495">
        <v>2.0</v>
      </c>
      <c r="H316" s="55">
        <v>13.1</v>
      </c>
      <c r="I316" s="55">
        <v>5.0</v>
      </c>
      <c r="J316" s="55">
        <v>0.0</v>
      </c>
      <c r="K316" s="55">
        <v>0.0</v>
      </c>
      <c r="L316" s="55">
        <v>0.0</v>
      </c>
      <c r="M316" s="496">
        <v>0.0</v>
      </c>
      <c r="N316" s="496">
        <v>0.0</v>
      </c>
      <c r="O316" s="496">
        <v>0.0</v>
      </c>
      <c r="P316" s="496">
        <v>0.0</v>
      </c>
      <c r="Q316" s="497">
        <f>SUM(G316:K316)</f>
        <v>20.1</v>
      </c>
      <c r="R316" s="497">
        <f>SUM(L316:P316)</f>
        <v>0.0</v>
      </c>
      <c r="S316" s="58"/>
      <c r="T316" s="59">
        <f>SUM(Q316:S316)</f>
        <v>20.1</v>
      </c>
      <c r="U316" s="498">
        <v>20.1</v>
      </c>
      <c r="V316" s="499">
        <v>1.0</v>
      </c>
      <c r="W316" s="459"/>
      <c r="X316" s="62"/>
      <c r="Y316" s="493" t="s">
        <v>36</v>
      </c>
      <c r="Z316" s="493" t="s">
        <v>789</v>
      </c>
      <c r="AB316" s="697" t="s">
        <v>787</v>
      </c>
      <c r="AC316" s="697" t="s">
        <v>1389</v>
      </c>
      <c r="AD316" s="700">
        <f t="shared" si="104" ref="AD316:AD323">+IF(AC316="No",T316,0)</f>
        <v>20.1</v>
      </c>
    </row>
    <row r="317" spans="8:8" s="445" ht="15.75" outlineLevel="1" customFormat="1">
      <c r="A317" s="450">
        <v>29.0</v>
      </c>
      <c r="B317" s="559" t="s">
        <v>790</v>
      </c>
      <c r="C317" s="501" t="s">
        <v>1320</v>
      </c>
      <c r="D317" s="458" t="s">
        <v>36</v>
      </c>
      <c r="E317" s="458" t="s">
        <v>792</v>
      </c>
      <c r="F317" s="501" t="s">
        <v>1320</v>
      </c>
      <c r="G317" s="502">
        <v>4.0</v>
      </c>
      <c r="H317" s="75">
        <v>17.325</v>
      </c>
      <c r="I317" s="75">
        <v>2.0</v>
      </c>
      <c r="J317" s="75">
        <v>0.0</v>
      </c>
      <c r="K317" s="75">
        <v>0.0</v>
      </c>
      <c r="L317" s="75">
        <v>0.0</v>
      </c>
      <c r="M317" s="503">
        <v>0.0</v>
      </c>
      <c r="N317" s="503">
        <v>0.0</v>
      </c>
      <c r="O317" s="503">
        <v>0.0</v>
      </c>
      <c r="P317" s="503">
        <v>0.0</v>
      </c>
      <c r="Q317" s="455">
        <f t="shared" si="105" ref="Q317:Q324">SUM(G317:K317)</f>
        <v>23.325</v>
      </c>
      <c r="R317" s="455">
        <f t="shared" si="106" ref="R317:R324">SUM(L317:P317)</f>
        <v>0.0</v>
      </c>
      <c r="S317" s="78"/>
      <c r="T317" s="79">
        <f t="shared" si="107" ref="T317:T324">SUM(Q317:S317)</f>
        <v>23.325</v>
      </c>
      <c r="U317" s="504">
        <v>23.325</v>
      </c>
      <c r="V317" s="505">
        <v>1.0</v>
      </c>
      <c r="W317" s="459"/>
      <c r="X317" s="82"/>
      <c r="Y317" s="458" t="s">
        <v>36</v>
      </c>
      <c r="Z317" s="458" t="s">
        <v>792</v>
      </c>
      <c r="AB317" s="697" t="s">
        <v>790</v>
      </c>
      <c r="AC317" s="697" t="s">
        <v>1389</v>
      </c>
      <c r="AD317" s="700">
        <f t="shared" si="104"/>
        <v>23.325</v>
      </c>
    </row>
    <row r="318" spans="8:8" s="445" ht="15.75" outlineLevel="1" customFormat="1">
      <c r="A318" s="450">
        <v>29.0</v>
      </c>
      <c r="B318" s="559" t="s">
        <v>794</v>
      </c>
      <c r="C318" s="501" t="s">
        <v>795</v>
      </c>
      <c r="D318" s="458" t="s">
        <v>36</v>
      </c>
      <c r="E318" s="458" t="s">
        <v>796</v>
      </c>
      <c r="F318" s="501" t="s">
        <v>795</v>
      </c>
      <c r="G318" s="502">
        <v>0.1</v>
      </c>
      <c r="H318" s="75">
        <v>1.0</v>
      </c>
      <c r="I318" s="75">
        <v>0.0</v>
      </c>
      <c r="J318" s="75">
        <v>0.0</v>
      </c>
      <c r="K318" s="75">
        <v>0.0</v>
      </c>
      <c r="L318" s="75">
        <v>0.0</v>
      </c>
      <c r="M318" s="503">
        <v>0.0</v>
      </c>
      <c r="N318" s="503">
        <v>0.0</v>
      </c>
      <c r="O318" s="503">
        <v>0.0</v>
      </c>
      <c r="P318" s="503">
        <v>0.0</v>
      </c>
      <c r="Q318" s="455">
        <f t="shared" si="105"/>
        <v>1.1</v>
      </c>
      <c r="R318" s="455">
        <f t="shared" si="106"/>
        <v>0.0</v>
      </c>
      <c r="S318" s="78"/>
      <c r="T318" s="79">
        <f t="shared" si="107"/>
        <v>1.1</v>
      </c>
      <c r="U318" s="504">
        <v>1.2</v>
      </c>
      <c r="V318" s="505">
        <v>1.0</v>
      </c>
      <c r="W318" s="459"/>
      <c r="X318" s="82"/>
      <c r="Y318" s="458" t="s">
        <v>36</v>
      </c>
      <c r="Z318" s="458" t="s">
        <v>796</v>
      </c>
      <c r="AB318" s="697" t="s">
        <v>794</v>
      </c>
      <c r="AC318" s="697" t="s">
        <v>1389</v>
      </c>
      <c r="AD318" s="700">
        <f t="shared" si="104"/>
        <v>1.1</v>
      </c>
    </row>
    <row r="319" spans="8:8" s="445" ht="15.75" hidden="1" outlineLevel="1" customFormat="1">
      <c r="A319" s="450">
        <v>40.0</v>
      </c>
      <c r="B319" s="559" t="s">
        <v>797</v>
      </c>
      <c r="C319" s="501" t="s">
        <v>798</v>
      </c>
      <c r="D319" s="458" t="s">
        <v>799</v>
      </c>
      <c r="E319" s="458" t="s">
        <v>800</v>
      </c>
      <c r="F319" s="501" t="s">
        <v>1321</v>
      </c>
      <c r="G319" s="502">
        <v>8.52</v>
      </c>
      <c r="H319" s="75">
        <v>0.0</v>
      </c>
      <c r="I319" s="75">
        <v>0.0</v>
      </c>
      <c r="J319" s="75">
        <v>0.0</v>
      </c>
      <c r="K319" s="75">
        <v>0.0</v>
      </c>
      <c r="L319" s="75">
        <v>0.0</v>
      </c>
      <c r="M319" s="503">
        <v>0.0</v>
      </c>
      <c r="N319" s="503">
        <v>0.0</v>
      </c>
      <c r="O319" s="503">
        <v>0.0</v>
      </c>
      <c r="P319" s="503">
        <v>0.0</v>
      </c>
      <c r="Q319" s="455">
        <f t="shared" si="105"/>
        <v>8.52</v>
      </c>
      <c r="R319" s="455">
        <f t="shared" si="106"/>
        <v>0.0</v>
      </c>
      <c r="S319" s="78"/>
      <c r="T319" s="79">
        <f t="shared" si="107"/>
        <v>8.52</v>
      </c>
      <c r="U319" s="504">
        <v>8.446</v>
      </c>
      <c r="V319" s="505">
        <v>1.0</v>
      </c>
      <c r="W319" s="459"/>
      <c r="X319" s="82"/>
      <c r="Y319" s="458" t="s">
        <v>799</v>
      </c>
      <c r="Z319" s="458" t="s">
        <v>800</v>
      </c>
      <c r="AB319" s="697" t="s">
        <v>797</v>
      </c>
      <c r="AC319" s="697" t="s">
        <v>1390</v>
      </c>
      <c r="AD319" s="700">
        <f t="shared" si="104"/>
        <v>0.0</v>
      </c>
    </row>
    <row r="320" spans="8:8" s="445" ht="15.75" hidden="1" outlineLevel="1" customFormat="1">
      <c r="A320" s="508">
        <v>40.0</v>
      </c>
      <c r="B320" s="559" t="s">
        <v>801</v>
      </c>
      <c r="C320" s="510" t="s">
        <v>1322</v>
      </c>
      <c r="D320" s="509" t="s">
        <v>36</v>
      </c>
      <c r="E320" s="509" t="s">
        <v>1323</v>
      </c>
      <c r="F320" s="510" t="s">
        <v>1324</v>
      </c>
      <c r="G320" s="511">
        <v>0.0</v>
      </c>
      <c r="H320" s="513">
        <v>2.8</v>
      </c>
      <c r="I320" s="513">
        <v>1.0</v>
      </c>
      <c r="J320" s="513">
        <v>0.0</v>
      </c>
      <c r="K320" s="513">
        <v>0.0</v>
      </c>
      <c r="L320" s="513">
        <v>0.0</v>
      </c>
      <c r="M320" s="514">
        <v>0.0</v>
      </c>
      <c r="N320" s="514">
        <v>0.0</v>
      </c>
      <c r="O320" s="514">
        <v>0.0</v>
      </c>
      <c r="P320" s="514">
        <v>0.0</v>
      </c>
      <c r="Q320" s="455">
        <f t="shared" si="105"/>
        <v>3.8</v>
      </c>
      <c r="R320" s="455">
        <f t="shared" si="106"/>
        <v>0.0</v>
      </c>
      <c r="S320" s="515"/>
      <c r="T320" s="516">
        <f t="shared" si="107"/>
        <v>3.8</v>
      </c>
      <c r="U320" s="504">
        <v>27.0</v>
      </c>
      <c r="V320" s="505">
        <v>1.0</v>
      </c>
      <c r="W320" s="459"/>
      <c r="X320" s="518" t="s">
        <v>1113</v>
      </c>
      <c r="Y320" s="458" t="s">
        <v>36</v>
      </c>
      <c r="Z320" s="458" t="s">
        <v>1325</v>
      </c>
      <c r="AB320" s="697" t="s">
        <v>801</v>
      </c>
      <c r="AC320" s="697" t="s">
        <v>1390</v>
      </c>
      <c r="AD320" s="700">
        <f t="shared" si="104"/>
        <v>0.0</v>
      </c>
    </row>
    <row r="321" spans="8:8" s="445" ht="15.75" hidden="1" outlineLevel="1" customFormat="1">
      <c r="A321" s="450">
        <v>40.0</v>
      </c>
      <c r="B321" s="559" t="s">
        <v>801</v>
      </c>
      <c r="C321" s="501" t="s">
        <v>1322</v>
      </c>
      <c r="D321" s="546" t="s">
        <v>36</v>
      </c>
      <c r="E321" s="458" t="s">
        <v>1325</v>
      </c>
      <c r="F321" s="553" t="s">
        <v>804</v>
      </c>
      <c r="G321" s="502">
        <v>15.08</v>
      </c>
      <c r="H321" s="75">
        <v>8.0</v>
      </c>
      <c r="I321" s="75">
        <v>0.0</v>
      </c>
      <c r="J321" s="75">
        <v>0.0</v>
      </c>
      <c r="K321" s="75">
        <v>0.0</v>
      </c>
      <c r="L321" s="75">
        <v>0.0</v>
      </c>
      <c r="M321" s="503">
        <v>0.0</v>
      </c>
      <c r="N321" s="503">
        <v>0.0</v>
      </c>
      <c r="O321" s="503">
        <v>0.0</v>
      </c>
      <c r="P321" s="503">
        <v>0.0</v>
      </c>
      <c r="Q321" s="455">
        <f t="shared" si="105"/>
        <v>23.08</v>
      </c>
      <c r="R321" s="455">
        <f t="shared" si="106"/>
        <v>0.0</v>
      </c>
      <c r="S321" s="78"/>
      <c r="T321" s="79">
        <f t="shared" si="107"/>
        <v>23.08</v>
      </c>
      <c r="U321" s="504">
        <v>27.0</v>
      </c>
      <c r="V321" s="505">
        <v>1.0</v>
      </c>
      <c r="W321" s="459"/>
      <c r="X321" s="82"/>
      <c r="Y321" s="458" t="s">
        <v>36</v>
      </c>
      <c r="Z321" s="458" t="s">
        <v>1325</v>
      </c>
      <c r="AB321" s="697" t="s">
        <v>801</v>
      </c>
      <c r="AC321" s="697" t="s">
        <v>1390</v>
      </c>
      <c r="AD321" s="700">
        <f t="shared" si="104"/>
        <v>0.0</v>
      </c>
    </row>
    <row r="322" spans="8:8" s="445" ht="15.75" hidden="1" outlineLevel="1" customFormat="1">
      <c r="A322" s="450">
        <v>40.0</v>
      </c>
      <c r="B322" s="559" t="s">
        <v>808</v>
      </c>
      <c r="C322" s="501" t="s">
        <v>809</v>
      </c>
      <c r="D322" s="458" t="s">
        <v>810</v>
      </c>
      <c r="E322" s="458" t="s">
        <v>313</v>
      </c>
      <c r="F322" s="501" t="s">
        <v>809</v>
      </c>
      <c r="G322" s="502">
        <v>0.0</v>
      </c>
      <c r="H322" s="75">
        <v>0.0</v>
      </c>
      <c r="I322" s="75">
        <v>1.7</v>
      </c>
      <c r="J322" s="75">
        <v>0.0</v>
      </c>
      <c r="K322" s="75">
        <v>0.0</v>
      </c>
      <c r="L322" s="75">
        <v>0.0</v>
      </c>
      <c r="M322" s="503">
        <v>0.0</v>
      </c>
      <c r="N322" s="503">
        <v>0.0</v>
      </c>
      <c r="O322" s="503">
        <v>0.0</v>
      </c>
      <c r="P322" s="503">
        <v>0.0</v>
      </c>
      <c r="Q322" s="455">
        <f t="shared" si="105"/>
        <v>1.7</v>
      </c>
      <c r="R322" s="455">
        <f t="shared" si="106"/>
        <v>0.0</v>
      </c>
      <c r="S322" s="78"/>
      <c r="T322" s="79">
        <f t="shared" si="107"/>
        <v>1.7</v>
      </c>
      <c r="U322" s="504">
        <v>1.7</v>
      </c>
      <c r="V322" s="505">
        <v>1.0</v>
      </c>
      <c r="W322" s="459"/>
      <c r="X322" s="82"/>
      <c r="Y322" s="458" t="s">
        <v>810</v>
      </c>
      <c r="Z322" s="458" t="s">
        <v>313</v>
      </c>
      <c r="AB322" s="697" t="s">
        <v>808</v>
      </c>
      <c r="AC322" s="697" t="s">
        <v>1390</v>
      </c>
      <c r="AD322" s="700">
        <f t="shared" si="104"/>
        <v>0.0</v>
      </c>
    </row>
    <row r="323" spans="8:8" s="445" ht="16.5" outlineLevel="1" customFormat="1">
      <c r="A323" s="450">
        <v>40.0</v>
      </c>
      <c r="B323" s="559" t="s">
        <v>811</v>
      </c>
      <c r="C323" s="553" t="s">
        <v>812</v>
      </c>
      <c r="D323" s="458" t="s">
        <v>36</v>
      </c>
      <c r="E323" s="458" t="s">
        <v>1326</v>
      </c>
      <c r="F323" s="501" t="s">
        <v>814</v>
      </c>
      <c r="G323" s="502">
        <v>3.0</v>
      </c>
      <c r="H323" s="75">
        <v>4.26</v>
      </c>
      <c r="I323" s="75">
        <v>0.0</v>
      </c>
      <c r="J323" s="75">
        <v>0.0</v>
      </c>
      <c r="K323" s="75">
        <v>0.0</v>
      </c>
      <c r="L323" s="75">
        <v>0.0</v>
      </c>
      <c r="M323" s="503">
        <v>0.0</v>
      </c>
      <c r="N323" s="503">
        <v>0.0</v>
      </c>
      <c r="O323" s="503">
        <v>0.0</v>
      </c>
      <c r="P323" s="503">
        <v>0.0</v>
      </c>
      <c r="Q323" s="455">
        <f t="shared" si="105"/>
        <v>7.26</v>
      </c>
      <c r="R323" s="455">
        <f t="shared" si="106"/>
        <v>0.0</v>
      </c>
      <c r="S323" s="78"/>
      <c r="T323" s="79">
        <f t="shared" si="107"/>
        <v>7.26</v>
      </c>
      <c r="U323" s="504">
        <v>7.2</v>
      </c>
      <c r="V323" s="505">
        <v>1.0</v>
      </c>
      <c r="W323" s="459"/>
      <c r="X323" s="82"/>
      <c r="Y323" s="458" t="s">
        <v>36</v>
      </c>
      <c r="Z323" s="458" t="s">
        <v>1326</v>
      </c>
      <c r="AB323" s="697" t="s">
        <v>811</v>
      </c>
      <c r="AC323" s="697" t="s">
        <v>1389</v>
      </c>
      <c r="AD323" s="700">
        <f t="shared" si="104"/>
        <v>7.26</v>
      </c>
    </row>
    <row r="324" spans="8:8" s="445" ht="16.5" hidden="1" outlineLevel="1" customFormat="1">
      <c r="A324" s="521" t="s">
        <v>815</v>
      </c>
      <c r="B324" s="522"/>
      <c r="C324" s="522"/>
      <c r="D324" s="522"/>
      <c r="E324" s="522"/>
      <c r="F324" s="523" t="s">
        <v>85</v>
      </c>
      <c r="G324" s="526">
        <f t="shared" si="108" ref="G324:P324">SUM(G316:G323)</f>
        <v>32.7</v>
      </c>
      <c r="H324" s="526">
        <f t="shared" si="108"/>
        <v>46.48499999999999</v>
      </c>
      <c r="I324" s="526">
        <f t="shared" si="108"/>
        <v>9.7</v>
      </c>
      <c r="J324" s="526">
        <f t="shared" si="108"/>
        <v>0.0</v>
      </c>
      <c r="K324" s="526">
        <f t="shared" si="108"/>
        <v>0.0</v>
      </c>
      <c r="L324" s="526">
        <f t="shared" si="108"/>
        <v>0.0</v>
      </c>
      <c r="M324" s="526">
        <f t="shared" si="108"/>
        <v>0.0</v>
      </c>
      <c r="N324" s="526">
        <f t="shared" si="108"/>
        <v>0.0</v>
      </c>
      <c r="O324" s="526">
        <f t="shared" si="108"/>
        <v>0.0</v>
      </c>
      <c r="P324" s="526">
        <f t="shared" si="108"/>
        <v>0.0</v>
      </c>
      <c r="Q324" s="455">
        <f t="shared" si="105"/>
        <v>88.885</v>
      </c>
      <c r="R324" s="455">
        <f t="shared" si="106"/>
        <v>0.0</v>
      </c>
      <c r="S324" s="78">
        <f>SUM(S316:S323)</f>
        <v>0.0</v>
      </c>
      <c r="T324" s="79">
        <f t="shared" si="107"/>
        <v>88.885</v>
      </c>
      <c r="U324" s="526">
        <f>SUM(U316:U323)</f>
        <v>115.971</v>
      </c>
      <c r="V324" s="568"/>
      <c r="W324" s="459"/>
      <c r="X324" s="82"/>
      <c r="AB324" s="697"/>
      <c r="AC324" s="697"/>
    </row>
    <row r="325" spans="8:8" s="445" ht="16.5" hidden="1" outlineLevel="1" customFormat="1">
      <c r="A325" s="529"/>
      <c r="B325" s="530"/>
      <c r="C325" s="530"/>
      <c r="D325" s="530"/>
      <c r="E325" s="530"/>
      <c r="F325" s="531" t="s">
        <v>86</v>
      </c>
      <c r="G325" s="114">
        <f>+G324/$T$324</f>
        <v>0.3678910952354166</v>
      </c>
      <c r="H325" s="114">
        <f t="shared" si="109" ref="H325:S325">+H324/$T$324</f>
        <v>0.5229791303369521</v>
      </c>
      <c r="I325" s="114">
        <f t="shared" si="109"/>
        <v>0.1091297744276312</v>
      </c>
      <c r="J325" s="114">
        <f t="shared" si="109"/>
        <v>0.0</v>
      </c>
      <c r="K325" s="114">
        <f t="shared" si="109"/>
        <v>0.0</v>
      </c>
      <c r="L325" s="114">
        <f t="shared" si="109"/>
        <v>0.0</v>
      </c>
      <c r="M325" s="114">
        <f t="shared" si="109"/>
        <v>0.0</v>
      </c>
      <c r="N325" s="114">
        <f t="shared" si="109"/>
        <v>0.0</v>
      </c>
      <c r="O325" s="114">
        <f t="shared" si="109"/>
        <v>0.0</v>
      </c>
      <c r="P325" s="114">
        <f t="shared" si="109"/>
        <v>0.0</v>
      </c>
      <c r="Q325" s="532">
        <f t="shared" si="109"/>
        <v>1.0</v>
      </c>
      <c r="R325" s="532">
        <f t="shared" si="109"/>
        <v>0.0</v>
      </c>
      <c r="S325" s="114">
        <f t="shared" si="109"/>
        <v>0.0</v>
      </c>
      <c r="T325" s="533">
        <f>T324/U324</f>
        <v>0.7664416104026006</v>
      </c>
      <c r="U325" s="554"/>
      <c r="V325" s="569"/>
      <c r="W325" s="459"/>
      <c r="X325" s="263"/>
      <c r="AB325" s="697"/>
      <c r="AC325" s="697"/>
    </row>
    <row r="326" spans="8:8" s="445" ht="16.5" hidden="1" outlineLevel="1" collapsed="1" customFormat="1">
      <c r="A326" s="552"/>
      <c r="B326" s="459"/>
      <c r="C326" s="459"/>
      <c r="D326" s="459"/>
      <c r="E326" s="459"/>
      <c r="F326" s="459"/>
      <c r="G326" s="536"/>
      <c r="H326" s="321"/>
      <c r="I326" s="321"/>
      <c r="J326" s="321"/>
      <c r="K326" s="321"/>
      <c r="L326" s="321"/>
      <c r="M326" s="537"/>
      <c r="N326" s="537"/>
      <c r="O326" s="537"/>
      <c r="P326" s="537"/>
      <c r="Q326" s="461"/>
      <c r="R326" s="461"/>
      <c r="S326" s="324"/>
      <c r="T326" s="46"/>
      <c r="U326" s="487"/>
      <c r="V326" s="449"/>
      <c r="W326" s="459"/>
      <c r="X326" s="122"/>
      <c r="Y326" s="459"/>
      <c r="Z326" s="459"/>
      <c r="AB326" s="697"/>
    </row>
    <row r="327" spans="8:8" s="445" ht="16.5" hidden="1" outlineLevel="1" customFormat="1">
      <c r="A327" s="489" t="s">
        <v>816</v>
      </c>
      <c r="B327" s="489"/>
      <c r="C327" s="459"/>
      <c r="D327" s="459"/>
      <c r="E327" s="459"/>
      <c r="F327" s="459"/>
      <c r="G327" s="536"/>
      <c r="H327" s="321"/>
      <c r="I327" s="321"/>
      <c r="J327" s="321"/>
      <c r="K327" s="321"/>
      <c r="L327" s="321"/>
      <c r="M327" s="537"/>
      <c r="N327" s="537"/>
      <c r="O327" s="537"/>
      <c r="P327" s="537"/>
      <c r="Q327" s="461"/>
      <c r="R327" s="461"/>
      <c r="S327" s="324"/>
      <c r="T327" s="46"/>
      <c r="U327" s="487"/>
      <c r="V327" s="449"/>
      <c r="W327" s="459"/>
      <c r="X327" s="122"/>
      <c r="Y327" s="459"/>
      <c r="Z327" s="459"/>
      <c r="AB327" s="697"/>
    </row>
    <row r="328" spans="8:8" s="445" ht="15.75" outlineLevel="1" customFormat="1">
      <c r="A328" s="490">
        <v>23.0</v>
      </c>
      <c r="B328" s="493" t="s">
        <v>817</v>
      </c>
      <c r="C328" s="611" t="s">
        <v>818</v>
      </c>
      <c r="D328" s="493" t="s">
        <v>819</v>
      </c>
      <c r="E328" s="493" t="s">
        <v>820</v>
      </c>
      <c r="F328" s="492" t="s">
        <v>821</v>
      </c>
      <c r="G328" s="495">
        <v>1.94</v>
      </c>
      <c r="H328" s="55">
        <v>10.666</v>
      </c>
      <c r="I328" s="55">
        <v>2.013</v>
      </c>
      <c r="J328" s="55">
        <v>0.0</v>
      </c>
      <c r="K328" s="55">
        <v>0.0</v>
      </c>
      <c r="L328" s="55">
        <v>0.0</v>
      </c>
      <c r="M328" s="496">
        <v>4.5009999999999994</v>
      </c>
      <c r="N328" s="496">
        <v>0.0</v>
      </c>
      <c r="O328" s="496">
        <v>0.0</v>
      </c>
      <c r="P328" s="496">
        <v>0.0</v>
      </c>
      <c r="Q328" s="497">
        <f>SUM(G328:K328)</f>
        <v>14.619</v>
      </c>
      <c r="R328" s="497">
        <f>SUM(L328:P328)</f>
        <v>4.5009999999999994</v>
      </c>
      <c r="S328" s="58"/>
      <c r="T328" s="59">
        <f>SUM(Q328:S328)</f>
        <v>19.119999999999997</v>
      </c>
      <c r="U328" s="498">
        <v>19.12</v>
      </c>
      <c r="V328" s="499">
        <v>1.0</v>
      </c>
      <c r="W328" s="459"/>
      <c r="X328" s="62"/>
      <c r="Y328" s="493" t="s">
        <v>819</v>
      </c>
      <c r="Z328" s="493" t="s">
        <v>820</v>
      </c>
      <c r="AB328" s="697" t="s">
        <v>817</v>
      </c>
      <c r="AC328" s="697" t="s">
        <v>1389</v>
      </c>
      <c r="AD328" s="700">
        <f t="shared" si="110" ref="AD328:AD338">+IF(AC328="No",T328,0)</f>
        <v>19.119999999999997</v>
      </c>
    </row>
    <row r="329" spans="8:8" s="445" ht="15.75" hidden="1" outlineLevel="1" customFormat="1">
      <c r="A329" s="450">
        <v>25.0</v>
      </c>
      <c r="B329" s="559" t="s">
        <v>826</v>
      </c>
      <c r="C329" s="541" t="s">
        <v>1327</v>
      </c>
      <c r="D329" s="458" t="s">
        <v>36</v>
      </c>
      <c r="E329" s="458" t="s">
        <v>830</v>
      </c>
      <c r="F329" s="501" t="s">
        <v>1328</v>
      </c>
      <c r="G329" s="502">
        <v>5.065</v>
      </c>
      <c r="H329" s="75">
        <v>5.553</v>
      </c>
      <c r="I329" s="75">
        <v>0.0</v>
      </c>
      <c r="J329" s="75">
        <v>0.0</v>
      </c>
      <c r="K329" s="75">
        <v>0.0</v>
      </c>
      <c r="L329" s="75">
        <v>0.0</v>
      </c>
      <c r="M329" s="503">
        <v>0.0</v>
      </c>
      <c r="N329" s="503">
        <v>0.0</v>
      </c>
      <c r="O329" s="503">
        <v>0.0</v>
      </c>
      <c r="P329" s="503">
        <v>0.0</v>
      </c>
      <c r="Q329" s="455">
        <f t="shared" si="111" ref="Q329:Q339">SUM(G329:K329)</f>
        <v>10.618</v>
      </c>
      <c r="R329" s="455">
        <f t="shared" si="112" ref="R329:R339">SUM(L329:P329)</f>
        <v>0.0</v>
      </c>
      <c r="S329" s="78"/>
      <c r="T329" s="79">
        <f t="shared" si="113" ref="T329:T339">SUM(Q329:S329)</f>
        <v>10.618</v>
      </c>
      <c r="U329" s="504">
        <v>10.618</v>
      </c>
      <c r="V329" s="505">
        <v>1.0</v>
      </c>
      <c r="W329" s="459"/>
      <c r="X329" s="82"/>
      <c r="Y329" s="458" t="s">
        <v>36</v>
      </c>
      <c r="Z329" s="458" t="s">
        <v>830</v>
      </c>
      <c r="AB329" s="697" t="s">
        <v>826</v>
      </c>
      <c r="AC329" s="697" t="s">
        <v>1390</v>
      </c>
      <c r="AD329" s="700">
        <f t="shared" si="110"/>
        <v>0.0</v>
      </c>
    </row>
    <row r="330" spans="8:8" s="445" ht="15.75" hidden="1" outlineLevel="1" customFormat="1">
      <c r="A330" s="450">
        <v>25.0</v>
      </c>
      <c r="B330" s="559" t="s">
        <v>826</v>
      </c>
      <c r="C330" s="541" t="s">
        <v>1327</v>
      </c>
      <c r="D330" s="458" t="s">
        <v>832</v>
      </c>
      <c r="E330" s="458" t="s">
        <v>833</v>
      </c>
      <c r="F330" s="501" t="s">
        <v>834</v>
      </c>
      <c r="G330" s="502">
        <v>7.797</v>
      </c>
      <c r="H330" s="75">
        <v>0.501</v>
      </c>
      <c r="I330" s="75">
        <v>9.944</v>
      </c>
      <c r="J330" s="75">
        <v>0.0</v>
      </c>
      <c r="K330" s="75">
        <v>0.0</v>
      </c>
      <c r="L330" s="75">
        <v>0.0</v>
      </c>
      <c r="M330" s="503">
        <v>0.0</v>
      </c>
      <c r="N330" s="503">
        <v>0.0</v>
      </c>
      <c r="O330" s="503">
        <v>0.0</v>
      </c>
      <c r="P330" s="503">
        <v>0.0</v>
      </c>
      <c r="Q330" s="455">
        <f t="shared" si="111"/>
        <v>18.242</v>
      </c>
      <c r="R330" s="455">
        <f t="shared" si="112"/>
        <v>0.0</v>
      </c>
      <c r="S330" s="78"/>
      <c r="T330" s="79">
        <f t="shared" si="113"/>
        <v>18.242</v>
      </c>
      <c r="U330" s="504">
        <v>18.242</v>
      </c>
      <c r="V330" s="505">
        <v>1.0</v>
      </c>
      <c r="W330" s="459"/>
      <c r="X330" s="82"/>
      <c r="Y330" s="458" t="s">
        <v>832</v>
      </c>
      <c r="Z330" s="458" t="s">
        <v>833</v>
      </c>
      <c r="AB330" s="697" t="s">
        <v>826</v>
      </c>
      <c r="AC330" s="697" t="s">
        <v>1390</v>
      </c>
      <c r="AD330" s="700">
        <f t="shared" si="110"/>
        <v>0.0</v>
      </c>
    </row>
    <row r="331" spans="8:8" s="445" ht="15.75" outlineLevel="1" customFormat="1">
      <c r="A331" s="450">
        <v>25.0</v>
      </c>
      <c r="B331" s="458" t="s">
        <v>835</v>
      </c>
      <c r="C331" s="541" t="s">
        <v>836</v>
      </c>
      <c r="D331" s="458" t="s">
        <v>36</v>
      </c>
      <c r="E331" s="458" t="s">
        <v>837</v>
      </c>
      <c r="F331" s="501" t="s">
        <v>836</v>
      </c>
      <c r="G331" s="502">
        <f>1.99+0.464</f>
        <v>2.454</v>
      </c>
      <c r="H331" s="75">
        <v>2.447</v>
      </c>
      <c r="I331" s="75">
        <v>0.0</v>
      </c>
      <c r="J331" s="75">
        <v>0.0</v>
      </c>
      <c r="K331" s="75">
        <v>0.0</v>
      </c>
      <c r="L331" s="75">
        <v>0.0</v>
      </c>
      <c r="M331" s="503">
        <v>0.0</v>
      </c>
      <c r="N331" s="503">
        <v>0.0</v>
      </c>
      <c r="O331" s="503">
        <v>0.0</v>
      </c>
      <c r="P331" s="503">
        <v>0.0</v>
      </c>
      <c r="Q331" s="455">
        <f>SUM(G331:K331)</f>
        <v>4.901</v>
      </c>
      <c r="R331" s="455">
        <f>SUM(L331:P331)</f>
        <v>0.0</v>
      </c>
      <c r="S331" s="78"/>
      <c r="T331" s="79">
        <f>SUM(Q331:S331)</f>
        <v>4.901</v>
      </c>
      <c r="U331" s="504">
        <v>4.901</v>
      </c>
      <c r="V331" s="505">
        <v>1.0</v>
      </c>
      <c r="W331" s="459"/>
      <c r="X331" s="82"/>
      <c r="Y331" s="458" t="s">
        <v>36</v>
      </c>
      <c r="Z331" s="458" t="s">
        <v>837</v>
      </c>
      <c r="AB331" s="697" t="s">
        <v>835</v>
      </c>
      <c r="AC331" s="697" t="s">
        <v>1389</v>
      </c>
      <c r="AD331" s="700">
        <f t="shared" si="110"/>
        <v>4.901</v>
      </c>
    </row>
    <row r="332" spans="8:8" s="445" ht="15.75" outlineLevel="1" customFormat="1">
      <c r="A332" s="450">
        <v>29.0</v>
      </c>
      <c r="B332" s="458">
        <v>2902.0</v>
      </c>
      <c r="C332" s="541" t="s">
        <v>1162</v>
      </c>
      <c r="D332" s="458" t="s">
        <v>36</v>
      </c>
      <c r="E332" s="458" t="s">
        <v>839</v>
      </c>
      <c r="F332" s="501" t="s">
        <v>1329</v>
      </c>
      <c r="G332" s="502">
        <v>0.0</v>
      </c>
      <c r="H332" s="75">
        <f>3.92+1.88</f>
        <v>5.8</v>
      </c>
      <c r="I332" s="75">
        <f>1.88+3</f>
        <v>4.88</v>
      </c>
      <c r="J332" s="75">
        <v>0.0</v>
      </c>
      <c r="K332" s="75">
        <v>0.0</v>
      </c>
      <c r="L332" s="75">
        <v>0.0</v>
      </c>
      <c r="M332" s="503">
        <v>0.0</v>
      </c>
      <c r="N332" s="503">
        <v>0.0</v>
      </c>
      <c r="O332" s="503">
        <v>0.0</v>
      </c>
      <c r="P332" s="503">
        <v>0.0</v>
      </c>
      <c r="Q332" s="455">
        <f t="shared" si="111"/>
        <v>10.68</v>
      </c>
      <c r="R332" s="455">
        <f t="shared" si="112"/>
        <v>0.0</v>
      </c>
      <c r="S332" s="78"/>
      <c r="T332" s="79">
        <f t="shared" si="113"/>
        <v>10.68</v>
      </c>
      <c r="U332" s="504">
        <v>10.68</v>
      </c>
      <c r="V332" s="505">
        <v>1.0</v>
      </c>
      <c r="W332" s="459"/>
      <c r="X332" s="82"/>
      <c r="Y332" s="458" t="s">
        <v>36</v>
      </c>
      <c r="Z332" s="458" t="s">
        <v>839</v>
      </c>
      <c r="AB332" s="697">
        <v>2902.0</v>
      </c>
      <c r="AC332" s="697" t="s">
        <v>1389</v>
      </c>
      <c r="AD332" s="700">
        <f t="shared" si="110"/>
        <v>10.68</v>
      </c>
    </row>
    <row r="333" spans="8:8" s="445" ht="15.75" hidden="1" outlineLevel="1" customFormat="1">
      <c r="A333" s="450">
        <v>29.0</v>
      </c>
      <c r="B333" s="458" t="s">
        <v>841</v>
      </c>
      <c r="C333" s="541" t="s">
        <v>842</v>
      </c>
      <c r="D333" s="458" t="s">
        <v>36</v>
      </c>
      <c r="E333" s="458" t="s">
        <v>1330</v>
      </c>
      <c r="F333" s="501" t="s">
        <v>1331</v>
      </c>
      <c r="G333" s="502">
        <v>0.0</v>
      </c>
      <c r="H333" s="75">
        <v>5.7</v>
      </c>
      <c r="I333" s="75">
        <v>0.0</v>
      </c>
      <c r="J333" s="75">
        <v>0.0</v>
      </c>
      <c r="K333" s="75">
        <v>0.0</v>
      </c>
      <c r="L333" s="75">
        <v>0.0</v>
      </c>
      <c r="M333" s="503">
        <v>0.0</v>
      </c>
      <c r="N333" s="503">
        <v>0.0</v>
      </c>
      <c r="O333" s="503">
        <v>0.0</v>
      </c>
      <c r="P333" s="503">
        <v>0.0</v>
      </c>
      <c r="Q333" s="455">
        <f t="shared" si="111"/>
        <v>5.7</v>
      </c>
      <c r="R333" s="455">
        <f t="shared" si="112"/>
        <v>0.0</v>
      </c>
      <c r="S333" s="78"/>
      <c r="T333" s="79">
        <f t="shared" si="113"/>
        <v>5.7</v>
      </c>
      <c r="U333" s="504">
        <v>5.7</v>
      </c>
      <c r="V333" s="505">
        <v>1.0</v>
      </c>
      <c r="W333" s="459"/>
      <c r="X333" s="82"/>
      <c r="Y333" s="458" t="s">
        <v>36</v>
      </c>
      <c r="Z333" s="458" t="s">
        <v>1330</v>
      </c>
      <c r="AB333" s="697" t="s">
        <v>841</v>
      </c>
      <c r="AC333" s="697" t="s">
        <v>1390</v>
      </c>
      <c r="AD333" s="700">
        <f t="shared" si="110"/>
        <v>0.0</v>
      </c>
    </row>
    <row r="334" spans="8:8" s="445" ht="15.75" outlineLevel="1" customFormat="1">
      <c r="A334" s="450">
        <v>29.0</v>
      </c>
      <c r="B334" s="458" t="s">
        <v>844</v>
      </c>
      <c r="C334" s="541" t="s">
        <v>845</v>
      </c>
      <c r="D334" s="458" t="s">
        <v>36</v>
      </c>
      <c r="E334" s="458" t="s">
        <v>846</v>
      </c>
      <c r="F334" s="501" t="s">
        <v>845</v>
      </c>
      <c r="G334" s="502">
        <v>0.0</v>
      </c>
      <c r="H334" s="75">
        <v>1.72</v>
      </c>
      <c r="I334" s="75">
        <v>0.0</v>
      </c>
      <c r="J334" s="75">
        <v>0.0</v>
      </c>
      <c r="K334" s="75">
        <v>0.0</v>
      </c>
      <c r="L334" s="75">
        <v>0.0</v>
      </c>
      <c r="M334" s="503">
        <v>0.0</v>
      </c>
      <c r="N334" s="503">
        <v>0.0</v>
      </c>
      <c r="O334" s="503">
        <v>0.0</v>
      </c>
      <c r="P334" s="503">
        <v>0.0</v>
      </c>
      <c r="Q334" s="455">
        <f>SUM(G334:K334)</f>
        <v>1.72</v>
      </c>
      <c r="R334" s="455">
        <f t="shared" si="112"/>
        <v>0.0</v>
      </c>
      <c r="S334" s="78"/>
      <c r="T334" s="79">
        <f t="shared" si="113"/>
        <v>1.72</v>
      </c>
      <c r="U334" s="504">
        <v>1.72</v>
      </c>
      <c r="V334" s="505">
        <v>1.0</v>
      </c>
      <c r="W334" s="459"/>
      <c r="X334" s="82"/>
      <c r="Y334" s="458" t="s">
        <v>36</v>
      </c>
      <c r="Z334" s="458" t="s">
        <v>846</v>
      </c>
      <c r="AB334" s="697" t="s">
        <v>844</v>
      </c>
      <c r="AC334" s="697" t="s">
        <v>1389</v>
      </c>
      <c r="AD334" s="700">
        <f t="shared" si="110"/>
        <v>1.72</v>
      </c>
    </row>
    <row r="335" spans="8:8" s="445" ht="15.75" outlineLevel="1" customFormat="1">
      <c r="A335" s="450" t="s">
        <v>847</v>
      </c>
      <c r="B335" s="458" t="s">
        <v>848</v>
      </c>
      <c r="C335" s="541" t="s">
        <v>849</v>
      </c>
      <c r="D335" s="458" t="s">
        <v>36</v>
      </c>
      <c r="E335" s="458" t="s">
        <v>850</v>
      </c>
      <c r="F335" s="553" t="s">
        <v>1332</v>
      </c>
      <c r="G335" s="502">
        <v>13.1</v>
      </c>
      <c r="H335" s="75">
        <v>0.0</v>
      </c>
      <c r="I335" s="75">
        <v>0.0</v>
      </c>
      <c r="J335" s="75">
        <v>0.0</v>
      </c>
      <c r="K335" s="75">
        <v>0.0</v>
      </c>
      <c r="L335" s="75">
        <v>0.0</v>
      </c>
      <c r="M335" s="503">
        <v>0.0</v>
      </c>
      <c r="N335" s="503">
        <v>0.0</v>
      </c>
      <c r="O335" s="503">
        <v>0.0</v>
      </c>
      <c r="P335" s="503">
        <v>0.0</v>
      </c>
      <c r="Q335" s="455">
        <f>SUM(G335:K335)</f>
        <v>13.1</v>
      </c>
      <c r="R335" s="455">
        <f t="shared" si="112"/>
        <v>0.0</v>
      </c>
      <c r="S335" s="78"/>
      <c r="T335" s="79">
        <f t="shared" si="113"/>
        <v>13.1</v>
      </c>
      <c r="U335" s="504">
        <v>13.05</v>
      </c>
      <c r="V335" s="505"/>
      <c r="W335" s="459"/>
      <c r="X335" s="82"/>
      <c r="Y335" s="458" t="s">
        <v>36</v>
      </c>
      <c r="Z335" s="458" t="s">
        <v>850</v>
      </c>
      <c r="AB335" s="697" t="s">
        <v>848</v>
      </c>
      <c r="AC335" s="697" t="s">
        <v>1389</v>
      </c>
      <c r="AD335" s="700">
        <f t="shared" si="110"/>
        <v>13.1</v>
      </c>
    </row>
    <row r="336" spans="8:8" s="445" ht="16.5" outlineLevel="1" customFormat="1">
      <c r="A336" s="450">
        <v>50.0</v>
      </c>
      <c r="B336" s="458" t="s">
        <v>383</v>
      </c>
      <c r="C336" s="541" t="s">
        <v>384</v>
      </c>
      <c r="D336" s="458" t="s">
        <v>321</v>
      </c>
      <c r="E336" s="458" t="s">
        <v>857</v>
      </c>
      <c r="F336" s="501" t="s">
        <v>858</v>
      </c>
      <c r="G336" s="502">
        <v>4.157</v>
      </c>
      <c r="H336" s="75">
        <v>1.972</v>
      </c>
      <c r="I336" s="75">
        <v>0.0</v>
      </c>
      <c r="J336" s="75">
        <v>0.447</v>
      </c>
      <c r="K336" s="75">
        <v>0.0</v>
      </c>
      <c r="L336" s="75">
        <v>0.0</v>
      </c>
      <c r="M336" s="503">
        <v>0.0</v>
      </c>
      <c r="N336" s="503">
        <v>16.717000000000002</v>
      </c>
      <c r="O336" s="503">
        <v>0.0</v>
      </c>
      <c r="P336" s="503">
        <v>0.0</v>
      </c>
      <c r="Q336" s="455">
        <f t="shared" si="111"/>
        <v>6.576</v>
      </c>
      <c r="R336" s="455">
        <f t="shared" si="112"/>
        <v>16.717000000000002</v>
      </c>
      <c r="S336" s="78"/>
      <c r="T336" s="79">
        <f t="shared" si="113"/>
        <v>23.293000000000003</v>
      </c>
      <c r="U336" s="504">
        <v>23.293</v>
      </c>
      <c r="V336" s="505">
        <v>1.0</v>
      </c>
      <c r="W336" s="459"/>
      <c r="X336" s="82"/>
      <c r="Y336" s="458" t="s">
        <v>321</v>
      </c>
      <c r="Z336" s="458" t="s">
        <v>857</v>
      </c>
      <c r="AB336" s="697" t="s">
        <v>383</v>
      </c>
      <c r="AC336" s="697" t="s">
        <v>1389</v>
      </c>
      <c r="AD336" s="700">
        <f t="shared" si="110"/>
        <v>23.293000000000003</v>
      </c>
    </row>
    <row r="337" spans="8:8" s="445" ht="16.5" hidden="1" outlineLevel="1" customFormat="1">
      <c r="A337" s="450">
        <v>50.0</v>
      </c>
      <c r="B337" s="458" t="s">
        <v>859</v>
      </c>
      <c r="C337" s="541" t="s">
        <v>860</v>
      </c>
      <c r="D337" s="458" t="s">
        <v>36</v>
      </c>
      <c r="E337" s="458" t="s">
        <v>863</v>
      </c>
      <c r="F337" s="501" t="s">
        <v>1333</v>
      </c>
      <c r="G337" s="502">
        <v>19.99</v>
      </c>
      <c r="H337" s="75">
        <v>12.075000000000001</v>
      </c>
      <c r="I337" s="75">
        <v>7.808000000000001</v>
      </c>
      <c r="J337" s="75">
        <v>2.3389999999999995</v>
      </c>
      <c r="K337" s="75">
        <v>0.0</v>
      </c>
      <c r="L337" s="75">
        <v>0.0</v>
      </c>
      <c r="M337" s="503">
        <v>2.616</v>
      </c>
      <c r="N337" s="503">
        <v>20.428</v>
      </c>
      <c r="O337" s="503">
        <v>12.842999999999998</v>
      </c>
      <c r="P337" s="503">
        <v>0.0</v>
      </c>
      <c r="Q337" s="455">
        <f t="shared" si="111"/>
        <v>42.211999999999996</v>
      </c>
      <c r="R337" s="455">
        <f t="shared" si="112"/>
        <v>35.887</v>
      </c>
      <c r="S337" s="78"/>
      <c r="T337" s="79">
        <f t="shared" si="113"/>
        <v>78.09899999999999</v>
      </c>
      <c r="U337" s="504">
        <v>78.09899999999999</v>
      </c>
      <c r="V337" s="505">
        <v>1.0</v>
      </c>
      <c r="W337" s="459"/>
      <c r="X337" s="82"/>
      <c r="Y337" s="458" t="s">
        <v>36</v>
      </c>
      <c r="Z337" s="458" t="s">
        <v>863</v>
      </c>
      <c r="AB337" s="697" t="s">
        <v>859</v>
      </c>
      <c r="AC337" s="697" t="s">
        <v>1390</v>
      </c>
      <c r="AD337" s="700">
        <f t="shared" si="110"/>
        <v>0.0</v>
      </c>
    </row>
    <row r="338" spans="8:8" s="445" ht="16.5" hidden="1" outlineLevel="1" customFormat="1">
      <c r="A338" s="450">
        <v>50.0</v>
      </c>
      <c r="B338" s="458" t="s">
        <v>864</v>
      </c>
      <c r="C338" s="541" t="s">
        <v>865</v>
      </c>
      <c r="D338" s="458" t="s">
        <v>36</v>
      </c>
      <c r="E338" s="458" t="s">
        <v>866</v>
      </c>
      <c r="F338" s="541" t="s">
        <v>865</v>
      </c>
      <c r="G338" s="75">
        <v>14.617</v>
      </c>
      <c r="H338" s="75">
        <f>6.797+0.791</f>
        <v>7.588</v>
      </c>
      <c r="I338" s="75">
        <v>10.039000000000001</v>
      </c>
      <c r="J338" s="75">
        <v>0.998</v>
      </c>
      <c r="K338" s="75">
        <v>0.0</v>
      </c>
      <c r="L338" s="75">
        <v>0.0</v>
      </c>
      <c r="M338" s="503">
        <v>0.0</v>
      </c>
      <c r="N338" s="503">
        <v>0.0</v>
      </c>
      <c r="O338" s="503">
        <v>0.0</v>
      </c>
      <c r="P338" s="503">
        <v>0.0</v>
      </c>
      <c r="Q338" s="455">
        <f t="shared" si="111"/>
        <v>33.242</v>
      </c>
      <c r="R338" s="455">
        <f t="shared" si="112"/>
        <v>0.0</v>
      </c>
      <c r="S338" s="78"/>
      <c r="T338" s="79">
        <f t="shared" si="113"/>
        <v>33.242</v>
      </c>
      <c r="U338" s="504">
        <v>33.242000000000004</v>
      </c>
      <c r="V338" s="505">
        <v>1.0</v>
      </c>
      <c r="W338" s="459"/>
      <c r="X338" s="82"/>
      <c r="Y338" s="458" t="s">
        <v>36</v>
      </c>
      <c r="Z338" s="458" t="s">
        <v>866</v>
      </c>
      <c r="AB338" s="697" t="s">
        <v>864</v>
      </c>
      <c r="AC338" s="697" t="s">
        <v>1390</v>
      </c>
      <c r="AD338" s="700">
        <f t="shared" si="110"/>
        <v>0.0</v>
      </c>
    </row>
    <row r="339" spans="8:8" s="445" ht="16.5" hidden="1" outlineLevel="1" customFormat="1">
      <c r="A339" s="521" t="s">
        <v>867</v>
      </c>
      <c r="B339" s="522"/>
      <c r="C339" s="522"/>
      <c r="D339" s="522"/>
      <c r="E339" s="522"/>
      <c r="F339" s="523" t="s">
        <v>85</v>
      </c>
      <c r="G339" s="526">
        <f t="shared" si="114" ref="G339:P339">SUM(G328:G338)</f>
        <v>69.12</v>
      </c>
      <c r="H339" s="526">
        <f t="shared" si="114"/>
        <v>54.022000000000006</v>
      </c>
      <c r="I339" s="526">
        <f t="shared" si="114"/>
        <v>34.684</v>
      </c>
      <c r="J339" s="526">
        <f t="shared" si="114"/>
        <v>3.784</v>
      </c>
      <c r="K339" s="526">
        <f t="shared" si="114"/>
        <v>0.0</v>
      </c>
      <c r="L339" s="526">
        <f t="shared" si="114"/>
        <v>0.0</v>
      </c>
      <c r="M339" s="526">
        <f t="shared" si="114"/>
        <v>7.116999999999999</v>
      </c>
      <c r="N339" s="526">
        <f t="shared" si="114"/>
        <v>37.145</v>
      </c>
      <c r="O339" s="526">
        <f t="shared" si="114"/>
        <v>12.842999999999998</v>
      </c>
      <c r="P339" s="526">
        <f t="shared" si="114"/>
        <v>0.0</v>
      </c>
      <c r="Q339" s="455">
        <f t="shared" si="111"/>
        <v>161.61</v>
      </c>
      <c r="R339" s="455">
        <f t="shared" si="112"/>
        <v>57.105</v>
      </c>
      <c r="S339" s="78">
        <f>SUM(S328:S338)</f>
        <v>0.0</v>
      </c>
      <c r="T339" s="79">
        <f t="shared" si="113"/>
        <v>218.715</v>
      </c>
      <c r="U339" s="526">
        <f>SUM(U328:U338)</f>
        <v>218.66499999999996</v>
      </c>
      <c r="V339" s="568"/>
      <c r="W339" s="459"/>
      <c r="X339" s="82"/>
      <c r="AB339" s="697"/>
      <c r="AC339" s="697"/>
    </row>
    <row r="340" spans="8:8" s="445" ht="16.5" hidden="1" outlineLevel="1" customFormat="1">
      <c r="A340" s="529"/>
      <c r="B340" s="530"/>
      <c r="C340" s="530"/>
      <c r="D340" s="530"/>
      <c r="E340" s="530"/>
      <c r="F340" s="531" t="s">
        <v>86</v>
      </c>
      <c r="G340" s="114">
        <f>+G339/$T$339</f>
        <v>0.3160277072903093</v>
      </c>
      <c r="H340" s="114">
        <f t="shared" si="115" ref="H340:S340">+H339/$T$339</f>
        <v>0.24699723384312922</v>
      </c>
      <c r="I340" s="114">
        <f t="shared" si="115"/>
        <v>0.1585808014996685</v>
      </c>
      <c r="J340" s="114">
        <f t="shared" si="115"/>
        <v>0.017301053882906977</v>
      </c>
      <c r="K340" s="114">
        <f t="shared" si="115"/>
        <v>0.0</v>
      </c>
      <c r="L340" s="114">
        <f t="shared" si="115"/>
        <v>0.0</v>
      </c>
      <c r="M340" s="114">
        <f t="shared" si="115"/>
        <v>0.03254006355302562</v>
      </c>
      <c r="N340" s="114">
        <f t="shared" si="115"/>
        <v>0.16983288754772194</v>
      </c>
      <c r="O340" s="114">
        <f t="shared" si="115"/>
        <v>0.05872025238323845</v>
      </c>
      <c r="P340" s="114">
        <f t="shared" si="115"/>
        <v>0.0</v>
      </c>
      <c r="Q340" s="532">
        <f t="shared" si="115"/>
        <v>0.7389067965160141</v>
      </c>
      <c r="R340" s="532">
        <f t="shared" si="115"/>
        <v>0.261093203483986</v>
      </c>
      <c r="S340" s="114">
        <f t="shared" si="115"/>
        <v>0.0</v>
      </c>
      <c r="T340" s="533">
        <f>T339/U339</f>
        <v>1.000228660279423</v>
      </c>
      <c r="U340" s="554"/>
      <c r="V340" s="569"/>
      <c r="W340" s="459"/>
      <c r="X340" s="263"/>
      <c r="AB340" s="697"/>
      <c r="AC340" s="697"/>
    </row>
    <row r="341" spans="8:8" s="445" ht="16.5" hidden="1" outlineLevel="1" collapsed="1" customFormat="1">
      <c r="A341" s="552"/>
      <c r="B341" s="459"/>
      <c r="C341" s="459"/>
      <c r="D341" s="459"/>
      <c r="E341" s="459"/>
      <c r="F341" s="459"/>
      <c r="G341" s="536"/>
      <c r="H341" s="321"/>
      <c r="I341" s="321"/>
      <c r="J341" s="321"/>
      <c r="K341" s="321"/>
      <c r="L341" s="321"/>
      <c r="M341" s="537"/>
      <c r="N341" s="537"/>
      <c r="O341" s="537"/>
      <c r="P341" s="537"/>
      <c r="Q341" s="461"/>
      <c r="R341" s="461"/>
      <c r="S341" s="324"/>
      <c r="T341" s="46"/>
      <c r="U341" s="487"/>
      <c r="V341" s="449"/>
      <c r="W341" s="459"/>
      <c r="X341" s="122"/>
      <c r="Y341" s="459"/>
      <c r="Z341" s="459"/>
      <c r="AB341" s="697"/>
    </row>
    <row r="342" spans="8:8" s="445" ht="17.25" hidden="1" outlineLevel="1" customFormat="1" customHeight="1">
      <c r="A342" s="489" t="s">
        <v>868</v>
      </c>
      <c r="B342" s="489"/>
      <c r="C342" s="489"/>
      <c r="D342" s="459"/>
      <c r="E342" s="459"/>
      <c r="F342" s="459"/>
      <c r="G342" s="536"/>
      <c r="H342" s="321"/>
      <c r="I342" s="321"/>
      <c r="J342" s="321"/>
      <c r="K342" s="321"/>
      <c r="L342" s="321"/>
      <c r="M342" s="537"/>
      <c r="N342" s="537"/>
      <c r="O342" s="537"/>
      <c r="P342" s="537"/>
      <c r="Q342" s="461"/>
      <c r="R342" s="461"/>
      <c r="S342" s="324"/>
      <c r="T342" s="46"/>
      <c r="U342" s="487"/>
      <c r="V342" s="449"/>
      <c r="W342" s="459"/>
      <c r="X342" s="122"/>
      <c r="Y342" s="459"/>
      <c r="Z342" s="459"/>
      <c r="AB342" s="697"/>
    </row>
    <row r="343" spans="8:8" s="445" ht="15.75" outlineLevel="1" customFormat="1">
      <c r="A343" s="490" t="s">
        <v>125</v>
      </c>
      <c r="B343" s="493" t="s">
        <v>877</v>
      </c>
      <c r="C343" s="644" t="s">
        <v>878</v>
      </c>
      <c r="D343" s="493" t="s">
        <v>1334</v>
      </c>
      <c r="E343" s="493" t="s">
        <v>1335</v>
      </c>
      <c r="F343" s="611" t="s">
        <v>1336</v>
      </c>
      <c r="G343" s="495"/>
      <c r="H343" s="55"/>
      <c r="I343" s="55"/>
      <c r="J343" s="55"/>
      <c r="K343" s="55"/>
      <c r="L343" s="55"/>
      <c r="M343" s="496"/>
      <c r="N343" s="496"/>
      <c r="O343" s="496"/>
      <c r="P343" s="496"/>
      <c r="Q343" s="497">
        <f t="shared" si="116" ref="Q343:Q359">SUM(G343:K343)</f>
        <v>0.0</v>
      </c>
      <c r="R343" s="497">
        <f t="shared" si="117" ref="R343:R360">SUM(L343:P343)</f>
        <v>0.0</v>
      </c>
      <c r="S343" s="58"/>
      <c r="T343" s="59">
        <f t="shared" si="118" ref="T343:T360">SUM(Q343:S343)</f>
        <v>0.0</v>
      </c>
      <c r="U343" s="498">
        <v>3.18</v>
      </c>
      <c r="V343" s="499">
        <v>6.0</v>
      </c>
      <c r="W343" s="459"/>
      <c r="X343" s="62"/>
      <c r="Y343" s="493" t="s">
        <v>1334</v>
      </c>
      <c r="Z343" s="493" t="s">
        <v>1335</v>
      </c>
      <c r="AB343" s="697" t="s">
        <v>877</v>
      </c>
      <c r="AC343" s="697" t="s">
        <v>1389</v>
      </c>
      <c r="AD343" s="700">
        <f t="shared" si="119" ref="AD343:AD359">+IF(AC343="No",T343,0)</f>
        <v>0.0</v>
      </c>
    </row>
    <row r="344" spans="8:8" s="445" ht="15.75" hidden="1" outlineLevel="1" customFormat="1">
      <c r="A344" s="450" t="s">
        <v>125</v>
      </c>
      <c r="B344" s="645" t="s">
        <v>885</v>
      </c>
      <c r="C344" s="553" t="s">
        <v>886</v>
      </c>
      <c r="D344" s="645" t="s">
        <v>315</v>
      </c>
      <c r="E344" s="645" t="s">
        <v>887</v>
      </c>
      <c r="F344" s="501" t="s">
        <v>1337</v>
      </c>
      <c r="G344" s="646">
        <v>0.0</v>
      </c>
      <c r="H344" s="75">
        <v>27.273550000000004</v>
      </c>
      <c r="I344" s="75">
        <v>18.09355</v>
      </c>
      <c r="J344" s="75">
        <v>29.873000000000005</v>
      </c>
      <c r="K344" s="75">
        <v>0.0</v>
      </c>
      <c r="L344" s="75">
        <v>0.0</v>
      </c>
      <c r="M344" s="75">
        <v>0.0</v>
      </c>
      <c r="N344" s="75">
        <v>0.0</v>
      </c>
      <c r="O344" s="75">
        <v>0.0</v>
      </c>
      <c r="P344" s="503">
        <v>0.0</v>
      </c>
      <c r="Q344" s="455">
        <f t="shared" si="116"/>
        <v>75.24010000000001</v>
      </c>
      <c r="R344" s="455">
        <f t="shared" si="117"/>
        <v>0.0</v>
      </c>
      <c r="S344" s="78"/>
      <c r="T344" s="79">
        <f t="shared" si="118"/>
        <v>75.24010000000001</v>
      </c>
      <c r="U344" s="504">
        <v>75.24</v>
      </c>
      <c r="V344" s="505">
        <v>3.0</v>
      </c>
      <c r="W344" s="459"/>
      <c r="X344" s="82"/>
      <c r="Y344" s="645" t="s">
        <v>315</v>
      </c>
      <c r="Z344" s="645" t="s">
        <v>887</v>
      </c>
      <c r="AB344" s="697" t="s">
        <v>885</v>
      </c>
      <c r="AC344" s="697" t="s">
        <v>1390</v>
      </c>
      <c r="AD344" s="700">
        <f t="shared" si="119"/>
        <v>0.0</v>
      </c>
    </row>
    <row r="345" spans="8:8" s="445" ht="15.75" hidden="1" outlineLevel="1" customFormat="1">
      <c r="A345" s="450">
        <v>55.0</v>
      </c>
      <c r="B345" s="645">
        <v>5504.0</v>
      </c>
      <c r="C345" s="501" t="s">
        <v>889</v>
      </c>
      <c r="D345" s="458" t="s">
        <v>36</v>
      </c>
      <c r="E345" s="647" t="s">
        <v>890</v>
      </c>
      <c r="F345" s="501" t="s">
        <v>889</v>
      </c>
      <c r="G345" s="646">
        <v>13.026629999999999</v>
      </c>
      <c r="H345" s="75">
        <v>55.67849000000001</v>
      </c>
      <c r="I345" s="75">
        <v>1.22821</v>
      </c>
      <c r="J345" s="75">
        <v>4.06764</v>
      </c>
      <c r="K345" s="75">
        <v>0.0</v>
      </c>
      <c r="L345" s="75">
        <v>0.0</v>
      </c>
      <c r="M345" s="503">
        <v>2.91761</v>
      </c>
      <c r="N345" s="503">
        <v>14.89498</v>
      </c>
      <c r="O345" s="503">
        <v>8.38535</v>
      </c>
      <c r="P345" s="503">
        <v>0.0</v>
      </c>
      <c r="Q345" s="455">
        <f t="shared" si="116"/>
        <v>74.00097000000001</v>
      </c>
      <c r="R345" s="455">
        <f t="shared" si="117"/>
        <v>26.197940000000003</v>
      </c>
      <c r="S345" s="78"/>
      <c r="T345" s="79">
        <f t="shared" si="118"/>
        <v>100.19891000000001</v>
      </c>
      <c r="U345" s="504">
        <v>103.223</v>
      </c>
      <c r="V345" s="505">
        <v>1.0</v>
      </c>
      <c r="W345" s="459"/>
      <c r="X345" s="82"/>
      <c r="Y345" s="458" t="s">
        <v>36</v>
      </c>
      <c r="Z345" s="645" t="s">
        <v>890</v>
      </c>
      <c r="AB345" s="697">
        <v>5504.0</v>
      </c>
      <c r="AC345" s="697" t="s">
        <v>1390</v>
      </c>
      <c r="AD345" s="700">
        <f t="shared" si="119"/>
        <v>0.0</v>
      </c>
    </row>
    <row r="346" spans="8:8" s="445" ht="15.75" outlineLevel="1" customFormat="1">
      <c r="A346" s="450">
        <v>55.0</v>
      </c>
      <c r="B346" s="645" t="s">
        <v>140</v>
      </c>
      <c r="C346" s="553" t="s">
        <v>141</v>
      </c>
      <c r="D346" s="645" t="s">
        <v>142</v>
      </c>
      <c r="E346" s="645" t="s">
        <v>149</v>
      </c>
      <c r="F346" s="648" t="s">
        <v>892</v>
      </c>
      <c r="G346" s="646">
        <v>0.0</v>
      </c>
      <c r="H346" s="75">
        <v>0.0</v>
      </c>
      <c r="I346" s="75">
        <v>0.0</v>
      </c>
      <c r="J346" s="75">
        <v>0.0</v>
      </c>
      <c r="K346" s="75">
        <v>0.0</v>
      </c>
      <c r="L346" s="75">
        <v>0.0</v>
      </c>
      <c r="M346" s="503">
        <v>0.043</v>
      </c>
      <c r="N346" s="503">
        <v>23.168</v>
      </c>
      <c r="O346" s="503">
        <v>0.0</v>
      </c>
      <c r="P346" s="503">
        <v>0.0</v>
      </c>
      <c r="Q346" s="455">
        <f t="shared" si="116"/>
        <v>0.0</v>
      </c>
      <c r="R346" s="455">
        <f t="shared" si="117"/>
        <v>23.211</v>
      </c>
      <c r="S346" s="78"/>
      <c r="T346" s="79">
        <f t="shared" si="118"/>
        <v>23.211</v>
      </c>
      <c r="U346" s="504">
        <v>23.211</v>
      </c>
      <c r="V346" s="505">
        <v>2.0</v>
      </c>
      <c r="W346" s="459"/>
      <c r="X346" s="82"/>
      <c r="Y346" s="645" t="s">
        <v>142</v>
      </c>
      <c r="Z346" s="645" t="s">
        <v>149</v>
      </c>
      <c r="AB346" s="697" t="s">
        <v>140</v>
      </c>
      <c r="AC346" s="697" t="s">
        <v>1389</v>
      </c>
      <c r="AD346" s="700">
        <f t="shared" si="119"/>
        <v>23.211</v>
      </c>
    </row>
    <row r="347" spans="8:8" s="445" ht="15.75" outlineLevel="1" customFormat="1">
      <c r="A347" s="450">
        <v>55.0</v>
      </c>
      <c r="B347" s="645" t="s">
        <v>893</v>
      </c>
      <c r="C347" s="501" t="s">
        <v>894</v>
      </c>
      <c r="D347" s="645" t="s">
        <v>36</v>
      </c>
      <c r="E347" s="645" t="s">
        <v>895</v>
      </c>
      <c r="F347" s="501" t="s">
        <v>894</v>
      </c>
      <c r="G347" s="646">
        <v>0.0</v>
      </c>
      <c r="H347" s="75">
        <v>0.0</v>
      </c>
      <c r="I347" s="75">
        <v>1.172</v>
      </c>
      <c r="J347" s="75">
        <v>0.985</v>
      </c>
      <c r="K347" s="75">
        <v>0.0</v>
      </c>
      <c r="L347" s="75">
        <v>0.0</v>
      </c>
      <c r="M347" s="503">
        <v>0.0</v>
      </c>
      <c r="N347" s="503">
        <v>0.0</v>
      </c>
      <c r="O347" s="503">
        <v>0.0</v>
      </c>
      <c r="P347" s="503">
        <v>0.0</v>
      </c>
      <c r="Q347" s="455">
        <f t="shared" si="116"/>
        <v>2.157</v>
      </c>
      <c r="R347" s="455">
        <f t="shared" si="117"/>
        <v>0.0</v>
      </c>
      <c r="S347" s="78"/>
      <c r="T347" s="79">
        <f t="shared" si="118"/>
        <v>2.157</v>
      </c>
      <c r="U347" s="504">
        <v>2.5149999999999997</v>
      </c>
      <c r="V347" s="505">
        <v>1.0</v>
      </c>
      <c r="W347" s="459"/>
      <c r="X347" s="82"/>
      <c r="Y347" s="645" t="s">
        <v>36</v>
      </c>
      <c r="Z347" s="645" t="s">
        <v>895</v>
      </c>
      <c r="AB347" s="697" t="s">
        <v>893</v>
      </c>
      <c r="AC347" s="697" t="s">
        <v>1389</v>
      </c>
      <c r="AD347" s="700">
        <f t="shared" si="119"/>
        <v>2.157</v>
      </c>
    </row>
    <row r="348" spans="8:8" s="445" ht="15.75" outlineLevel="1" customFormat="1">
      <c r="A348" s="450">
        <v>55.0</v>
      </c>
      <c r="B348" s="649" t="s">
        <v>896</v>
      </c>
      <c r="C348" s="501" t="s">
        <v>897</v>
      </c>
      <c r="D348" s="645" t="s">
        <v>36</v>
      </c>
      <c r="E348" s="645" t="s">
        <v>898</v>
      </c>
      <c r="F348" s="501" t="s">
        <v>899</v>
      </c>
      <c r="G348" s="646">
        <v>5.925</v>
      </c>
      <c r="H348" s="75">
        <v>19.801</v>
      </c>
      <c r="I348" s="75">
        <v>9.402000000000001</v>
      </c>
      <c r="J348" s="75">
        <v>3.98</v>
      </c>
      <c r="K348" s="75">
        <v>0.0</v>
      </c>
      <c r="L348" s="75">
        <v>3.053</v>
      </c>
      <c r="M348" s="503">
        <v>22.604</v>
      </c>
      <c r="N348" s="503">
        <v>12.800999999999998</v>
      </c>
      <c r="O348" s="503">
        <v>45.69799999999999</v>
      </c>
      <c r="P348" s="503">
        <v>0.268</v>
      </c>
      <c r="Q348" s="455">
        <f t="shared" si="116"/>
        <v>39.108</v>
      </c>
      <c r="R348" s="455">
        <f t="shared" si="117"/>
        <v>84.42399999999999</v>
      </c>
      <c r="S348" s="78"/>
      <c r="T348" s="79">
        <f t="shared" si="118"/>
        <v>123.53199999999998</v>
      </c>
      <c r="U348" s="504">
        <v>123.693</v>
      </c>
      <c r="V348" s="505">
        <v>1.0</v>
      </c>
      <c r="W348" s="459"/>
      <c r="X348" s="82"/>
      <c r="Y348" s="645" t="s">
        <v>36</v>
      </c>
      <c r="Z348" s="645" t="s">
        <v>898</v>
      </c>
      <c r="AB348" s="697" t="s">
        <v>896</v>
      </c>
      <c r="AC348" s="697" t="s">
        <v>1389</v>
      </c>
      <c r="AD348" s="700">
        <f t="shared" si="119"/>
        <v>123.53199999999998</v>
      </c>
    </row>
    <row r="349" spans="8:8" s="445" ht="15.75" outlineLevel="1" customFormat="1">
      <c r="A349" s="619" t="s">
        <v>55</v>
      </c>
      <c r="B349" s="650">
        <v>6206.0</v>
      </c>
      <c r="C349" s="452" t="s">
        <v>1127</v>
      </c>
      <c r="D349" s="650" t="s">
        <v>599</v>
      </c>
      <c r="E349" s="650" t="s">
        <v>900</v>
      </c>
      <c r="F349" s="452" t="s">
        <v>1338</v>
      </c>
      <c r="G349" s="651"/>
      <c r="H349" s="622"/>
      <c r="I349" s="622"/>
      <c r="J349" s="622"/>
      <c r="K349" s="622"/>
      <c r="L349" s="622"/>
      <c r="M349" s="623"/>
      <c r="N349" s="623"/>
      <c r="O349" s="623"/>
      <c r="P349" s="623"/>
      <c r="Q349" s="455">
        <f t="shared" si="116"/>
        <v>0.0</v>
      </c>
      <c r="R349" s="455">
        <f t="shared" si="117"/>
        <v>0.0</v>
      </c>
      <c r="S349" s="78"/>
      <c r="T349" s="79">
        <f t="shared" si="118"/>
        <v>0.0</v>
      </c>
      <c r="U349" s="504">
        <v>0.14</v>
      </c>
      <c r="V349" s="505">
        <v>4.0</v>
      </c>
      <c r="W349" s="459"/>
      <c r="X349" s="82"/>
      <c r="Y349" s="645" t="s">
        <v>599</v>
      </c>
      <c r="Z349" s="645" t="s">
        <v>900</v>
      </c>
      <c r="AB349" s="697">
        <v>6206.0</v>
      </c>
      <c r="AC349" s="697" t="s">
        <v>1389</v>
      </c>
      <c r="AD349" s="700">
        <f t="shared" si="119"/>
        <v>0.0</v>
      </c>
    </row>
    <row r="350" spans="8:8" s="445" ht="15.75" outlineLevel="1" customFormat="1">
      <c r="A350" s="619">
        <v>62.0</v>
      </c>
      <c r="B350" s="650">
        <v>6206.0</v>
      </c>
      <c r="C350" s="452" t="s">
        <v>1127</v>
      </c>
      <c r="D350" s="650" t="s">
        <v>902</v>
      </c>
      <c r="E350" s="650" t="s">
        <v>903</v>
      </c>
      <c r="F350" s="643" t="s">
        <v>1339</v>
      </c>
      <c r="G350" s="651"/>
      <c r="H350" s="622"/>
      <c r="I350" s="622"/>
      <c r="J350" s="622"/>
      <c r="K350" s="622"/>
      <c r="L350" s="622"/>
      <c r="M350" s="623"/>
      <c r="N350" s="623"/>
      <c r="O350" s="623"/>
      <c r="P350" s="623"/>
      <c r="Q350" s="455">
        <f t="shared" si="116"/>
        <v>0.0</v>
      </c>
      <c r="R350" s="455">
        <f t="shared" si="117"/>
        <v>0.0</v>
      </c>
      <c r="S350" s="78"/>
      <c r="T350" s="79">
        <f t="shared" si="118"/>
        <v>0.0</v>
      </c>
      <c r="U350" s="504">
        <v>0.151</v>
      </c>
      <c r="V350" s="505">
        <v>4.0</v>
      </c>
      <c r="W350" s="459"/>
      <c r="X350" s="82"/>
      <c r="Y350" s="645" t="s">
        <v>902</v>
      </c>
      <c r="Z350" s="645" t="s">
        <v>903</v>
      </c>
      <c r="AB350" s="697">
        <v>6206.0</v>
      </c>
      <c r="AC350" s="697" t="s">
        <v>1389</v>
      </c>
      <c r="AD350" s="700">
        <f t="shared" si="119"/>
        <v>0.0</v>
      </c>
    </row>
    <row r="351" spans="8:8" s="445" ht="15.75" outlineLevel="1" customFormat="1">
      <c r="A351" s="450">
        <v>62.0</v>
      </c>
      <c r="B351" s="649">
        <v>6207.0</v>
      </c>
      <c r="C351" s="501" t="s">
        <v>905</v>
      </c>
      <c r="D351" s="645" t="s">
        <v>36</v>
      </c>
      <c r="E351" s="647" t="s">
        <v>906</v>
      </c>
      <c r="F351" s="528" t="s">
        <v>905</v>
      </c>
      <c r="G351" s="646">
        <v>13.521110000000002</v>
      </c>
      <c r="H351" s="75">
        <v>39.02164</v>
      </c>
      <c r="I351" s="75">
        <v>1.48251</v>
      </c>
      <c r="J351" s="75">
        <v>2.672</v>
      </c>
      <c r="K351" s="75">
        <v>0.0</v>
      </c>
      <c r="L351" s="75">
        <v>0.0</v>
      </c>
      <c r="M351" s="503">
        <v>2.0999100000000035</v>
      </c>
      <c r="N351" s="503">
        <v>4.132799999999989</v>
      </c>
      <c r="O351" s="503">
        <v>0.0</v>
      </c>
      <c r="P351" s="503">
        <v>0.0</v>
      </c>
      <c r="Q351" s="455">
        <f t="shared" si="116"/>
        <v>56.69725999999999</v>
      </c>
      <c r="R351" s="455">
        <f t="shared" si="117"/>
        <v>6.232709999999992</v>
      </c>
      <c r="S351" s="78"/>
      <c r="T351" s="79">
        <f t="shared" si="118"/>
        <v>62.92996999999998</v>
      </c>
      <c r="U351" s="504">
        <v>63.769</v>
      </c>
      <c r="V351" s="505">
        <v>4.0</v>
      </c>
      <c r="W351" s="459"/>
      <c r="X351" s="82"/>
      <c r="Y351" s="645" t="s">
        <v>36</v>
      </c>
      <c r="Z351" s="645" t="s">
        <v>906</v>
      </c>
      <c r="AB351" s="697">
        <v>6207.0</v>
      </c>
      <c r="AC351" s="697" t="s">
        <v>1389</v>
      </c>
      <c r="AD351" s="700">
        <f t="shared" si="119"/>
        <v>62.92996999999998</v>
      </c>
    </row>
    <row r="352" spans="8:8" s="445" ht="15.75" outlineLevel="1" customFormat="1">
      <c r="A352" s="652">
        <v>62.0</v>
      </c>
      <c r="B352" s="559" t="s">
        <v>908</v>
      </c>
      <c r="C352" s="560" t="s">
        <v>909</v>
      </c>
      <c r="D352" s="645" t="s">
        <v>36</v>
      </c>
      <c r="E352" s="647" t="s">
        <v>910</v>
      </c>
      <c r="F352" s="541" t="s">
        <v>909</v>
      </c>
      <c r="G352" s="653">
        <v>0.2050000000000291</v>
      </c>
      <c r="H352" s="562">
        <v>27.748800000000184</v>
      </c>
      <c r="I352" s="562">
        <v>33.611100000000164</v>
      </c>
      <c r="J352" s="562">
        <v>3.194150000000025</v>
      </c>
      <c r="K352" s="562">
        <v>0.0</v>
      </c>
      <c r="L352" s="562">
        <v>0.0</v>
      </c>
      <c r="M352" s="563">
        <v>0.0</v>
      </c>
      <c r="N352" s="563">
        <v>3.847850000000366</v>
      </c>
      <c r="O352" s="563">
        <v>1.6698900000000196</v>
      </c>
      <c r="P352" s="563">
        <v>0.0</v>
      </c>
      <c r="Q352" s="455">
        <f t="shared" si="116"/>
        <v>64.7590500000004</v>
      </c>
      <c r="R352" s="455">
        <f t="shared" si="117"/>
        <v>5.517740000000385</v>
      </c>
      <c r="S352" s="78"/>
      <c r="T352" s="79">
        <f t="shared" si="118"/>
        <v>70.27679000000079</v>
      </c>
      <c r="U352" s="504">
        <v>70.532</v>
      </c>
      <c r="V352" s="505">
        <v>4.0</v>
      </c>
      <c r="W352" s="459"/>
      <c r="X352" s="82"/>
      <c r="Y352" s="645" t="s">
        <v>36</v>
      </c>
      <c r="Z352" s="645" t="s">
        <v>910</v>
      </c>
      <c r="AB352" s="697" t="s">
        <v>908</v>
      </c>
      <c r="AC352" s="697" t="s">
        <v>1389</v>
      </c>
      <c r="AD352" s="700">
        <f t="shared" si="119"/>
        <v>70.27679000000079</v>
      </c>
    </row>
    <row r="353" spans="8:8" s="445" ht="15.75" outlineLevel="1" customFormat="1">
      <c r="A353" s="450">
        <v>62.0</v>
      </c>
      <c r="B353" s="645" t="s">
        <v>911</v>
      </c>
      <c r="C353" s="501" t="s">
        <v>912</v>
      </c>
      <c r="D353" s="645" t="s">
        <v>36</v>
      </c>
      <c r="E353" s="645" t="s">
        <v>913</v>
      </c>
      <c r="F353" s="501" t="s">
        <v>912</v>
      </c>
      <c r="G353" s="646">
        <v>0.0</v>
      </c>
      <c r="H353" s="75">
        <v>0.0</v>
      </c>
      <c r="I353" s="75">
        <v>0.0</v>
      </c>
      <c r="J353" s="75">
        <v>1.479</v>
      </c>
      <c r="K353" s="75">
        <v>0.0</v>
      </c>
      <c r="L353" s="75">
        <v>0.0</v>
      </c>
      <c r="M353" s="503">
        <v>0.0</v>
      </c>
      <c r="N353" s="503">
        <v>0.0</v>
      </c>
      <c r="O353" s="503">
        <v>0.0</v>
      </c>
      <c r="P353" s="503">
        <v>0.0</v>
      </c>
      <c r="Q353" s="455">
        <f t="shared" si="116"/>
        <v>1.479</v>
      </c>
      <c r="R353" s="455">
        <f t="shared" si="117"/>
        <v>0.0</v>
      </c>
      <c r="S353" s="78"/>
      <c r="T353" s="79">
        <f t="shared" si="118"/>
        <v>1.479</v>
      </c>
      <c r="U353" s="504">
        <v>1.479</v>
      </c>
      <c r="V353" s="505">
        <v>4.0</v>
      </c>
      <c r="W353" s="459"/>
      <c r="X353" s="82"/>
      <c r="Y353" s="645" t="s">
        <v>36</v>
      </c>
      <c r="Z353" s="645" t="s">
        <v>913</v>
      </c>
      <c r="AB353" s="697" t="s">
        <v>911</v>
      </c>
      <c r="AC353" s="697" t="s">
        <v>1389</v>
      </c>
      <c r="AD353" s="700">
        <f t="shared" si="119"/>
        <v>1.479</v>
      </c>
    </row>
    <row r="354" spans="8:8" s="445" ht="15.75" outlineLevel="1" customFormat="1">
      <c r="A354" s="450">
        <v>64.0</v>
      </c>
      <c r="B354" s="645">
        <v>6402.0</v>
      </c>
      <c r="C354" s="553" t="s">
        <v>1340</v>
      </c>
      <c r="D354" s="645" t="s">
        <v>916</v>
      </c>
      <c r="E354" s="645" t="s">
        <v>917</v>
      </c>
      <c r="F354" s="541" t="s">
        <v>918</v>
      </c>
      <c r="G354" s="646">
        <v>0.0</v>
      </c>
      <c r="H354" s="75">
        <v>12.43</v>
      </c>
      <c r="I354" s="75">
        <v>6.0</v>
      </c>
      <c r="J354" s="75">
        <v>8.9</v>
      </c>
      <c r="K354" s="75">
        <v>0.0</v>
      </c>
      <c r="L354" s="75">
        <v>0.0</v>
      </c>
      <c r="M354" s="503">
        <v>0.0</v>
      </c>
      <c r="N354" s="503">
        <v>0.0</v>
      </c>
      <c r="O354" s="503">
        <v>0.0</v>
      </c>
      <c r="P354" s="503">
        <v>0.0</v>
      </c>
      <c r="Q354" s="455">
        <f t="shared" si="116"/>
        <v>27.33</v>
      </c>
      <c r="R354" s="455">
        <f t="shared" si="117"/>
        <v>0.0</v>
      </c>
      <c r="S354" s="78"/>
      <c r="T354" s="79">
        <f t="shared" si="118"/>
        <v>27.33</v>
      </c>
      <c r="U354" s="504">
        <v>27.33</v>
      </c>
      <c r="V354" s="505">
        <v>2.0</v>
      </c>
      <c r="W354" s="459"/>
      <c r="X354" s="82"/>
      <c r="Y354" s="645" t="s">
        <v>916</v>
      </c>
      <c r="Z354" s="645" t="s">
        <v>917</v>
      </c>
      <c r="AB354" s="697">
        <v>6402.0</v>
      </c>
      <c r="AC354" s="697" t="s">
        <v>1389</v>
      </c>
      <c r="AD354" s="700">
        <f t="shared" si="119"/>
        <v>27.33</v>
      </c>
    </row>
    <row r="355" spans="8:8" s="445" ht="15.75" outlineLevel="1" customFormat="1">
      <c r="A355" s="450">
        <v>64.0</v>
      </c>
      <c r="B355" s="645">
        <v>6403.0</v>
      </c>
      <c r="C355" s="553" t="s">
        <v>919</v>
      </c>
      <c r="D355" s="654" t="s">
        <v>36</v>
      </c>
      <c r="E355" s="645" t="s">
        <v>920</v>
      </c>
      <c r="F355" s="541" t="s">
        <v>921</v>
      </c>
      <c r="G355" s="646">
        <v>0.0</v>
      </c>
      <c r="H355" s="75">
        <v>26.731</v>
      </c>
      <c r="I355" s="75">
        <v>1.5</v>
      </c>
      <c r="J355" s="75">
        <v>5.996</v>
      </c>
      <c r="K355" s="75">
        <v>0.01</v>
      </c>
      <c r="L355" s="75">
        <v>0.0</v>
      </c>
      <c r="M355" s="503">
        <v>0.285</v>
      </c>
      <c r="N355" s="503">
        <v>36.263</v>
      </c>
      <c r="O355" s="503">
        <v>4.628</v>
      </c>
      <c r="P355" s="503">
        <v>1.996</v>
      </c>
      <c r="Q355" s="455">
        <f t="shared" si="116"/>
        <v>34.237</v>
      </c>
      <c r="R355" s="455">
        <f t="shared" si="117"/>
        <v>43.172</v>
      </c>
      <c r="S355" s="78"/>
      <c r="T355" s="79">
        <f t="shared" si="118"/>
        <v>77.40899999999999</v>
      </c>
      <c r="U355" s="504">
        <v>77.406</v>
      </c>
      <c r="V355" s="505">
        <v>2.0</v>
      </c>
      <c r="W355" s="459"/>
      <c r="X355" s="82"/>
      <c r="Y355" s="654" t="s">
        <v>36</v>
      </c>
      <c r="Z355" s="645" t="s">
        <v>920</v>
      </c>
      <c r="AB355" s="697">
        <v>6403.0</v>
      </c>
      <c r="AC355" s="697" t="s">
        <v>1389</v>
      </c>
      <c r="AD355" s="700">
        <f t="shared" si="119"/>
        <v>77.40899999999999</v>
      </c>
    </row>
    <row r="356" spans="8:8" s="445" ht="15.75" outlineLevel="1" customFormat="1">
      <c r="A356" s="450">
        <v>64.0</v>
      </c>
      <c r="B356" s="645" t="s">
        <v>922</v>
      </c>
      <c r="C356" s="501" t="s">
        <v>923</v>
      </c>
      <c r="D356" s="654" t="s">
        <v>36</v>
      </c>
      <c r="E356" s="645" t="s">
        <v>924</v>
      </c>
      <c r="F356" s="541" t="s">
        <v>923</v>
      </c>
      <c r="G356" s="646">
        <v>0.0</v>
      </c>
      <c r="H356" s="75">
        <v>0.0</v>
      </c>
      <c r="I356" s="75">
        <v>2.385</v>
      </c>
      <c r="J356" s="75">
        <v>1.0</v>
      </c>
      <c r="K356" s="75">
        <v>0.0</v>
      </c>
      <c r="L356" s="75">
        <v>0.0</v>
      </c>
      <c r="M356" s="503">
        <v>0.0</v>
      </c>
      <c r="N356" s="503">
        <v>0.0</v>
      </c>
      <c r="O356" s="503">
        <v>0.0</v>
      </c>
      <c r="P356" s="503">
        <v>0.0</v>
      </c>
      <c r="Q356" s="455">
        <f t="shared" si="116"/>
        <v>3.385</v>
      </c>
      <c r="R356" s="455">
        <f t="shared" si="117"/>
        <v>0.0</v>
      </c>
      <c r="S356" s="78"/>
      <c r="T356" s="79">
        <f t="shared" si="118"/>
        <v>3.385</v>
      </c>
      <c r="U356" s="504">
        <v>3.385</v>
      </c>
      <c r="V356" s="505">
        <v>2.0</v>
      </c>
      <c r="W356" s="459"/>
      <c r="X356" s="82"/>
      <c r="Y356" s="654" t="s">
        <v>36</v>
      </c>
      <c r="Z356" s="645" t="s">
        <v>924</v>
      </c>
      <c r="AB356" s="697" t="s">
        <v>922</v>
      </c>
      <c r="AC356" s="697" t="s">
        <v>1389</v>
      </c>
      <c r="AD356" s="700">
        <f t="shared" si="119"/>
        <v>3.385</v>
      </c>
    </row>
    <row r="357" spans="8:8" s="445" ht="15.75" outlineLevel="1" customFormat="1">
      <c r="A357" s="450">
        <v>66.0</v>
      </c>
      <c r="B357" s="645">
        <v>6601.0</v>
      </c>
      <c r="C357" s="501" t="s">
        <v>1341</v>
      </c>
      <c r="D357" s="645" t="s">
        <v>36</v>
      </c>
      <c r="E357" s="645" t="s">
        <v>436</v>
      </c>
      <c r="F357" s="501" t="s">
        <v>1341</v>
      </c>
      <c r="G357" s="646">
        <v>14.973</v>
      </c>
      <c r="H357" s="75">
        <v>12.094000000000001</v>
      </c>
      <c r="I357" s="75">
        <v>3.009</v>
      </c>
      <c r="J357" s="75">
        <v>0.0</v>
      </c>
      <c r="K357" s="75">
        <v>0.0</v>
      </c>
      <c r="L357" s="75">
        <v>0.0</v>
      </c>
      <c r="M357" s="503">
        <v>0.0</v>
      </c>
      <c r="N357" s="503">
        <v>0.0</v>
      </c>
      <c r="O357" s="503">
        <v>0.0</v>
      </c>
      <c r="P357" s="503">
        <v>0.0</v>
      </c>
      <c r="Q357" s="455">
        <f t="shared" si="116"/>
        <v>30.076</v>
      </c>
      <c r="R357" s="455">
        <f t="shared" si="117"/>
        <v>0.0</v>
      </c>
      <c r="S357" s="78"/>
      <c r="T357" s="79">
        <f t="shared" si="118"/>
        <v>30.076</v>
      </c>
      <c r="U357" s="504">
        <v>30.075999999999997</v>
      </c>
      <c r="V357" s="505">
        <v>5.0</v>
      </c>
      <c r="W357" s="459"/>
      <c r="X357" s="82"/>
      <c r="Y357" s="645" t="s">
        <v>36</v>
      </c>
      <c r="Z357" s="645" t="s">
        <v>436</v>
      </c>
      <c r="AB357" s="697">
        <v>6601.0</v>
      </c>
      <c r="AC357" s="697" t="s">
        <v>1389</v>
      </c>
      <c r="AD357" s="700">
        <f t="shared" si="119"/>
        <v>30.076</v>
      </c>
    </row>
    <row r="358" spans="8:8" s="445" ht="15.75" hidden="1" outlineLevel="1" customFormat="1">
      <c r="A358" s="450">
        <v>66.0</v>
      </c>
      <c r="B358" s="645">
        <v>6602.0</v>
      </c>
      <c r="C358" s="501" t="s">
        <v>1342</v>
      </c>
      <c r="D358" s="645" t="s">
        <v>36</v>
      </c>
      <c r="E358" s="645" t="s">
        <v>380</v>
      </c>
      <c r="F358" s="501" t="s">
        <v>1343</v>
      </c>
      <c r="G358" s="646">
        <v>0.0</v>
      </c>
      <c r="H358" s="75">
        <v>25.429000000000006</v>
      </c>
      <c r="I358" s="75">
        <v>20.034000000000002</v>
      </c>
      <c r="J358" s="75">
        <v>0.0</v>
      </c>
      <c r="K358" s="75">
        <v>0.0</v>
      </c>
      <c r="L358" s="75">
        <v>0.0</v>
      </c>
      <c r="M358" s="503">
        <v>0.0</v>
      </c>
      <c r="N358" s="503">
        <v>0.0</v>
      </c>
      <c r="O358" s="503">
        <v>0.0</v>
      </c>
      <c r="P358" s="503">
        <v>0.0</v>
      </c>
      <c r="Q358" s="455">
        <f t="shared" si="116"/>
        <v>45.46300000000001</v>
      </c>
      <c r="R358" s="455">
        <f t="shared" si="117"/>
        <v>0.0</v>
      </c>
      <c r="S358" s="78"/>
      <c r="T358" s="79">
        <f t="shared" si="118"/>
        <v>45.46300000000001</v>
      </c>
      <c r="U358" s="504">
        <v>60.407</v>
      </c>
      <c r="V358" s="505">
        <v>5.0</v>
      </c>
      <c r="W358" s="459"/>
      <c r="X358" s="82"/>
      <c r="Y358" s="645" t="s">
        <v>36</v>
      </c>
      <c r="Z358" s="645" t="s">
        <v>380</v>
      </c>
      <c r="AB358" s="697">
        <v>6602.0</v>
      </c>
      <c r="AC358" s="697" t="s">
        <v>1390</v>
      </c>
      <c r="AD358" s="700">
        <f t="shared" si="119"/>
        <v>0.0</v>
      </c>
    </row>
    <row r="359" spans="8:8" s="445" ht="15.75" hidden="1" outlineLevel="1" customFormat="1">
      <c r="A359" s="450">
        <v>66.0</v>
      </c>
      <c r="B359" s="645">
        <v>6603.0</v>
      </c>
      <c r="C359" s="501" t="s">
        <v>1344</v>
      </c>
      <c r="D359" s="645" t="s">
        <v>1345</v>
      </c>
      <c r="E359" s="645" t="s">
        <v>758</v>
      </c>
      <c r="F359" s="501" t="s">
        <v>1346</v>
      </c>
      <c r="G359" s="75">
        <v>0.0</v>
      </c>
      <c r="H359" s="503">
        <v>46.53669000000001</v>
      </c>
      <c r="I359" s="503">
        <v>15.48907</v>
      </c>
      <c r="J359" s="503">
        <v>1.9906199999999998</v>
      </c>
      <c r="K359" s="75">
        <v>0.0</v>
      </c>
      <c r="L359" s="75">
        <v>0.0</v>
      </c>
      <c r="M359" s="503">
        <v>0.0</v>
      </c>
      <c r="N359" s="503">
        <v>0.0</v>
      </c>
      <c r="O359" s="503">
        <v>0.0</v>
      </c>
      <c r="P359" s="503">
        <v>0.0</v>
      </c>
      <c r="Q359" s="455">
        <f t="shared" si="116"/>
        <v>64.01638</v>
      </c>
      <c r="R359" s="455">
        <f t="shared" si="117"/>
        <v>0.0</v>
      </c>
      <c r="S359" s="78"/>
      <c r="T359" s="79">
        <f t="shared" si="118"/>
        <v>64.01638</v>
      </c>
      <c r="U359" s="504">
        <v>64.01599999999999</v>
      </c>
      <c r="V359" s="505">
        <v>3.0</v>
      </c>
      <c r="W359" s="459"/>
      <c r="X359" s="82"/>
      <c r="Y359" s="645" t="s">
        <v>1345</v>
      </c>
      <c r="Z359" s="645" t="s">
        <v>758</v>
      </c>
      <c r="AB359" s="697">
        <v>6603.0</v>
      </c>
      <c r="AC359" s="697" t="s">
        <v>1390</v>
      </c>
      <c r="AD359" s="700">
        <f t="shared" si="119"/>
        <v>0.0</v>
      </c>
    </row>
    <row r="360" spans="8:8" s="445" ht="15.75" hidden="1" outlineLevel="1" customFormat="1">
      <c r="A360" s="521" t="s">
        <v>925</v>
      </c>
      <c r="B360" s="522"/>
      <c r="C360" s="522"/>
      <c r="D360" s="522"/>
      <c r="E360" s="522"/>
      <c r="F360" s="523" t="s">
        <v>85</v>
      </c>
      <c r="G360" s="526">
        <f>SUM(G343:G359)</f>
        <v>47.65074000000003</v>
      </c>
      <c r="H360" s="526">
        <f t="shared" si="120" ref="H360:P360">SUM(H343:H359)</f>
        <v>292.7441700000002</v>
      </c>
      <c r="I360" s="526">
        <f t="shared" si="120"/>
        <v>113.40644000000017</v>
      </c>
      <c r="J360" s="526">
        <f t="shared" si="120"/>
        <v>64.13741000000002</v>
      </c>
      <c r="K360" s="526">
        <f t="shared" si="120"/>
        <v>0.01</v>
      </c>
      <c r="L360" s="526">
        <f t="shared" si="120"/>
        <v>3.053</v>
      </c>
      <c r="M360" s="526">
        <f t="shared" si="120"/>
        <v>27.949520000000003</v>
      </c>
      <c r="N360" s="526">
        <f t="shared" si="120"/>
        <v>95.10763000000034</v>
      </c>
      <c r="O360" s="526">
        <f t="shared" si="120"/>
        <v>60.38124000000001</v>
      </c>
      <c r="P360" s="526">
        <f t="shared" si="120"/>
        <v>2.2640000000000002</v>
      </c>
      <c r="Q360" s="455">
        <f>SUM(G360:K360)</f>
        <v>517.9487600000004</v>
      </c>
      <c r="R360" s="455">
        <f t="shared" si="117"/>
        <v>188.75539000000038</v>
      </c>
      <c r="S360" s="78">
        <f>SUM(S343:S359)</f>
        <v>0.0</v>
      </c>
      <c r="T360" s="79">
        <f t="shared" si="118"/>
        <v>706.7041500000008</v>
      </c>
      <c r="U360" s="526">
        <f>SUM(U343:U359)</f>
        <v>729.7529999999999</v>
      </c>
      <c r="V360" s="568"/>
      <c r="W360" s="459"/>
      <c r="X360" s="82"/>
      <c r="AB360" s="697"/>
      <c r="AC360" s="697"/>
    </row>
    <row r="361" spans="8:8" s="445" ht="16.5" hidden="1" outlineLevel="1" customFormat="1">
      <c r="A361" s="529"/>
      <c r="B361" s="530"/>
      <c r="C361" s="530"/>
      <c r="D361" s="530"/>
      <c r="E361" s="530"/>
      <c r="F361" s="531" t="s">
        <v>86</v>
      </c>
      <c r="G361" s="114">
        <f>+G360/$T$360</f>
        <v>0.06742671597442858</v>
      </c>
      <c r="H361" s="114">
        <f t="shared" si="121" ref="H361:S361">+H360/$T$360</f>
        <v>0.4142386456907036</v>
      </c>
      <c r="I361" s="114">
        <f t="shared" si="121"/>
        <v>0.16047229947637925</v>
      </c>
      <c r="J361" s="114">
        <f t="shared" si="121"/>
        <v>0.09075567194560827</v>
      </c>
      <c r="K361" s="114">
        <f t="shared" si="121"/>
        <v>1.4150192835290394E-5</v>
      </c>
      <c r="L361" s="114">
        <f t="shared" si="121"/>
        <v>0.004320053872614157</v>
      </c>
      <c r="M361" s="114">
        <f t="shared" si="121"/>
        <v>0.03954910976538056</v>
      </c>
      <c r="N361" s="114">
        <f t="shared" si="121"/>
        <v>0.13457913046074546</v>
      </c>
      <c r="O361" s="114">
        <f t="shared" si="121"/>
        <v>0.085440618963395</v>
      </c>
      <c r="P361" s="114">
        <f t="shared" si="121"/>
        <v>0.0032036036579097455</v>
      </c>
      <c r="Q361" s="532">
        <f t="shared" si="121"/>
        <v>0.732907483279955</v>
      </c>
      <c r="R361" s="532">
        <f t="shared" si="121"/>
        <v>0.26709251672004497</v>
      </c>
      <c r="S361" s="114">
        <f t="shared" si="121"/>
        <v>0.0</v>
      </c>
      <c r="T361" s="533">
        <f>T360/U360</f>
        <v>0.9684155460820317</v>
      </c>
      <c r="U361" s="554"/>
      <c r="V361" s="569"/>
      <c r="W361" s="459"/>
      <c r="X361" s="263"/>
      <c r="AB361" s="697"/>
      <c r="AC361" s="697"/>
    </row>
    <row r="362" spans="8:8" s="445" ht="15.75" hidden="1" outlineLevel="1" collapsed="1" customFormat="1">
      <c r="A362" s="552"/>
      <c r="B362" s="655"/>
      <c r="C362" s="459"/>
      <c r="D362" s="656"/>
      <c r="E362" s="655"/>
      <c r="F362" s="459"/>
      <c r="G362" s="657"/>
      <c r="H362" s="321"/>
      <c r="I362" s="321"/>
      <c r="J362" s="321"/>
      <c r="K362" s="321"/>
      <c r="L362" s="321"/>
      <c r="M362" s="537"/>
      <c r="N362" s="537"/>
      <c r="O362" s="537"/>
      <c r="P362" s="537"/>
      <c r="Q362" s="461"/>
      <c r="R362" s="461"/>
      <c r="S362" s="324"/>
      <c r="T362" s="46"/>
      <c r="U362" s="658"/>
      <c r="V362" s="449"/>
      <c r="W362" s="459"/>
      <c r="X362" s="122"/>
      <c r="Y362" s="656"/>
      <c r="Z362" s="655"/>
      <c r="AB362" s="697"/>
    </row>
    <row r="363" spans="8:8" s="445" ht="15.75" hidden="1" outlineLevel="1" customFormat="1">
      <c r="A363" s="489" t="s">
        <v>926</v>
      </c>
      <c r="B363" s="489"/>
      <c r="C363" s="459"/>
      <c r="D363" s="656"/>
      <c r="E363" s="655"/>
      <c r="F363" s="459"/>
      <c r="G363" s="657"/>
      <c r="H363" s="321"/>
      <c r="I363" s="321"/>
      <c r="J363" s="321"/>
      <c r="K363" s="321"/>
      <c r="L363" s="321"/>
      <c r="M363" s="537"/>
      <c r="N363" s="537"/>
      <c r="O363" s="537"/>
      <c r="P363" s="537"/>
      <c r="Q363" s="461"/>
      <c r="R363" s="461"/>
      <c r="S363" s="324"/>
      <c r="T363" s="46"/>
      <c r="U363" s="658"/>
      <c r="V363" s="449"/>
      <c r="W363" s="459"/>
      <c r="X363" s="122"/>
      <c r="Y363" s="656"/>
      <c r="Z363" s="655"/>
      <c r="AB363" s="697"/>
    </row>
    <row r="364" spans="8:8" s="445" ht="15.75" hidden="1" outlineLevel="1" customFormat="1">
      <c r="A364" s="490" t="s">
        <v>72</v>
      </c>
      <c r="B364" s="493" t="s">
        <v>432</v>
      </c>
      <c r="C364" s="659" t="s">
        <v>433</v>
      </c>
      <c r="D364" s="493" t="s">
        <v>436</v>
      </c>
      <c r="E364" s="493" t="s">
        <v>1347</v>
      </c>
      <c r="F364" s="611" t="s">
        <v>1348</v>
      </c>
      <c r="G364" s="495">
        <v>5.0</v>
      </c>
      <c r="H364" s="55">
        <v>13.991</v>
      </c>
      <c r="I364" s="55">
        <v>21.937</v>
      </c>
      <c r="J364" s="55">
        <v>33.639</v>
      </c>
      <c r="K364" s="55">
        <v>0.0</v>
      </c>
      <c r="L364" s="55">
        <v>0.0</v>
      </c>
      <c r="M364" s="496">
        <v>0.0</v>
      </c>
      <c r="N364" s="496">
        <v>0.0</v>
      </c>
      <c r="O364" s="496">
        <v>0.0</v>
      </c>
      <c r="P364" s="496">
        <v>0.0</v>
      </c>
      <c r="Q364" s="497">
        <f>SUM(G364:K364)</f>
        <v>74.56700000000001</v>
      </c>
      <c r="R364" s="497">
        <f>SUM(L364:P364)</f>
        <v>0.0</v>
      </c>
      <c r="S364" s="58"/>
      <c r="T364" s="59">
        <f>SUM(Q364:S364)</f>
        <v>74.56700000000001</v>
      </c>
      <c r="U364" s="498">
        <v>74.56700000000001</v>
      </c>
      <c r="V364" s="499">
        <v>1.0</v>
      </c>
      <c r="W364" s="459"/>
      <c r="X364" s="62"/>
      <c r="Y364" s="493" t="s">
        <v>436</v>
      </c>
      <c r="Z364" s="493" t="s">
        <v>1347</v>
      </c>
      <c r="AB364" s="697" t="s">
        <v>432</v>
      </c>
      <c r="AC364" s="697" t="s">
        <v>1390</v>
      </c>
      <c r="AD364" s="700">
        <f>+IF(AC364="No",T364,0)</f>
        <v>0.0</v>
      </c>
    </row>
    <row r="365" spans="8:8" s="445" ht="15.75" hidden="1" outlineLevel="1" customFormat="1">
      <c r="A365" s="450" t="s">
        <v>72</v>
      </c>
      <c r="B365" s="458" t="s">
        <v>1349</v>
      </c>
      <c r="C365" s="612" t="s">
        <v>1150</v>
      </c>
      <c r="D365" s="458" t="s">
        <v>36</v>
      </c>
      <c r="E365" s="458" t="s">
        <v>1151</v>
      </c>
      <c r="F365" s="541" t="s">
        <v>1350</v>
      </c>
      <c r="G365" s="502">
        <v>1.939</v>
      </c>
      <c r="H365" s="75">
        <v>10.99</v>
      </c>
      <c r="I365" s="75">
        <v>18.02</v>
      </c>
      <c r="J365" s="75">
        <v>8.0</v>
      </c>
      <c r="K365" s="75">
        <v>0.0</v>
      </c>
      <c r="L365" s="75">
        <v>0.0</v>
      </c>
      <c r="M365" s="503">
        <v>0.0</v>
      </c>
      <c r="N365" s="503">
        <v>0.0</v>
      </c>
      <c r="O365" s="503">
        <v>0.0</v>
      </c>
      <c r="P365" s="503">
        <v>0.0</v>
      </c>
      <c r="Q365" s="455">
        <f>SUM(G365:K365)</f>
        <v>38.949</v>
      </c>
      <c r="R365" s="455">
        <f>SUM(L365:P365)</f>
        <v>0.0</v>
      </c>
      <c r="S365" s="78"/>
      <c r="T365" s="79">
        <f>SUM(Q365:S365)</f>
        <v>38.949</v>
      </c>
      <c r="U365" s="504">
        <v>38.949</v>
      </c>
      <c r="V365" s="505">
        <v>1.0</v>
      </c>
      <c r="W365" s="459"/>
      <c r="X365" s="82"/>
      <c r="Y365" s="458" t="s">
        <v>36</v>
      </c>
      <c r="Z365" s="458" t="s">
        <v>1151</v>
      </c>
      <c r="AB365" s="697" t="s">
        <v>1349</v>
      </c>
      <c r="AC365" s="697" t="s">
        <v>1390</v>
      </c>
      <c r="AD365" s="700">
        <f>+IF(AC365="No",T365,0)</f>
        <v>0.0</v>
      </c>
    </row>
    <row r="366" spans="8:8" s="445" ht="15.75" outlineLevel="1" customFormat="1">
      <c r="A366" s="450" t="s">
        <v>72</v>
      </c>
      <c r="B366" s="458" t="s">
        <v>940</v>
      </c>
      <c r="C366" s="541" t="s">
        <v>941</v>
      </c>
      <c r="D366" s="458" t="s">
        <v>36</v>
      </c>
      <c r="E366" s="458" t="s">
        <v>57</v>
      </c>
      <c r="F366" s="541" t="s">
        <v>941</v>
      </c>
      <c r="G366" s="502">
        <v>0.0</v>
      </c>
      <c r="H366" s="75">
        <v>1.024</v>
      </c>
      <c r="I366" s="75">
        <v>5.522</v>
      </c>
      <c r="J366" s="75">
        <v>8.556</v>
      </c>
      <c r="K366" s="75">
        <v>0.0</v>
      </c>
      <c r="L366" s="75">
        <v>0.0</v>
      </c>
      <c r="M366" s="503">
        <v>0.18</v>
      </c>
      <c r="N366" s="503">
        <v>0.45</v>
      </c>
      <c r="O366" s="503">
        <v>0.0</v>
      </c>
      <c r="P366" s="503">
        <v>0.0</v>
      </c>
      <c r="Q366" s="455">
        <f>SUM(G366:K366)</f>
        <v>15.102</v>
      </c>
      <c r="R366" s="455">
        <f>SUM(L366:P366)</f>
        <v>0.63</v>
      </c>
      <c r="S366" s="78"/>
      <c r="T366" s="79">
        <f>SUM(Q366:S366)</f>
        <v>15.732000000000001</v>
      </c>
      <c r="U366" s="504">
        <v>15.732000000000001</v>
      </c>
      <c r="V366" s="505">
        <v>1.0</v>
      </c>
      <c r="W366" s="459"/>
      <c r="X366" s="82"/>
      <c r="Y366" s="458" t="s">
        <v>36</v>
      </c>
      <c r="Z366" s="458" t="s">
        <v>57</v>
      </c>
      <c r="AB366" s="697" t="s">
        <v>940</v>
      </c>
      <c r="AC366" s="697" t="s">
        <v>1389</v>
      </c>
      <c r="AD366" s="700">
        <f>+IF(AC366="No",T366,0)</f>
        <v>15.732000000000001</v>
      </c>
    </row>
    <row r="367" spans="8:8" s="445" ht="15.75" hidden="1" outlineLevel="1" customFormat="1">
      <c r="A367" s="521" t="s">
        <v>942</v>
      </c>
      <c r="B367" s="522"/>
      <c r="C367" s="522"/>
      <c r="D367" s="522"/>
      <c r="E367" s="522"/>
      <c r="F367" s="523" t="s">
        <v>85</v>
      </c>
      <c r="G367" s="526">
        <f t="shared" si="122" ref="G367:P367">SUM(G364:G366)</f>
        <v>6.939</v>
      </c>
      <c r="H367" s="526">
        <f t="shared" si="122"/>
        <v>26.005000000000003</v>
      </c>
      <c r="I367" s="526">
        <f t="shared" si="122"/>
        <v>45.479</v>
      </c>
      <c r="J367" s="526">
        <f t="shared" si="122"/>
        <v>50.195</v>
      </c>
      <c r="K367" s="526">
        <f t="shared" si="122"/>
        <v>0.0</v>
      </c>
      <c r="L367" s="526">
        <f t="shared" si="122"/>
        <v>0.0</v>
      </c>
      <c r="M367" s="526">
        <f t="shared" si="122"/>
        <v>0.18</v>
      </c>
      <c r="N367" s="526">
        <f t="shared" si="122"/>
        <v>0.45</v>
      </c>
      <c r="O367" s="526">
        <f t="shared" si="122"/>
        <v>0.0</v>
      </c>
      <c r="P367" s="526">
        <f t="shared" si="122"/>
        <v>0.0</v>
      </c>
      <c r="Q367" s="455">
        <f>SUM(G367:K367)</f>
        <v>128.618</v>
      </c>
      <c r="R367" s="455">
        <f>SUM(L367:P367)</f>
        <v>0.63</v>
      </c>
      <c r="S367" s="78">
        <f>SUM(S364:S366)</f>
        <v>0.0</v>
      </c>
      <c r="T367" s="79">
        <f>SUM(Q367:S367)</f>
        <v>129.248</v>
      </c>
      <c r="U367" s="526">
        <f>SUM(U364:U366)</f>
        <v>129.24800000000002</v>
      </c>
      <c r="V367" s="568"/>
      <c r="W367" s="459"/>
      <c r="X367" s="82"/>
      <c r="AB367" s="697"/>
      <c r="AC367" s="697"/>
    </row>
    <row r="368" spans="8:8" s="445" ht="16.5" hidden="1" outlineLevel="1" customFormat="1">
      <c r="A368" s="529"/>
      <c r="B368" s="530"/>
      <c r="C368" s="530"/>
      <c r="D368" s="530"/>
      <c r="E368" s="530"/>
      <c r="F368" s="531" t="s">
        <v>86</v>
      </c>
      <c r="G368" s="114">
        <f>+G367/$T$367</f>
        <v>0.05368748452587274</v>
      </c>
      <c r="H368" s="114">
        <f t="shared" si="123" ref="H368:S368">+H367/$T$367</f>
        <v>0.20120233968804163</v>
      </c>
      <c r="I368" s="114">
        <f t="shared" si="123"/>
        <v>0.35187391681109187</v>
      </c>
      <c r="J368" s="114">
        <f t="shared" si="123"/>
        <v>0.3883619088883387</v>
      </c>
      <c r="K368" s="114">
        <f t="shared" si="123"/>
        <v>0.0</v>
      </c>
      <c r="L368" s="114">
        <f t="shared" si="123"/>
        <v>0.0</v>
      </c>
      <c r="M368" s="114">
        <f t="shared" si="123"/>
        <v>0.0013926714533300322</v>
      </c>
      <c r="N368" s="114">
        <f t="shared" si="123"/>
        <v>0.003481678633325081</v>
      </c>
      <c r="O368" s="114">
        <f t="shared" si="123"/>
        <v>0.0</v>
      </c>
      <c r="P368" s="114">
        <f t="shared" si="123"/>
        <v>0.0</v>
      </c>
      <c r="Q368" s="532">
        <f t="shared" si="123"/>
        <v>0.995125649913345</v>
      </c>
      <c r="R368" s="532">
        <f t="shared" si="123"/>
        <v>0.004874350086655113</v>
      </c>
      <c r="S368" s="114">
        <f t="shared" si="123"/>
        <v>0.0</v>
      </c>
      <c r="T368" s="533">
        <f>T367/U367</f>
        <v>0.9999999999999998</v>
      </c>
      <c r="U368" s="554"/>
      <c r="V368" s="569"/>
      <c r="W368" s="459"/>
      <c r="X368" s="263"/>
      <c r="AB368" s="697"/>
      <c r="AC368" s="697"/>
    </row>
    <row r="369" spans="8:8" s="445" ht="15.75" hidden="1" outlineLevel="1" collapsed="1" customFormat="1">
      <c r="A369" s="552"/>
      <c r="B369" s="459"/>
      <c r="C369" s="459"/>
      <c r="D369" s="459"/>
      <c r="E369" s="459"/>
      <c r="F369" s="459"/>
      <c r="G369" s="536"/>
      <c r="H369" s="321"/>
      <c r="I369" s="321"/>
      <c r="J369" s="321"/>
      <c r="K369" s="321"/>
      <c r="L369" s="321"/>
      <c r="M369" s="537"/>
      <c r="N369" s="537"/>
      <c r="O369" s="537"/>
      <c r="P369" s="537"/>
      <c r="Q369" s="461"/>
      <c r="R369" s="461"/>
      <c r="S369" s="324"/>
      <c r="T369" s="46"/>
      <c r="U369" s="487"/>
      <c r="V369" s="449"/>
      <c r="W369" s="459"/>
      <c r="X369" s="122"/>
      <c r="Y369" s="459"/>
      <c r="Z369" s="459"/>
      <c r="AB369" s="697"/>
    </row>
    <row r="370" spans="8:8" s="445" ht="15.75" hidden="1" outlineLevel="1" customFormat="1">
      <c r="A370" s="489" t="s">
        <v>943</v>
      </c>
      <c r="B370" s="489"/>
      <c r="C370" s="459"/>
      <c r="D370" s="459"/>
      <c r="E370" s="459"/>
      <c r="F370" s="459"/>
      <c r="G370" s="536"/>
      <c r="H370" s="321"/>
      <c r="I370" s="321"/>
      <c r="J370" s="321"/>
      <c r="K370" s="321"/>
      <c r="L370" s="321"/>
      <c r="M370" s="537"/>
      <c r="N370" s="537"/>
      <c r="O370" s="537"/>
      <c r="P370" s="537"/>
      <c r="Q370" s="461"/>
      <c r="R370" s="461"/>
      <c r="S370" s="324"/>
      <c r="T370" s="46"/>
      <c r="U370" s="487"/>
      <c r="V370" s="449"/>
      <c r="W370" s="459"/>
      <c r="X370" s="122"/>
      <c r="Y370" s="459"/>
      <c r="Z370" s="459"/>
      <c r="AB370" s="697"/>
    </row>
    <row r="371" spans="8:8" s="445" ht="15.75" hidden="1" outlineLevel="1" customFormat="1">
      <c r="A371" s="490" t="s">
        <v>944</v>
      </c>
      <c r="B371" s="493" t="s">
        <v>945</v>
      </c>
      <c r="C371" s="611" t="s">
        <v>946</v>
      </c>
      <c r="D371" s="493" t="s">
        <v>67</v>
      </c>
      <c r="E371" s="493" t="s">
        <v>947</v>
      </c>
      <c r="F371" s="611" t="s">
        <v>946</v>
      </c>
      <c r="G371" s="495">
        <v>27.316</v>
      </c>
      <c r="H371" s="55">
        <v>6.81</v>
      </c>
      <c r="I371" s="55">
        <v>8.716000000000001</v>
      </c>
      <c r="J371" s="55">
        <v>1.928</v>
      </c>
      <c r="K371" s="55">
        <v>0.0</v>
      </c>
      <c r="L371" s="55">
        <v>0.0</v>
      </c>
      <c r="M371" s="496">
        <v>0.0</v>
      </c>
      <c r="N371" s="496">
        <v>0.0</v>
      </c>
      <c r="O371" s="496">
        <v>0.0</v>
      </c>
      <c r="P371" s="496">
        <v>0.0</v>
      </c>
      <c r="Q371" s="497">
        <f>SUM(G371:K371)</f>
        <v>44.769999999999996</v>
      </c>
      <c r="R371" s="497">
        <f>SUM(L371:P371)</f>
        <v>0.0</v>
      </c>
      <c r="S371" s="58"/>
      <c r="T371" s="59">
        <f>SUM(Q371:S371)</f>
        <v>44.769999999999996</v>
      </c>
      <c r="U371" s="498">
        <v>43.903999999999996</v>
      </c>
      <c r="V371" s="499">
        <v>1.0</v>
      </c>
      <c r="W371" s="459"/>
      <c r="X371" s="62"/>
      <c r="Y371" s="493" t="s">
        <v>67</v>
      </c>
      <c r="Z371" s="493" t="s">
        <v>947</v>
      </c>
      <c r="AB371" s="697" t="s">
        <v>945</v>
      </c>
      <c r="AC371" s="697" t="s">
        <v>1390</v>
      </c>
      <c r="AD371" s="700">
        <f t="shared" si="124" ref="AD371:AD382">+IF(AC371="No",T371,0)</f>
        <v>0.0</v>
      </c>
    </row>
    <row r="372" spans="8:8" s="445" ht="15.75" hidden="1" outlineLevel="1" customFormat="1">
      <c r="A372" s="450" t="s">
        <v>944</v>
      </c>
      <c r="B372" s="559">
        <v>3603.0</v>
      </c>
      <c r="C372" s="541" t="s">
        <v>948</v>
      </c>
      <c r="D372" s="458" t="s">
        <v>36</v>
      </c>
      <c r="E372" s="458" t="s">
        <v>949</v>
      </c>
      <c r="F372" s="541" t="s">
        <v>948</v>
      </c>
      <c r="G372" s="502">
        <v>30.077</v>
      </c>
      <c r="H372" s="75">
        <v>0.0</v>
      </c>
      <c r="I372" s="75">
        <v>2.0069999999999997</v>
      </c>
      <c r="J372" s="75">
        <v>3.722</v>
      </c>
      <c r="K372" s="75">
        <v>0.0</v>
      </c>
      <c r="L372" s="75">
        <v>0.0</v>
      </c>
      <c r="M372" s="503">
        <v>0.0</v>
      </c>
      <c r="N372" s="503">
        <v>0.0</v>
      </c>
      <c r="O372" s="503">
        <v>0.0</v>
      </c>
      <c r="P372" s="503">
        <v>0.0</v>
      </c>
      <c r="Q372" s="455">
        <f t="shared" si="125" ref="Q372:Q381">SUM(G372:K372)</f>
        <v>35.806000000000004</v>
      </c>
      <c r="R372" s="455">
        <f t="shared" si="126" ref="R372:R382">SUM(L372:P372)</f>
        <v>0.0</v>
      </c>
      <c r="S372" s="78"/>
      <c r="T372" s="79">
        <f t="shared" si="127" ref="T372:T383">SUM(Q372:S372)</f>
        <v>35.806000000000004</v>
      </c>
      <c r="U372" s="504">
        <v>35.806</v>
      </c>
      <c r="V372" s="505">
        <v>1.0</v>
      </c>
      <c r="W372" s="459"/>
      <c r="X372" s="82"/>
      <c r="Y372" s="458" t="s">
        <v>36</v>
      </c>
      <c r="Z372" s="458" t="s">
        <v>949</v>
      </c>
      <c r="AB372" s="697">
        <v>3603.0</v>
      </c>
      <c r="AC372" s="697" t="s">
        <v>1390</v>
      </c>
      <c r="AD372" s="700">
        <f t="shared" si="124"/>
        <v>0.0</v>
      </c>
    </row>
    <row r="373" spans="8:8" s="445" ht="15.75" hidden="1" outlineLevel="1" customFormat="1">
      <c r="A373" s="450" t="s">
        <v>451</v>
      </c>
      <c r="B373" s="458" t="s">
        <v>801</v>
      </c>
      <c r="C373" s="553" t="s">
        <v>1322</v>
      </c>
      <c r="D373" s="458" t="s">
        <v>1325</v>
      </c>
      <c r="E373" s="458" t="s">
        <v>803</v>
      </c>
      <c r="F373" s="541" t="s">
        <v>1351</v>
      </c>
      <c r="G373" s="502">
        <v>3.9789999999999996</v>
      </c>
      <c r="H373" s="75">
        <v>16.683</v>
      </c>
      <c r="I373" s="75">
        <v>1.8679999999999999</v>
      </c>
      <c r="J373" s="75">
        <v>0.0</v>
      </c>
      <c r="K373" s="75">
        <v>0.0</v>
      </c>
      <c r="L373" s="75">
        <v>0.0</v>
      </c>
      <c r="M373" s="503">
        <v>0.0</v>
      </c>
      <c r="N373" s="503">
        <v>0.0</v>
      </c>
      <c r="O373" s="503">
        <v>0.0</v>
      </c>
      <c r="P373" s="503">
        <v>0.0</v>
      </c>
      <c r="Q373" s="455">
        <f t="shared" si="125"/>
        <v>22.529999999999998</v>
      </c>
      <c r="R373" s="455">
        <f t="shared" si="126"/>
        <v>0.0</v>
      </c>
      <c r="S373" s="78"/>
      <c r="T373" s="79">
        <f t="shared" si="127"/>
        <v>22.529999999999998</v>
      </c>
      <c r="U373" s="504">
        <v>22.53</v>
      </c>
      <c r="V373" s="505">
        <v>2.0</v>
      </c>
      <c r="W373" s="459"/>
      <c r="X373" s="82"/>
      <c r="Y373" s="458" t="s">
        <v>1325</v>
      </c>
      <c r="Z373" s="458" t="s">
        <v>803</v>
      </c>
      <c r="AB373" s="697" t="s">
        <v>801</v>
      </c>
      <c r="AC373" s="697" t="s">
        <v>1390</v>
      </c>
      <c r="AD373" s="700">
        <f t="shared" si="124"/>
        <v>0.0</v>
      </c>
    </row>
    <row r="374" spans="8:8" s="445" ht="15.75" hidden="1" outlineLevel="1" customFormat="1">
      <c r="A374" s="619" t="s">
        <v>451</v>
      </c>
      <c r="B374" s="620" t="s">
        <v>801</v>
      </c>
      <c r="C374" s="452" t="s">
        <v>1322</v>
      </c>
      <c r="D374" s="620" t="s">
        <v>1352</v>
      </c>
      <c r="E374" s="620" t="s">
        <v>1353</v>
      </c>
      <c r="F374" s="643" t="s">
        <v>1354</v>
      </c>
      <c r="G374" s="621"/>
      <c r="H374" s="622"/>
      <c r="I374" s="622"/>
      <c r="J374" s="622"/>
      <c r="K374" s="622"/>
      <c r="L374" s="622"/>
      <c r="M374" s="623"/>
      <c r="N374" s="623"/>
      <c r="O374" s="623"/>
      <c r="P374" s="623"/>
      <c r="Q374" s="455">
        <f t="shared" si="125"/>
        <v>0.0</v>
      </c>
      <c r="R374" s="455">
        <f t="shared" si="126"/>
        <v>0.0</v>
      </c>
      <c r="S374" s="624"/>
      <c r="T374" s="625">
        <f t="shared" si="127"/>
        <v>0.0</v>
      </c>
      <c r="U374" s="504">
        <v>0.285</v>
      </c>
      <c r="V374" s="505">
        <v>2.0</v>
      </c>
      <c r="W374" s="459"/>
      <c r="X374" s="82"/>
      <c r="Y374" s="458" t="s">
        <v>1352</v>
      </c>
      <c r="Z374" s="458" t="s">
        <v>1353</v>
      </c>
      <c r="AB374" s="697" t="s">
        <v>801</v>
      </c>
      <c r="AC374" s="697" t="s">
        <v>1390</v>
      </c>
      <c r="AD374" s="700">
        <f t="shared" si="124"/>
        <v>0.0</v>
      </c>
    </row>
    <row r="375" spans="8:8" s="445" ht="15.75" hidden="1" outlineLevel="1" customFormat="1">
      <c r="A375" s="450" t="s">
        <v>451</v>
      </c>
      <c r="B375" s="559" t="s">
        <v>950</v>
      </c>
      <c r="C375" s="553" t="s">
        <v>1355</v>
      </c>
      <c r="D375" s="458" t="s">
        <v>36</v>
      </c>
      <c r="E375" s="458" t="s">
        <v>952</v>
      </c>
      <c r="F375" s="501" t="s">
        <v>1356</v>
      </c>
      <c r="G375" s="502">
        <v>0.224</v>
      </c>
      <c r="H375" s="75">
        <v>0.0</v>
      </c>
      <c r="I375" s="75">
        <v>1.0</v>
      </c>
      <c r="J375" s="75">
        <v>1.996</v>
      </c>
      <c r="K375" s="75">
        <v>0.0</v>
      </c>
      <c r="L375" s="75">
        <v>0.0</v>
      </c>
      <c r="M375" s="503">
        <v>0.0</v>
      </c>
      <c r="N375" s="503">
        <v>0.0</v>
      </c>
      <c r="O375" s="503">
        <v>0.0</v>
      </c>
      <c r="P375" s="503">
        <v>0.0</v>
      </c>
      <c r="Q375" s="455">
        <f t="shared" si="125"/>
        <v>3.2199999999999998</v>
      </c>
      <c r="R375" s="455">
        <f t="shared" si="126"/>
        <v>0.0</v>
      </c>
      <c r="S375" s="78"/>
      <c r="T375" s="79">
        <f t="shared" si="127"/>
        <v>3.2199999999999998</v>
      </c>
      <c r="U375" s="504">
        <v>3.228</v>
      </c>
      <c r="V375" s="505">
        <v>1.0</v>
      </c>
      <c r="W375" s="459"/>
      <c r="X375" s="82"/>
      <c r="Y375" s="458" t="s">
        <v>36</v>
      </c>
      <c r="Z375" s="458" t="s">
        <v>952</v>
      </c>
      <c r="AB375" s="697" t="s">
        <v>950</v>
      </c>
      <c r="AC375" s="697" t="s">
        <v>1390</v>
      </c>
      <c r="AD375" s="700">
        <f t="shared" si="124"/>
        <v>0.0</v>
      </c>
    </row>
    <row r="376" spans="8:8" s="445" ht="15.75" outlineLevel="1" customFormat="1">
      <c r="A376" s="450" t="s">
        <v>1357</v>
      </c>
      <c r="B376" s="458" t="s">
        <v>1358</v>
      </c>
      <c r="C376" s="501" t="s">
        <v>1359</v>
      </c>
      <c r="D376" s="458" t="s">
        <v>36</v>
      </c>
      <c r="E376" s="458" t="s">
        <v>1360</v>
      </c>
      <c r="F376" s="541" t="s">
        <v>1359</v>
      </c>
      <c r="G376" s="502">
        <v>18.214</v>
      </c>
      <c r="H376" s="75">
        <v>36.23100000000001</v>
      </c>
      <c r="I376" s="75">
        <v>52.86499999999998</v>
      </c>
      <c r="J376" s="75">
        <v>0.0</v>
      </c>
      <c r="K376" s="75">
        <v>0.0</v>
      </c>
      <c r="L376" s="75">
        <v>0.0</v>
      </c>
      <c r="M376" s="503">
        <v>0.0</v>
      </c>
      <c r="N376" s="503">
        <v>0.0</v>
      </c>
      <c r="O376" s="503">
        <v>0.0</v>
      </c>
      <c r="P376" s="503">
        <v>0.0</v>
      </c>
      <c r="Q376" s="455">
        <f t="shared" si="125"/>
        <v>107.30999999999999</v>
      </c>
      <c r="R376" s="455">
        <f t="shared" si="126"/>
        <v>0.0</v>
      </c>
      <c r="S376" s="78"/>
      <c r="T376" s="79">
        <f t="shared" si="127"/>
        <v>107.30999999999999</v>
      </c>
      <c r="U376" s="504">
        <v>107.31</v>
      </c>
      <c r="V376" s="505">
        <v>2.0</v>
      </c>
      <c r="W376" s="459"/>
      <c r="X376" s="82"/>
      <c r="Y376" s="458" t="s">
        <v>36</v>
      </c>
      <c r="Z376" s="458" t="s">
        <v>1360</v>
      </c>
      <c r="AB376" s="697" t="s">
        <v>1358</v>
      </c>
      <c r="AC376" s="697" t="s">
        <v>1389</v>
      </c>
      <c r="AD376" s="700">
        <f t="shared" si="124"/>
        <v>107.30999999999999</v>
      </c>
    </row>
    <row r="377" spans="8:8" s="445" ht="15.75" outlineLevel="1" customFormat="1">
      <c r="A377" s="619" t="s">
        <v>869</v>
      </c>
      <c r="B377" s="620">
        <v>4507.0</v>
      </c>
      <c r="C377" s="452" t="s">
        <v>953</v>
      </c>
      <c r="D377" s="620" t="s">
        <v>1361</v>
      </c>
      <c r="E377" s="620" t="s">
        <v>1362</v>
      </c>
      <c r="F377" s="643" t="s">
        <v>1363</v>
      </c>
      <c r="G377" s="621"/>
      <c r="H377" s="622"/>
      <c r="I377" s="622"/>
      <c r="J377" s="622"/>
      <c r="K377" s="622"/>
      <c r="L377" s="622"/>
      <c r="M377" s="623"/>
      <c r="N377" s="623"/>
      <c r="O377" s="623"/>
      <c r="P377" s="623"/>
      <c r="Q377" s="455">
        <f t="shared" si="125"/>
        <v>0.0</v>
      </c>
      <c r="R377" s="455">
        <f t="shared" si="126"/>
        <v>0.0</v>
      </c>
      <c r="S377" s="624"/>
      <c r="T377" s="625">
        <f t="shared" si="127"/>
        <v>0.0</v>
      </c>
      <c r="U377" s="504">
        <v>0.12</v>
      </c>
      <c r="V377" s="505">
        <v>1.0</v>
      </c>
      <c r="W377" s="459"/>
      <c r="X377" s="82"/>
      <c r="Y377" s="458" t="s">
        <v>1361</v>
      </c>
      <c r="Z377" s="458" t="s">
        <v>1362</v>
      </c>
      <c r="AB377" s="697">
        <v>4507.0</v>
      </c>
      <c r="AC377" s="697" t="s">
        <v>1389</v>
      </c>
      <c r="AD377" s="700">
        <f t="shared" si="124"/>
        <v>0.0</v>
      </c>
    </row>
    <row r="378" spans="8:8" s="445" ht="15.75" outlineLevel="1" customFormat="1">
      <c r="A378" s="450" t="s">
        <v>869</v>
      </c>
      <c r="B378" s="559">
        <v>4507.0</v>
      </c>
      <c r="C378" s="553" t="s">
        <v>953</v>
      </c>
      <c r="D378" s="458" t="s">
        <v>954</v>
      </c>
      <c r="E378" s="458" t="s">
        <v>955</v>
      </c>
      <c r="F378" s="541" t="s">
        <v>956</v>
      </c>
      <c r="G378" s="502">
        <v>2.0</v>
      </c>
      <c r="H378" s="660">
        <v>0.0</v>
      </c>
      <c r="I378" s="75">
        <v>0.0</v>
      </c>
      <c r="J378" s="661">
        <v>2.124</v>
      </c>
      <c r="K378" s="75">
        <v>0.0</v>
      </c>
      <c r="L378" s="75">
        <v>0.0</v>
      </c>
      <c r="M378" s="503">
        <v>0.0</v>
      </c>
      <c r="N378" s="503">
        <v>0.0</v>
      </c>
      <c r="O378" s="503">
        <v>0.0</v>
      </c>
      <c r="P378" s="503">
        <v>0.0</v>
      </c>
      <c r="Q378" s="455">
        <f t="shared" si="125"/>
        <v>4.1240000000000006</v>
      </c>
      <c r="R378" s="455">
        <f t="shared" si="126"/>
        <v>0.0</v>
      </c>
      <c r="S378" s="78"/>
      <c r="T378" s="79">
        <f t="shared" si="127"/>
        <v>4.1240000000000006</v>
      </c>
      <c r="U378" s="504">
        <v>4.1240000000000006</v>
      </c>
      <c r="V378" s="505">
        <v>1.0</v>
      </c>
      <c r="W378" s="459"/>
      <c r="X378" s="82"/>
      <c r="Y378" s="458" t="s">
        <v>954</v>
      </c>
      <c r="Z378" s="458" t="s">
        <v>955</v>
      </c>
      <c r="AB378" s="697">
        <v>4507.0</v>
      </c>
      <c r="AC378" s="697" t="s">
        <v>1389</v>
      </c>
      <c r="AD378" s="700">
        <f t="shared" si="124"/>
        <v>4.1240000000000006</v>
      </c>
    </row>
    <row r="379" spans="8:8" s="445" ht="15.75" outlineLevel="1" customFormat="1">
      <c r="A379" s="450" t="s">
        <v>869</v>
      </c>
      <c r="B379" s="458">
        <v>4507.0</v>
      </c>
      <c r="C379" s="553" t="s">
        <v>953</v>
      </c>
      <c r="D379" s="458" t="s">
        <v>957</v>
      </c>
      <c r="E379" s="458" t="s">
        <v>177</v>
      </c>
      <c r="F379" s="541" t="s">
        <v>1364</v>
      </c>
      <c r="G379" s="502">
        <v>0.0</v>
      </c>
      <c r="H379" s="528">
        <v>2.284</v>
      </c>
      <c r="I379" s="75">
        <v>1.196</v>
      </c>
      <c r="J379" s="75">
        <v>0.0</v>
      </c>
      <c r="K379" s="75">
        <v>0.0</v>
      </c>
      <c r="L379" s="75">
        <v>0.0</v>
      </c>
      <c r="M379" s="503">
        <v>0.0</v>
      </c>
      <c r="N379" s="503">
        <v>0.0</v>
      </c>
      <c r="O379" s="503">
        <v>0.0</v>
      </c>
      <c r="P379" s="503">
        <v>0.0</v>
      </c>
      <c r="Q379" s="455">
        <f t="shared" si="125"/>
        <v>3.4799999999999995</v>
      </c>
      <c r="R379" s="455">
        <f t="shared" si="126"/>
        <v>0.0</v>
      </c>
      <c r="S379" s="78"/>
      <c r="T379" s="79">
        <f t="shared" si="127"/>
        <v>3.4799999999999995</v>
      </c>
      <c r="U379" s="504">
        <v>3.393</v>
      </c>
      <c r="V379" s="505">
        <v>1.0</v>
      </c>
      <c r="W379" s="459"/>
      <c r="X379" s="82"/>
      <c r="Y379" s="458" t="s">
        <v>957</v>
      </c>
      <c r="Z379" s="458" t="s">
        <v>177</v>
      </c>
      <c r="AB379" s="697">
        <v>4507.0</v>
      </c>
      <c r="AC379" s="697" t="s">
        <v>1389</v>
      </c>
      <c r="AD379" s="700">
        <f t="shared" si="124"/>
        <v>3.4799999999999995</v>
      </c>
    </row>
    <row r="380" spans="8:8" s="445" ht="15.75" outlineLevel="1" customFormat="1">
      <c r="A380" s="450" t="s">
        <v>869</v>
      </c>
      <c r="B380" s="559" t="s">
        <v>959</v>
      </c>
      <c r="C380" s="553" t="s">
        <v>960</v>
      </c>
      <c r="D380" s="458" t="s">
        <v>36</v>
      </c>
      <c r="E380" s="458" t="s">
        <v>1365</v>
      </c>
      <c r="F380" s="541" t="s">
        <v>1366</v>
      </c>
      <c r="G380" s="502">
        <v>0.0</v>
      </c>
      <c r="H380" s="502">
        <v>0.17</v>
      </c>
      <c r="I380" s="502">
        <v>0.0</v>
      </c>
      <c r="J380" s="502">
        <v>0.0</v>
      </c>
      <c r="K380" s="75">
        <v>0.0</v>
      </c>
      <c r="L380" s="75">
        <v>0.0</v>
      </c>
      <c r="M380" s="503">
        <v>0.0</v>
      </c>
      <c r="N380" s="503">
        <v>0.0</v>
      </c>
      <c r="O380" s="503">
        <v>0.0</v>
      </c>
      <c r="P380" s="503">
        <v>0.0</v>
      </c>
      <c r="Q380" s="455">
        <f t="shared" si="125"/>
        <v>0.17</v>
      </c>
      <c r="R380" s="455">
        <f t="shared" si="126"/>
        <v>0.0</v>
      </c>
      <c r="S380" s="78"/>
      <c r="T380" s="79">
        <f t="shared" si="127"/>
        <v>0.17</v>
      </c>
      <c r="U380" s="504">
        <v>0.17</v>
      </c>
      <c r="V380" s="505">
        <v>2.0</v>
      </c>
      <c r="W380" s="459"/>
      <c r="X380" s="457" t="s">
        <v>1100</v>
      </c>
      <c r="Y380" s="458" t="s">
        <v>36</v>
      </c>
      <c r="Z380" s="458" t="s">
        <v>1365</v>
      </c>
      <c r="AB380" s="697" t="s">
        <v>959</v>
      </c>
      <c r="AC380" s="697" t="s">
        <v>1389</v>
      </c>
      <c r="AD380" s="700">
        <f t="shared" si="124"/>
        <v>0.17</v>
      </c>
    </row>
    <row r="381" spans="8:8" s="445" ht="16.5" outlineLevel="1" customFormat="1">
      <c r="A381" s="450" t="s">
        <v>475</v>
      </c>
      <c r="B381" s="559" t="s">
        <v>959</v>
      </c>
      <c r="C381" s="553" t="s">
        <v>960</v>
      </c>
      <c r="D381" s="458" t="s">
        <v>961</v>
      </c>
      <c r="E381" s="458" t="s">
        <v>962</v>
      </c>
      <c r="F381" s="541" t="s">
        <v>963</v>
      </c>
      <c r="G381" s="502">
        <v>0.0</v>
      </c>
      <c r="H381" s="75">
        <v>0.0</v>
      </c>
      <c r="I381" s="75">
        <v>0.73</v>
      </c>
      <c r="J381" s="75">
        <v>0.0</v>
      </c>
      <c r="K381" s="75">
        <v>0.0</v>
      </c>
      <c r="L381" s="75">
        <v>0.0</v>
      </c>
      <c r="M381" s="503">
        <v>0.0</v>
      </c>
      <c r="N381" s="503">
        <v>0.0</v>
      </c>
      <c r="O381" s="503">
        <v>0.0</v>
      </c>
      <c r="P381" s="503">
        <v>0.0</v>
      </c>
      <c r="Q381" s="455">
        <f t="shared" si="125"/>
        <v>0.73</v>
      </c>
      <c r="R381" s="455">
        <f t="shared" si="126"/>
        <v>0.0</v>
      </c>
      <c r="S381" s="78"/>
      <c r="T381" s="79">
        <f t="shared" si="127"/>
        <v>0.73</v>
      </c>
      <c r="U381" s="504">
        <v>0.747</v>
      </c>
      <c r="V381" s="505">
        <v>2.0</v>
      </c>
      <c r="W381"/>
      <c r="X381" s="457" t="s">
        <v>1100</v>
      </c>
      <c r="Y381" s="458" t="s">
        <v>961</v>
      </c>
      <c r="Z381" s="458" t="s">
        <v>962</v>
      </c>
      <c r="AB381" s="697" t="s">
        <v>959</v>
      </c>
      <c r="AC381" s="697" t="s">
        <v>1389</v>
      </c>
      <c r="AD381" s="700">
        <f t="shared" si="124"/>
        <v>0.73</v>
      </c>
    </row>
    <row r="382" spans="8:8" s="445" ht="16.5" hidden="1" outlineLevel="1" customFormat="1">
      <c r="A382" s="450" t="s">
        <v>475</v>
      </c>
      <c r="B382" s="664" t="s">
        <v>969</v>
      </c>
      <c r="C382" s="663" t="s">
        <v>970</v>
      </c>
      <c r="D382" s="664" t="s">
        <v>36</v>
      </c>
      <c r="E382" s="664" t="s">
        <v>974</v>
      </c>
      <c r="F382" s="665" t="s">
        <v>970</v>
      </c>
      <c r="G382" s="666">
        <v>6.402</v>
      </c>
      <c r="H382" s="75">
        <v>32.03799999999999</v>
      </c>
      <c r="I382" s="75">
        <v>9.21</v>
      </c>
      <c r="J382" s="75">
        <v>0.0</v>
      </c>
      <c r="K382" s="75">
        <v>0.0</v>
      </c>
      <c r="L382" s="75">
        <v>0.0</v>
      </c>
      <c r="M382" s="503">
        <v>0.0</v>
      </c>
      <c r="N382" s="503">
        <v>0.0</v>
      </c>
      <c r="O382" s="503">
        <v>0.0</v>
      </c>
      <c r="P382" s="503">
        <v>0.0</v>
      </c>
      <c r="Q382" s="455">
        <f>SUM(G382:K382)</f>
        <v>47.64999999999999</v>
      </c>
      <c r="R382" s="455">
        <f t="shared" si="126"/>
        <v>0.0</v>
      </c>
      <c r="S382" s="78"/>
      <c r="T382" s="79">
        <f t="shared" si="127"/>
        <v>47.64999999999999</v>
      </c>
      <c r="U382" s="504">
        <v>47.648</v>
      </c>
      <c r="V382" s="505">
        <v>2.0</v>
      </c>
      <c r="W382" s="459"/>
      <c r="X382" s="82"/>
      <c r="Y382" s="664" t="s">
        <v>36</v>
      </c>
      <c r="Z382" s="664" t="s">
        <v>974</v>
      </c>
      <c r="AB382" s="697" t="s">
        <v>969</v>
      </c>
      <c r="AC382" s="697" t="s">
        <v>1390</v>
      </c>
      <c r="AD382" s="700">
        <f t="shared" si="124"/>
        <v>0.0</v>
      </c>
    </row>
    <row r="383" spans="8:8" s="445" ht="16.5" hidden="1" outlineLevel="1" customFormat="1">
      <c r="A383" s="521" t="s">
        <v>976</v>
      </c>
      <c r="B383" s="522"/>
      <c r="C383" s="522"/>
      <c r="D383" s="522"/>
      <c r="E383" s="522"/>
      <c r="F383" s="523" t="s">
        <v>85</v>
      </c>
      <c r="G383" s="526">
        <f>SUM(G371:G382)</f>
        <v>88.212</v>
      </c>
      <c r="H383" s="526">
        <f t="shared" si="128" ref="H383:P383">SUM(H371:H382)</f>
        <v>94.216</v>
      </c>
      <c r="I383" s="526">
        <f t="shared" si="128"/>
        <v>77.59199999999998</v>
      </c>
      <c r="J383" s="526">
        <f t="shared" si="128"/>
        <v>9.770000000000001</v>
      </c>
      <c r="K383" s="526">
        <f t="shared" si="128"/>
        <v>0.0</v>
      </c>
      <c r="L383" s="526">
        <f t="shared" si="128"/>
        <v>0.0</v>
      </c>
      <c r="M383" s="526">
        <f t="shared" si="128"/>
        <v>0.0</v>
      </c>
      <c r="N383" s="526">
        <f t="shared" si="128"/>
        <v>0.0</v>
      </c>
      <c r="O383" s="526">
        <f t="shared" si="128"/>
        <v>0.0</v>
      </c>
      <c r="P383" s="526">
        <f t="shared" si="128"/>
        <v>0.0</v>
      </c>
      <c r="Q383" s="525">
        <f>SUM(G383:K383)</f>
        <v>269.78999999999996</v>
      </c>
      <c r="R383" s="525">
        <f>SUM(L383:P383)</f>
        <v>0.0</v>
      </c>
      <c r="S383" s="78">
        <f>SUM(S371:S381)</f>
        <v>0.0</v>
      </c>
      <c r="T383" s="79">
        <f t="shared" si="127"/>
        <v>269.78999999999996</v>
      </c>
      <c r="U383" s="526">
        <f>SUM(U371:U382)</f>
        <v>269.265</v>
      </c>
      <c r="V383" s="568"/>
      <c r="W383" s="459"/>
      <c r="X383" s="82"/>
      <c r="AB383" s="697"/>
      <c r="AC383" s="697"/>
    </row>
    <row r="384" spans="8:8" s="445" ht="16.5" hidden="1" outlineLevel="1" customFormat="1">
      <c r="A384" s="529"/>
      <c r="B384" s="530"/>
      <c r="C384" s="530"/>
      <c r="D384" s="530"/>
      <c r="E384" s="530"/>
      <c r="F384" s="531" t="s">
        <v>86</v>
      </c>
      <c r="G384" s="114">
        <f>+G383/$T$383</f>
        <v>0.32696541754698105</v>
      </c>
      <c r="H384" s="114">
        <f t="shared" si="129" ref="H384:S384">+H383/$T$383</f>
        <v>0.3492197635197747</v>
      </c>
      <c r="I384" s="114">
        <f t="shared" si="129"/>
        <v>0.2876014678082953</v>
      </c>
      <c r="J384" s="114">
        <f t="shared" si="129"/>
        <v>0.03621335112494904</v>
      </c>
      <c r="K384" s="114">
        <f t="shared" si="129"/>
        <v>0.0</v>
      </c>
      <c r="L384" s="114">
        <f t="shared" si="129"/>
        <v>0.0</v>
      </c>
      <c r="M384" s="114">
        <f t="shared" si="129"/>
        <v>0.0</v>
      </c>
      <c r="N384" s="114">
        <f t="shared" si="129"/>
        <v>0.0</v>
      </c>
      <c r="O384" s="114">
        <f t="shared" si="129"/>
        <v>0.0</v>
      </c>
      <c r="P384" s="114">
        <f t="shared" si="129"/>
        <v>0.0</v>
      </c>
      <c r="Q384" s="532">
        <f t="shared" si="129"/>
        <v>1.0</v>
      </c>
      <c r="R384" s="532">
        <f t="shared" si="129"/>
        <v>0.0</v>
      </c>
      <c r="S384" s="114">
        <f t="shared" si="129"/>
        <v>0.0</v>
      </c>
      <c r="T384" s="533">
        <f>T383/U383</f>
        <v>1.0019497521029468</v>
      </c>
      <c r="U384" s="554"/>
      <c r="V384" s="569"/>
      <c r="W384" s="459"/>
      <c r="X384" s="263"/>
      <c r="AB384" s="697"/>
      <c r="AC384" s="697"/>
    </row>
    <row r="385" spans="8:8" s="445" ht="16.5" hidden="1" outlineLevel="1" collapsed="1" customFormat="1">
      <c r="A385" s="552"/>
      <c r="B385" s="459"/>
      <c r="C385" s="459"/>
      <c r="D385" s="459"/>
      <c r="E385" s="459"/>
      <c r="F385" s="459"/>
      <c r="G385" s="536"/>
      <c r="H385" s="321"/>
      <c r="I385" s="321"/>
      <c r="J385" s="321"/>
      <c r="K385" s="321"/>
      <c r="L385" s="321"/>
      <c r="M385" s="537"/>
      <c r="N385" s="537"/>
      <c r="O385" s="537"/>
      <c r="P385" s="537"/>
      <c r="Q385" s="461"/>
      <c r="R385" s="461"/>
      <c r="S385" s="324"/>
      <c r="T385" s="46"/>
      <c r="U385" s="487"/>
      <c r="V385" s="449"/>
      <c r="W385" s="459"/>
      <c r="X385" s="122"/>
      <c r="Y385" s="459"/>
      <c r="Z385" s="459"/>
      <c r="AB385" s="697"/>
    </row>
    <row r="386" spans="8:8" s="445" ht="16.5" hidden="1" outlineLevel="1" customFormat="1">
      <c r="A386" s="489" t="s">
        <v>977</v>
      </c>
      <c r="B386" s="489"/>
      <c r="C386" s="489"/>
      <c r="D386" s="459"/>
      <c r="E386" s="459"/>
      <c r="F386" s="459"/>
      <c r="G386" s="536"/>
      <c r="H386" s="321"/>
      <c r="I386" s="321"/>
      <c r="J386" s="321"/>
      <c r="K386" s="321"/>
      <c r="L386" s="321"/>
      <c r="M386" s="537"/>
      <c r="N386" s="537"/>
      <c r="O386" s="537"/>
      <c r="P386" s="537"/>
      <c r="Q386" s="461"/>
      <c r="R386" s="461"/>
      <c r="S386" s="324"/>
      <c r="T386" s="46"/>
      <c r="U386" s="487"/>
      <c r="V386" s="449"/>
      <c r="W386" s="459"/>
      <c r="X386" s="122"/>
      <c r="Y386" s="459"/>
      <c r="Z386" s="459"/>
      <c r="AB386" s="697"/>
    </row>
    <row r="387" spans="8:8" s="445" ht="15.75" outlineLevel="1" customFormat="1">
      <c r="A387" s="490" t="s">
        <v>978</v>
      </c>
      <c r="B387" s="611">
        <v>1901.0</v>
      </c>
      <c r="C387" s="492" t="s">
        <v>979</v>
      </c>
      <c r="D387" s="493" t="s">
        <v>980</v>
      </c>
      <c r="E387" s="493" t="s">
        <v>981</v>
      </c>
      <c r="F387" s="492" t="s">
        <v>979</v>
      </c>
      <c r="G387" s="495">
        <v>16.802000000000003</v>
      </c>
      <c r="H387" s="55">
        <v>17.604999999999997</v>
      </c>
      <c r="I387" s="55">
        <v>17.017</v>
      </c>
      <c r="J387" s="55">
        <v>0.0</v>
      </c>
      <c r="K387" s="55">
        <v>0.0</v>
      </c>
      <c r="L387" s="55">
        <v>0.0</v>
      </c>
      <c r="M387" s="496">
        <v>0.0</v>
      </c>
      <c r="N387" s="496">
        <v>0.0</v>
      </c>
      <c r="O387" s="496">
        <v>0.0</v>
      </c>
      <c r="P387" s="496">
        <v>0.0</v>
      </c>
      <c r="Q387" s="497">
        <f>SUM(G387:K387)</f>
        <v>51.42399999999999</v>
      </c>
      <c r="R387" s="497">
        <f>SUM(L387:P387)</f>
        <v>0.0</v>
      </c>
      <c r="S387" s="58"/>
      <c r="T387" s="59">
        <f>SUM(Q387:S387)</f>
        <v>51.42399999999999</v>
      </c>
      <c r="U387" s="498">
        <v>51.42399999999999</v>
      </c>
      <c r="V387" s="499">
        <v>1.0</v>
      </c>
      <c r="W387" s="459"/>
      <c r="X387" s="62"/>
      <c r="Y387" s="493" t="s">
        <v>980</v>
      </c>
      <c r="Z387" s="493" t="s">
        <v>981</v>
      </c>
      <c r="AB387" s="697">
        <v>1901.0</v>
      </c>
      <c r="AC387" s="697" t="s">
        <v>1389</v>
      </c>
      <c r="AD387" s="700">
        <f t="shared" si="130" ref="AD387:AD395">+IF(AC387="No",T387,0)</f>
        <v>51.42399999999999</v>
      </c>
    </row>
    <row r="388" spans="8:8" s="445" ht="15.75" outlineLevel="1" customFormat="1">
      <c r="A388" s="450" t="s">
        <v>982</v>
      </c>
      <c r="B388" s="541">
        <v>2301.0</v>
      </c>
      <c r="C388" s="501" t="s">
        <v>1367</v>
      </c>
      <c r="D388" s="458" t="s">
        <v>36</v>
      </c>
      <c r="E388" s="458" t="s">
        <v>546</v>
      </c>
      <c r="F388" s="541" t="s">
        <v>1368</v>
      </c>
      <c r="G388" s="502">
        <v>0.0</v>
      </c>
      <c r="H388" s="75">
        <v>2.0</v>
      </c>
      <c r="I388" s="75">
        <v>4.0</v>
      </c>
      <c r="J388" s="75">
        <v>5.663</v>
      </c>
      <c r="K388" s="75">
        <v>0.0</v>
      </c>
      <c r="L388" s="75">
        <v>0.0</v>
      </c>
      <c r="M388" s="503">
        <v>0.0</v>
      </c>
      <c r="N388" s="503">
        <v>0.0</v>
      </c>
      <c r="O388" s="503">
        <v>0.0</v>
      </c>
      <c r="P388" s="503">
        <v>0.0</v>
      </c>
      <c r="Q388" s="455">
        <f t="shared" si="131" ref="Q388:Q396">SUM(G388:K388)</f>
        <v>11.663</v>
      </c>
      <c r="R388" s="455">
        <f t="shared" si="132" ref="R388:R396">SUM(L388:P388)</f>
        <v>0.0</v>
      </c>
      <c r="S388" s="78"/>
      <c r="T388" s="79">
        <f t="shared" si="133" ref="T388:T396">SUM(Q388:S388)</f>
        <v>11.663</v>
      </c>
      <c r="U388" s="504">
        <v>11.662999999999998</v>
      </c>
      <c r="V388" s="505">
        <v>2.0</v>
      </c>
      <c r="W388" s="459"/>
      <c r="X388" s="82"/>
      <c r="Y388" s="458" t="s">
        <v>36</v>
      </c>
      <c r="Z388" s="458" t="s">
        <v>546</v>
      </c>
      <c r="AB388" s="697">
        <v>2301.0</v>
      </c>
      <c r="AC388" s="697" t="s">
        <v>1389</v>
      </c>
      <c r="AD388" s="700">
        <f t="shared" si="130"/>
        <v>11.663</v>
      </c>
    </row>
    <row r="389" spans="8:8" s="445" ht="15.75" hidden="1" outlineLevel="1" customFormat="1">
      <c r="A389" s="450" t="s">
        <v>982</v>
      </c>
      <c r="B389" s="541">
        <v>2302.0</v>
      </c>
      <c r="C389" s="501" t="s">
        <v>818</v>
      </c>
      <c r="D389" s="458" t="s">
        <v>36</v>
      </c>
      <c r="E389" s="458" t="s">
        <v>819</v>
      </c>
      <c r="F389" s="501" t="s">
        <v>983</v>
      </c>
      <c r="G389" s="502">
        <v>20.209999999999994</v>
      </c>
      <c r="H389" s="75">
        <v>20.363000000000003</v>
      </c>
      <c r="I389" s="75">
        <v>69.451</v>
      </c>
      <c r="J389" s="75">
        <v>14.079999999999998</v>
      </c>
      <c r="K389" s="75">
        <v>0.0</v>
      </c>
      <c r="L389" s="75">
        <v>0.0</v>
      </c>
      <c r="M389" s="503">
        <v>0.0</v>
      </c>
      <c r="N389" s="503">
        <v>0.0</v>
      </c>
      <c r="O389" s="503">
        <v>0.0</v>
      </c>
      <c r="P389" s="503">
        <v>0.0</v>
      </c>
      <c r="Q389" s="455">
        <f t="shared" si="131"/>
        <v>124.10399999999998</v>
      </c>
      <c r="R389" s="455">
        <f t="shared" si="132"/>
        <v>0.0</v>
      </c>
      <c r="S389" s="78"/>
      <c r="T389" s="79">
        <f t="shared" si="133"/>
        <v>124.10399999999998</v>
      </c>
      <c r="U389" s="504">
        <v>124.104</v>
      </c>
      <c r="V389" s="505">
        <v>3.0</v>
      </c>
      <c r="W389" s="459"/>
      <c r="X389" s="82"/>
      <c r="Y389" s="458" t="s">
        <v>36</v>
      </c>
      <c r="Z389" s="458" t="s">
        <v>819</v>
      </c>
      <c r="AB389" s="697">
        <v>2302.0</v>
      </c>
      <c r="AC389" s="697" t="s">
        <v>1390</v>
      </c>
      <c r="AD389" s="700">
        <f t="shared" si="130"/>
        <v>0.0</v>
      </c>
    </row>
    <row r="390" spans="8:8" s="445" ht="15.75" outlineLevel="1" customFormat="1">
      <c r="A390" s="450" t="s">
        <v>702</v>
      </c>
      <c r="B390" s="667">
        <v>2504.0</v>
      </c>
      <c r="C390" s="501" t="s">
        <v>1369</v>
      </c>
      <c r="D390" s="546" t="s">
        <v>1370</v>
      </c>
      <c r="E390" s="546" t="s">
        <v>1371</v>
      </c>
      <c r="F390" s="501" t="s">
        <v>1372</v>
      </c>
      <c r="G390" s="502">
        <v>0.0</v>
      </c>
      <c r="H390" s="75">
        <v>0.0</v>
      </c>
      <c r="I390" s="75">
        <v>3.0</v>
      </c>
      <c r="J390" s="75">
        <v>7.276</v>
      </c>
      <c r="K390" s="75">
        <v>0.0</v>
      </c>
      <c r="L390" s="75">
        <v>0.0</v>
      </c>
      <c r="M390" s="503">
        <v>0.0</v>
      </c>
      <c r="N390" s="503">
        <v>0.0</v>
      </c>
      <c r="O390" s="503">
        <v>0.0</v>
      </c>
      <c r="P390" s="503">
        <v>0.0</v>
      </c>
      <c r="Q390" s="455">
        <f t="shared" si="131"/>
        <v>10.276</v>
      </c>
      <c r="R390" s="455">
        <f t="shared" si="132"/>
        <v>0.0</v>
      </c>
      <c r="S390" s="78"/>
      <c r="T390" s="79">
        <f t="shared" si="133"/>
        <v>10.276</v>
      </c>
      <c r="U390" s="504">
        <v>10.4</v>
      </c>
      <c r="V390" s="505">
        <v>2.0</v>
      </c>
      <c r="W390" s="459"/>
      <c r="X390" s="82"/>
      <c r="Y390" s="458" t="s">
        <v>1370</v>
      </c>
      <c r="Z390" s="458" t="s">
        <v>1371</v>
      </c>
      <c r="AB390" s="697">
        <v>2504.0</v>
      </c>
      <c r="AC390" s="697" t="s">
        <v>1389</v>
      </c>
      <c r="AD390" s="700">
        <f t="shared" si="130"/>
        <v>10.276</v>
      </c>
    </row>
    <row r="391" spans="8:8" s="445" ht="15.75" outlineLevel="1" customFormat="1">
      <c r="A391" s="619" t="s">
        <v>702</v>
      </c>
      <c r="B391" s="643">
        <v>2505.0</v>
      </c>
      <c r="C391" s="452" t="s">
        <v>1373</v>
      </c>
      <c r="D391" s="620" t="s">
        <v>495</v>
      </c>
      <c r="E391" s="620" t="s">
        <v>223</v>
      </c>
      <c r="F391" s="452" t="s">
        <v>1374</v>
      </c>
      <c r="G391" s="621"/>
      <c r="H391" s="622"/>
      <c r="I391" s="622"/>
      <c r="J391" s="622"/>
      <c r="K391" s="622"/>
      <c r="L391" s="622"/>
      <c r="M391" s="623"/>
      <c r="N391" s="623"/>
      <c r="O391" s="623"/>
      <c r="P391" s="623"/>
      <c r="Q391" s="455">
        <f t="shared" si="131"/>
        <v>0.0</v>
      </c>
      <c r="R391" s="455">
        <f t="shared" si="132"/>
        <v>0.0</v>
      </c>
      <c r="S391" s="624"/>
      <c r="T391" s="625">
        <f t="shared" si="133"/>
        <v>0.0</v>
      </c>
      <c r="U391" s="504">
        <v>6.0</v>
      </c>
      <c r="V391" s="505">
        <v>2.0</v>
      </c>
      <c r="W391" s="459"/>
      <c r="X391" s="82"/>
      <c r="Y391" s="458" t="s">
        <v>495</v>
      </c>
      <c r="Z391" s="458" t="s">
        <v>223</v>
      </c>
      <c r="AB391" s="697">
        <v>2505.0</v>
      </c>
      <c r="AC391" s="697" t="s">
        <v>1389</v>
      </c>
      <c r="AD391" s="700">
        <f t="shared" si="130"/>
        <v>0.0</v>
      </c>
    </row>
    <row r="392" spans="8:8" s="445" ht="15.75" outlineLevel="1" customFormat="1">
      <c r="A392" s="450" t="s">
        <v>987</v>
      </c>
      <c r="B392" s="541">
        <v>3105.0</v>
      </c>
      <c r="C392" s="501" t="s">
        <v>320</v>
      </c>
      <c r="D392" s="458" t="s">
        <v>321</v>
      </c>
      <c r="E392" s="458" t="s">
        <v>1375</v>
      </c>
      <c r="F392" s="668" t="s">
        <v>1376</v>
      </c>
      <c r="G392" s="502">
        <v>15.0</v>
      </c>
      <c r="H392" s="75">
        <v>13.0</v>
      </c>
      <c r="I392" s="75">
        <v>8.0</v>
      </c>
      <c r="J392" s="75">
        <v>2.0</v>
      </c>
      <c r="K392" s="75">
        <v>0.0</v>
      </c>
      <c r="L392" s="75">
        <v>0.0</v>
      </c>
      <c r="M392" s="503">
        <v>0.0</v>
      </c>
      <c r="N392" s="503">
        <v>0.0</v>
      </c>
      <c r="O392" s="503">
        <v>0.0</v>
      </c>
      <c r="P392" s="503">
        <v>0.0</v>
      </c>
      <c r="Q392" s="455">
        <f t="shared" si="131"/>
        <v>38.0</v>
      </c>
      <c r="R392" s="455">
        <f t="shared" si="132"/>
        <v>0.0</v>
      </c>
      <c r="S392" s="78"/>
      <c r="T392" s="79">
        <f t="shared" si="133"/>
        <v>38.0</v>
      </c>
      <c r="U392" s="504">
        <v>38.0</v>
      </c>
      <c r="V392" s="505">
        <v>2.0</v>
      </c>
      <c r="W392" s="459"/>
      <c r="X392" s="82"/>
      <c r="Y392" s="458" t="s">
        <v>321</v>
      </c>
      <c r="Z392" s="458" t="s">
        <v>1375</v>
      </c>
      <c r="AB392" s="697">
        <v>3105.0</v>
      </c>
      <c r="AC392" s="697" t="s">
        <v>1389</v>
      </c>
      <c r="AD392" s="700">
        <f t="shared" si="130"/>
        <v>38.0</v>
      </c>
    </row>
    <row r="393" spans="8:8" s="445" ht="15.75" outlineLevel="1" customFormat="1">
      <c r="A393" s="450" t="s">
        <v>451</v>
      </c>
      <c r="B393" s="541">
        <v>4001.0</v>
      </c>
      <c r="C393" s="553" t="s">
        <v>992</v>
      </c>
      <c r="D393" s="458" t="s">
        <v>36</v>
      </c>
      <c r="E393" s="546" t="s">
        <v>997</v>
      </c>
      <c r="F393" s="501" t="s">
        <v>1377</v>
      </c>
      <c r="G393" s="502">
        <v>0.0</v>
      </c>
      <c r="H393" s="75">
        <v>3.0</v>
      </c>
      <c r="I393" s="75">
        <v>16.587999999999997</v>
      </c>
      <c r="J393" s="75">
        <v>0.92</v>
      </c>
      <c r="K393" s="75">
        <v>0.0</v>
      </c>
      <c r="L393" s="75">
        <v>0.0</v>
      </c>
      <c r="M393" s="503">
        <v>0.0</v>
      </c>
      <c r="N393" s="503">
        <v>0.0</v>
      </c>
      <c r="O393" s="503">
        <v>0.0</v>
      </c>
      <c r="P393" s="503">
        <v>0.0</v>
      </c>
      <c r="Q393" s="455">
        <f t="shared" si="131"/>
        <v>20.508</v>
      </c>
      <c r="R393" s="455">
        <f t="shared" si="132"/>
        <v>0.0</v>
      </c>
      <c r="S393" s="78">
        <v>41.931</v>
      </c>
      <c r="T393" s="79">
        <f t="shared" si="133"/>
        <v>62.43899999999999</v>
      </c>
      <c r="U393" s="504">
        <v>62.438</v>
      </c>
      <c r="V393" s="505">
        <v>1.0</v>
      </c>
      <c r="W393" s="459"/>
      <c r="X393" s="82"/>
      <c r="Y393" s="458" t="s">
        <v>36</v>
      </c>
      <c r="Z393" s="458" t="s">
        <v>997</v>
      </c>
      <c r="AB393" s="697">
        <v>4001.0</v>
      </c>
      <c r="AC393" s="697" t="s">
        <v>1389</v>
      </c>
      <c r="AD393" s="700">
        <f t="shared" si="130"/>
        <v>62.43899999999999</v>
      </c>
    </row>
    <row r="394" spans="8:8" s="445" ht="15.75" outlineLevel="1" customFormat="1">
      <c r="A394" s="450" t="s">
        <v>1004</v>
      </c>
      <c r="B394" s="541">
        <v>4803.0</v>
      </c>
      <c r="C394" s="501" t="s">
        <v>1005</v>
      </c>
      <c r="D394" s="458" t="s">
        <v>36</v>
      </c>
      <c r="E394" s="458" t="s">
        <v>546</v>
      </c>
      <c r="F394" s="613" t="s">
        <v>1005</v>
      </c>
      <c r="G394" s="502">
        <v>0.0</v>
      </c>
      <c r="H394" s="75">
        <v>0.845</v>
      </c>
      <c r="I394" s="75">
        <v>5.069999999999999</v>
      </c>
      <c r="J394" s="75">
        <v>4.225</v>
      </c>
      <c r="K394" s="75">
        <v>0.0</v>
      </c>
      <c r="L394" s="75">
        <v>0.0</v>
      </c>
      <c r="M394" s="503">
        <v>0.0</v>
      </c>
      <c r="N394" s="503">
        <v>0.0</v>
      </c>
      <c r="O394" s="503">
        <v>0.0</v>
      </c>
      <c r="P394" s="503">
        <v>0.0</v>
      </c>
      <c r="Q394" s="455">
        <f t="shared" si="131"/>
        <v>10.139999999999999</v>
      </c>
      <c r="R394" s="455">
        <f t="shared" si="132"/>
        <v>0.0</v>
      </c>
      <c r="S394" s="78"/>
      <c r="T394" s="79">
        <f t="shared" si="133"/>
        <v>10.139999999999999</v>
      </c>
      <c r="U394" s="504">
        <v>10.14</v>
      </c>
      <c r="V394" s="505">
        <v>3.0</v>
      </c>
      <c r="W394" s="459"/>
      <c r="X394" s="82"/>
      <c r="Y394" s="458" t="s">
        <v>36</v>
      </c>
      <c r="Z394" s="458" t="s">
        <v>546</v>
      </c>
      <c r="AB394" s="697">
        <v>4803.0</v>
      </c>
      <c r="AC394" s="697" t="s">
        <v>1389</v>
      </c>
      <c r="AD394" s="700">
        <f t="shared" si="130"/>
        <v>10.139999999999999</v>
      </c>
    </row>
    <row r="395" spans="8:8" s="445" ht="16.5" outlineLevel="1" customFormat="1">
      <c r="A395" s="450" t="s">
        <v>451</v>
      </c>
      <c r="B395" s="458" t="s">
        <v>1001</v>
      </c>
      <c r="C395" s="501" t="s">
        <v>1378</v>
      </c>
      <c r="D395" s="458" t="s">
        <v>36</v>
      </c>
      <c r="E395" s="458" t="s">
        <v>1003</v>
      </c>
      <c r="F395" s="501" t="s">
        <v>1379</v>
      </c>
      <c r="G395" s="502">
        <v>10.514999999999999</v>
      </c>
      <c r="H395" s="75">
        <v>0.0</v>
      </c>
      <c r="I395" s="75">
        <v>0.0</v>
      </c>
      <c r="J395" s="75">
        <v>0.0</v>
      </c>
      <c r="K395" s="75">
        <v>0.0</v>
      </c>
      <c r="L395" s="75">
        <v>0.0</v>
      </c>
      <c r="M395" s="503">
        <v>0.0</v>
      </c>
      <c r="N395" s="503">
        <v>0.0</v>
      </c>
      <c r="O395" s="503">
        <v>0.0</v>
      </c>
      <c r="P395" s="503">
        <v>0.0</v>
      </c>
      <c r="Q395" s="455">
        <f t="shared" si="131"/>
        <v>10.514999999999999</v>
      </c>
      <c r="R395" s="455">
        <f t="shared" si="132"/>
        <v>0.0</v>
      </c>
      <c r="S395" s="78"/>
      <c r="T395" s="79">
        <f t="shared" si="133"/>
        <v>10.514999999999999</v>
      </c>
      <c r="U395" s="504">
        <v>10.515</v>
      </c>
      <c r="V395" s="505">
        <v>1.0</v>
      </c>
      <c r="W395" s="459"/>
      <c r="X395" s="82"/>
      <c r="Y395" s="458" t="s">
        <v>36</v>
      </c>
      <c r="Z395" s="458" t="s">
        <v>1003</v>
      </c>
      <c r="AB395" s="697" t="s">
        <v>1001</v>
      </c>
      <c r="AC395" s="697" t="s">
        <v>1389</v>
      </c>
      <c r="AD395" s="700">
        <f t="shared" si="130"/>
        <v>10.514999999999999</v>
      </c>
    </row>
    <row r="396" spans="8:8" s="445" ht="16.5" hidden="1" outlineLevel="1" customFormat="1">
      <c r="A396" s="521" t="s">
        <v>1007</v>
      </c>
      <c r="B396" s="522"/>
      <c r="C396" s="522"/>
      <c r="D396" s="522"/>
      <c r="E396" s="522"/>
      <c r="F396" s="523" t="s">
        <v>85</v>
      </c>
      <c r="G396" s="526">
        <f t="shared" si="134" ref="G396:P396">SUM(G387:G395)</f>
        <v>62.527</v>
      </c>
      <c r="H396" s="526">
        <f t="shared" si="134"/>
        <v>56.813</v>
      </c>
      <c r="I396" s="526">
        <f t="shared" si="134"/>
        <v>123.12599999999998</v>
      </c>
      <c r="J396" s="526">
        <f t="shared" si="134"/>
        <v>34.164</v>
      </c>
      <c r="K396" s="526">
        <f t="shared" si="134"/>
        <v>0.0</v>
      </c>
      <c r="L396" s="526">
        <f t="shared" si="134"/>
        <v>0.0</v>
      </c>
      <c r="M396" s="526">
        <f t="shared" si="134"/>
        <v>0.0</v>
      </c>
      <c r="N396" s="526">
        <f t="shared" si="134"/>
        <v>0.0</v>
      </c>
      <c r="O396" s="526">
        <f t="shared" si="134"/>
        <v>0.0</v>
      </c>
      <c r="P396" s="526">
        <f t="shared" si="134"/>
        <v>0.0</v>
      </c>
      <c r="Q396" s="455">
        <f t="shared" si="131"/>
        <v>276.63</v>
      </c>
      <c r="R396" s="455">
        <f t="shared" si="132"/>
        <v>0.0</v>
      </c>
      <c r="S396" s="78">
        <f>SUM(S387:S395)</f>
        <v>41.931</v>
      </c>
      <c r="T396" s="79">
        <f t="shared" si="133"/>
        <v>318.561</v>
      </c>
      <c r="U396" s="526">
        <f>SUM(U387:U395)</f>
        <v>324.68399999999997</v>
      </c>
      <c r="V396" s="568"/>
      <c r="W396" s="459"/>
      <c r="X396" s="82"/>
      <c r="AB396" s="697"/>
      <c r="AC396" s="697"/>
    </row>
    <row r="397" spans="8:8" s="445" ht="16.5" hidden="1" outlineLevel="1" customFormat="1">
      <c r="A397" s="669"/>
      <c r="B397" s="670"/>
      <c r="C397" s="670"/>
      <c r="D397" s="670"/>
      <c r="E397" s="670"/>
      <c r="F397" s="531" t="s">
        <v>86</v>
      </c>
      <c r="G397" s="114">
        <f>+G396/$T$396</f>
        <v>0.19627951946409009</v>
      </c>
      <c r="H397" s="114">
        <f t="shared" si="135" ref="H397:S397">+H396/$T$396</f>
        <v>0.17834260942174343</v>
      </c>
      <c r="I397" s="114">
        <f t="shared" si="135"/>
        <v>0.3865068228690894</v>
      </c>
      <c r="J397" s="114">
        <f t="shared" si="135"/>
        <v>0.10724476630849351</v>
      </c>
      <c r="K397" s="114">
        <f t="shared" si="135"/>
        <v>0.0</v>
      </c>
      <c r="L397" s="114">
        <f t="shared" si="135"/>
        <v>0.0</v>
      </c>
      <c r="M397" s="114">
        <f t="shared" si="135"/>
        <v>0.0</v>
      </c>
      <c r="N397" s="114">
        <f t="shared" si="135"/>
        <v>0.0</v>
      </c>
      <c r="O397" s="114">
        <f t="shared" si="135"/>
        <v>0.0</v>
      </c>
      <c r="P397" s="114">
        <f t="shared" si="135"/>
        <v>0.0</v>
      </c>
      <c r="Q397" s="532">
        <f t="shared" si="135"/>
        <v>0.8683737180634165</v>
      </c>
      <c r="R397" s="532">
        <f t="shared" si="135"/>
        <v>0.0</v>
      </c>
      <c r="S397" s="114">
        <f t="shared" si="135"/>
        <v>0.13162628193658357</v>
      </c>
      <c r="T397" s="533">
        <f>T396/U396</f>
        <v>0.9811416638947408</v>
      </c>
      <c r="U397" s="554"/>
      <c r="V397" s="569"/>
      <c r="W397" s="459"/>
      <c r="X397" s="263"/>
      <c r="AB397" s="697"/>
      <c r="AC397" s="697"/>
    </row>
    <row r="398" spans="8:8" s="445" ht="16.5" hidden="1" outlineLevel="1" collapsed="1" customFormat="1">
      <c r="A398" s="552"/>
      <c r="B398" s="456"/>
      <c r="C398" s="459"/>
      <c r="D398" s="459"/>
      <c r="E398" s="459"/>
      <c r="F398" s="459"/>
      <c r="G398" s="536"/>
      <c r="H398" s="321"/>
      <c r="I398" s="321"/>
      <c r="J398" s="321"/>
      <c r="K398" s="321"/>
      <c r="L398" s="321"/>
      <c r="M398" s="537"/>
      <c r="N398" s="537"/>
      <c r="O398" s="537"/>
      <c r="P398" s="537"/>
      <c r="Q398" s="461"/>
      <c r="R398" s="461"/>
      <c r="S398" s="324"/>
      <c r="T398" s="46"/>
      <c r="U398" s="487"/>
      <c r="V398" s="449"/>
      <c r="W398" s="459"/>
      <c r="X398" s="122"/>
      <c r="Y398" s="459"/>
      <c r="Z398" s="459"/>
      <c r="AB398" s="697"/>
      <c r="AC398" s="697"/>
    </row>
    <row r="399" spans="8:8" s="445" ht="16.5" hidden="1" outlineLevel="1" customFormat="1">
      <c r="A399" s="489" t="s">
        <v>1008</v>
      </c>
      <c r="B399" s="489"/>
      <c r="C399" s="459"/>
      <c r="D399" s="459"/>
      <c r="E399" s="459"/>
      <c r="F399" s="459"/>
      <c r="G399" s="536"/>
      <c r="H399" s="321"/>
      <c r="I399" s="321"/>
      <c r="J399" s="321"/>
      <c r="K399" s="321"/>
      <c r="L399" s="321"/>
      <c r="M399" s="537"/>
      <c r="N399" s="537"/>
      <c r="O399" s="537"/>
      <c r="P399" s="537"/>
      <c r="Q399" s="461"/>
      <c r="R399" s="461"/>
      <c r="S399" s="324"/>
      <c r="T399" s="46"/>
      <c r="U399" s="487"/>
      <c r="V399" s="449"/>
      <c r="W399" s="459"/>
      <c r="X399" s="122"/>
      <c r="Y399" s="459"/>
      <c r="Z399" s="459"/>
      <c r="AB399" s="697"/>
      <c r="AC399" s="697"/>
    </row>
    <row r="400" spans="8:8" s="445" ht="16.5" hidden="1" outlineLevel="1" customFormat="1">
      <c r="A400" s="490" t="s">
        <v>751</v>
      </c>
      <c r="B400" s="671">
        <v>7007.0</v>
      </c>
      <c r="C400" s="611" t="s">
        <v>1032</v>
      </c>
      <c r="D400" s="493" t="s">
        <v>319</v>
      </c>
      <c r="E400" s="493" t="s">
        <v>1034</v>
      </c>
      <c r="F400" s="659" t="s">
        <v>1380</v>
      </c>
      <c r="G400" s="495">
        <v>0.0</v>
      </c>
      <c r="H400" s="55">
        <v>3.016</v>
      </c>
      <c r="I400" s="589">
        <f>8.768-0.012</f>
        <v>8.756</v>
      </c>
      <c r="J400" s="55">
        <v>0.0</v>
      </c>
      <c r="K400" s="55">
        <v>0.0</v>
      </c>
      <c r="L400" s="55">
        <v>0.0</v>
      </c>
      <c r="M400" s="496">
        <v>0.0</v>
      </c>
      <c r="N400" s="496">
        <v>0.0</v>
      </c>
      <c r="O400" s="496">
        <v>0.0</v>
      </c>
      <c r="P400" s="496">
        <v>0.0</v>
      </c>
      <c r="Q400" s="497">
        <f>SUM(G400:K400)</f>
        <v>11.772</v>
      </c>
      <c r="R400" s="497">
        <f>SUM(L400:P400)</f>
        <v>0.0</v>
      </c>
      <c r="S400" s="58"/>
      <c r="T400" s="129">
        <f>SUM(Q400:S400)</f>
        <v>11.772</v>
      </c>
      <c r="U400" s="498">
        <v>11.772</v>
      </c>
      <c r="V400" s="499">
        <v>1.0</v>
      </c>
      <c r="W400" s="459"/>
      <c r="X400" s="457" t="s">
        <v>1100</v>
      </c>
      <c r="Y400" s="493" t="s">
        <v>319</v>
      </c>
      <c r="Z400" s="493" t="s">
        <v>1034</v>
      </c>
      <c r="AB400" s="697">
        <v>7007.0</v>
      </c>
      <c r="AC400" s="697" t="s">
        <v>1390</v>
      </c>
      <c r="AD400" s="700">
        <f>+IF(AC400="No",T400,0)</f>
        <v>0.0</v>
      </c>
    </row>
    <row r="401" spans="8:8" s="445" ht="16.5" hidden="1" outlineLevel="1" customFormat="1">
      <c r="A401" s="450" t="s">
        <v>751</v>
      </c>
      <c r="B401" s="541">
        <v>7008.0</v>
      </c>
      <c r="C401" s="612" t="s">
        <v>747</v>
      </c>
      <c r="D401" s="458" t="s">
        <v>36</v>
      </c>
      <c r="E401" s="458" t="s">
        <v>748</v>
      </c>
      <c r="F401" s="541" t="s">
        <v>1381</v>
      </c>
      <c r="G401" s="502">
        <v>0.0</v>
      </c>
      <c r="H401" s="75">
        <v>6.965</v>
      </c>
      <c r="I401" s="75">
        <v>46.018</v>
      </c>
      <c r="J401" s="75">
        <v>15.866</v>
      </c>
      <c r="K401" s="75">
        <v>0.0</v>
      </c>
      <c r="L401" s="75">
        <v>0.0</v>
      </c>
      <c r="M401" s="503">
        <v>0.0</v>
      </c>
      <c r="N401" s="503">
        <v>0.0</v>
      </c>
      <c r="O401" s="503">
        <v>0.0</v>
      </c>
      <c r="P401" s="503">
        <v>0.0</v>
      </c>
      <c r="Q401" s="455">
        <f>SUM(G401:K401)</f>
        <v>68.849</v>
      </c>
      <c r="R401" s="455">
        <f>SUM(L401:P401)</f>
        <v>0.0</v>
      </c>
      <c r="S401" s="78"/>
      <c r="T401" s="135">
        <f>SUM(Q401:S401)</f>
        <v>68.849</v>
      </c>
      <c r="U401" s="504">
        <v>68.849</v>
      </c>
      <c r="V401" s="505">
        <v>1.0</v>
      </c>
      <c r="W401" s="459"/>
      <c r="X401" s="457" t="s">
        <v>1100</v>
      </c>
      <c r="Y401" s="458" t="s">
        <v>36</v>
      </c>
      <c r="Z401" s="458" t="s">
        <v>748</v>
      </c>
      <c r="AB401" s="697">
        <v>7008.0</v>
      </c>
      <c r="AC401" s="697" t="s">
        <v>1390</v>
      </c>
      <c r="AD401" s="700">
        <f>+IF(AC401="No",T401,0)</f>
        <v>0.0</v>
      </c>
    </row>
    <row r="402" spans="8:8" s="445" ht="16.5" hidden="1" outlineLevel="1" customFormat="1">
      <c r="A402" s="450" t="s">
        <v>751</v>
      </c>
      <c r="B402" s="559" t="s">
        <v>1036</v>
      </c>
      <c r="C402" s="501" t="s">
        <v>1037</v>
      </c>
      <c r="D402" s="458" t="s">
        <v>36</v>
      </c>
      <c r="E402" s="458" t="s">
        <v>368</v>
      </c>
      <c r="F402" s="501" t="s">
        <v>1382</v>
      </c>
      <c r="G402" s="502">
        <v>0.0</v>
      </c>
      <c r="H402" s="75">
        <v>6.416</v>
      </c>
      <c r="I402" s="75">
        <v>4.974</v>
      </c>
      <c r="J402" s="75">
        <v>12.481999999999998</v>
      </c>
      <c r="K402" s="75">
        <v>1.971</v>
      </c>
      <c r="L402" s="75">
        <v>0.0</v>
      </c>
      <c r="M402" s="503">
        <v>0.0</v>
      </c>
      <c r="N402" s="503">
        <v>0.0</v>
      </c>
      <c r="O402" s="503">
        <v>0.0</v>
      </c>
      <c r="P402" s="503">
        <v>6.964</v>
      </c>
      <c r="Q402" s="455">
        <f>SUM(G402:K402)</f>
        <v>25.843</v>
      </c>
      <c r="R402" s="455">
        <f>SUM(L402:P402)</f>
        <v>6.964</v>
      </c>
      <c r="S402" s="78"/>
      <c r="T402" s="135">
        <f>SUM(Q402:S402)</f>
        <v>32.807</v>
      </c>
      <c r="U402" s="504">
        <v>31.835</v>
      </c>
      <c r="V402" s="505">
        <v>1.0</v>
      </c>
      <c r="W402" s="459"/>
      <c r="X402" s="457" t="s">
        <v>1100</v>
      </c>
      <c r="Y402" s="458" t="s">
        <v>36</v>
      </c>
      <c r="Z402" s="458" t="s">
        <v>368</v>
      </c>
      <c r="AB402" s="697" t="s">
        <v>1036</v>
      </c>
      <c r="AC402" s="697" t="s">
        <v>1390</v>
      </c>
      <c r="AD402" s="700">
        <f>+IF(AC402="No",T402,0)</f>
        <v>0.0</v>
      </c>
    </row>
    <row r="403" spans="8:8" s="445" ht="16.5" hidden="1" outlineLevel="1" customFormat="1">
      <c r="A403" s="521" t="s">
        <v>1038</v>
      </c>
      <c r="B403" s="522"/>
      <c r="C403" s="522"/>
      <c r="D403" s="522"/>
      <c r="E403" s="522"/>
      <c r="F403" s="523" t="s">
        <v>85</v>
      </c>
      <c r="G403" s="526">
        <f t="shared" si="136" ref="G403:P403">SUM(G400:G402)</f>
        <v>0.0</v>
      </c>
      <c r="H403" s="526">
        <f t="shared" si="136"/>
        <v>16.397</v>
      </c>
      <c r="I403" s="526">
        <f t="shared" si="136"/>
        <v>59.748000000000005</v>
      </c>
      <c r="J403" s="526">
        <f t="shared" si="136"/>
        <v>28.348</v>
      </c>
      <c r="K403" s="526">
        <f t="shared" si="136"/>
        <v>1.971</v>
      </c>
      <c r="L403" s="526">
        <f t="shared" si="136"/>
        <v>0.0</v>
      </c>
      <c r="M403" s="526">
        <f t="shared" si="136"/>
        <v>0.0</v>
      </c>
      <c r="N403" s="526">
        <f t="shared" si="136"/>
        <v>0.0</v>
      </c>
      <c r="O403" s="526">
        <f>SUM(O400:O402)</f>
        <v>0.0</v>
      </c>
      <c r="P403" s="526">
        <f t="shared" si="136"/>
        <v>6.964</v>
      </c>
      <c r="Q403" s="455">
        <f>SUM(G403:K403)</f>
        <v>106.46400000000001</v>
      </c>
      <c r="R403" s="455">
        <f>SUM(L403:P403)</f>
        <v>6.964</v>
      </c>
      <c r="S403" s="78">
        <f>SUM(S400:S402)</f>
        <v>0.0</v>
      </c>
      <c r="T403" s="79">
        <f>SUM(Q403:S403)</f>
        <v>113.42800000000001</v>
      </c>
      <c r="U403" s="504">
        <f>SUM(U400:U402)</f>
        <v>112.45600000000002</v>
      </c>
      <c r="V403" s="527"/>
      <c r="W403" s="459"/>
      <c r="X403" s="82"/>
      <c r="AB403" s="697"/>
      <c r="AC403" s="697"/>
    </row>
    <row r="404" spans="8:8" s="445" ht="16.5" hidden="1" outlineLevel="1" customFormat="1">
      <c r="A404" s="529"/>
      <c r="B404" s="530"/>
      <c r="C404" s="530"/>
      <c r="D404" s="530"/>
      <c r="E404" s="530"/>
      <c r="F404" s="531" t="s">
        <v>86</v>
      </c>
      <c r="G404" s="114">
        <f>+G403/$T$403</f>
        <v>0.0</v>
      </c>
      <c r="H404" s="114">
        <f t="shared" si="137" ref="H404:S404">+H403/$T$403</f>
        <v>0.1445586627640441</v>
      </c>
      <c r="I404" s="114">
        <f t="shared" si="137"/>
        <v>0.5267482455831012</v>
      </c>
      <c r="J404" s="114">
        <f t="shared" si="137"/>
        <v>0.24992065451211337</v>
      </c>
      <c r="K404" s="114">
        <f t="shared" si="137"/>
        <v>0.017376661847162956</v>
      </c>
      <c r="L404" s="114">
        <f t="shared" si="137"/>
        <v>0.0</v>
      </c>
      <c r="M404" s="114">
        <f t="shared" si="137"/>
        <v>0.0</v>
      </c>
      <c r="N404" s="114">
        <f t="shared" si="137"/>
        <v>0.0</v>
      </c>
      <c r="O404" s="114">
        <f t="shared" si="137"/>
        <v>0.0</v>
      </c>
      <c r="P404" s="114">
        <f t="shared" si="137"/>
        <v>0.0613957752935783</v>
      </c>
      <c r="Q404" s="532">
        <f t="shared" si="137"/>
        <v>0.9386042247064217</v>
      </c>
      <c r="R404" s="532">
        <f t="shared" si="137"/>
        <v>0.0613957752935783</v>
      </c>
      <c r="S404" s="114">
        <f t="shared" si="137"/>
        <v>0.0</v>
      </c>
      <c r="T404" s="533">
        <f>T403/U403</f>
        <v>1.0086433805221597</v>
      </c>
      <c r="U404" s="534"/>
      <c r="V404" s="535"/>
      <c r="W404" s="459"/>
      <c r="X404" s="263"/>
      <c r="AB404" s="697"/>
      <c r="AC404" s="697"/>
    </row>
    <row r="405" spans="8:8" s="445" ht="16.5" hidden="1" customFormat="1">
      <c r="A405" s="552"/>
      <c r="B405" s="459"/>
      <c r="C405" s="459"/>
      <c r="D405" s="459"/>
      <c r="E405" s="459"/>
      <c r="F405" s="459"/>
      <c r="G405" s="536"/>
      <c r="H405" s="321"/>
      <c r="I405" s="321"/>
      <c r="J405" s="321"/>
      <c r="K405" s="321"/>
      <c r="L405" s="321"/>
      <c r="M405" s="537"/>
      <c r="N405" s="537"/>
      <c r="O405" s="537"/>
      <c r="P405" s="537"/>
      <c r="Q405" s="461"/>
      <c r="R405" s="461"/>
      <c r="S405" s="324"/>
      <c r="T405" s="46"/>
      <c r="U405" s="487"/>
      <c r="V405" s="449"/>
      <c r="W405" s="459"/>
      <c r="X405" s="122"/>
      <c r="Y405" s="459"/>
      <c r="Z405" s="459"/>
      <c r="AB405" s="697"/>
      <c r="AC405" s="697"/>
    </row>
    <row r="406" spans="8:8" s="445" ht="16.5" hidden="1" customFormat="1">
      <c r="A406" s="672" t="s">
        <v>1039</v>
      </c>
      <c r="B406" s="672"/>
      <c r="C406" s="627"/>
      <c r="D406" s="459"/>
      <c r="E406" s="459"/>
      <c r="F406" s="459"/>
      <c r="G406" s="536"/>
      <c r="H406" s="321"/>
      <c r="I406" s="321"/>
      <c r="J406" s="321"/>
      <c r="K406" s="321"/>
      <c r="L406" s="321"/>
      <c r="M406" s="537"/>
      <c r="N406" s="537"/>
      <c r="O406" s="537"/>
      <c r="P406" s="537"/>
      <c r="Q406" s="461"/>
      <c r="R406" s="461"/>
      <c r="S406" s="324"/>
      <c r="T406" s="46"/>
      <c r="U406" s="487"/>
      <c r="V406" s="449"/>
      <c r="W406" s="459"/>
      <c r="X406" s="122"/>
      <c r="Y406" s="459"/>
      <c r="Z406" s="459"/>
      <c r="AB406" s="697"/>
      <c r="AC406" s="697"/>
    </row>
    <row r="407" spans="8:8" s="445" ht="15.75" customFormat="1">
      <c r="A407" s="490" t="s">
        <v>1040</v>
      </c>
      <c r="B407" s="493" t="s">
        <v>1041</v>
      </c>
      <c r="C407" s="492" t="s">
        <v>1042</v>
      </c>
      <c r="D407" s="493" t="s">
        <v>36</v>
      </c>
      <c r="E407" s="493" t="s">
        <v>1043</v>
      </c>
      <c r="F407" s="492" t="s">
        <v>1042</v>
      </c>
      <c r="G407" s="495">
        <v>9.978000000000002</v>
      </c>
      <c r="H407" s="55">
        <v>4.399</v>
      </c>
      <c r="I407" s="55">
        <v>9.642</v>
      </c>
      <c r="J407" s="55">
        <v>3.997</v>
      </c>
      <c r="K407" s="55">
        <v>0.0</v>
      </c>
      <c r="L407" s="55">
        <v>0.0</v>
      </c>
      <c r="M407" s="496">
        <v>0.0</v>
      </c>
      <c r="N407" s="496">
        <v>0.0</v>
      </c>
      <c r="O407" s="496">
        <v>0.0</v>
      </c>
      <c r="P407" s="496">
        <v>0.0</v>
      </c>
      <c r="Q407" s="497">
        <f>SUM(G407:K407)</f>
        <v>28.016000000000002</v>
      </c>
      <c r="R407" s="497">
        <f>SUM(L407:P407)</f>
        <v>0.0</v>
      </c>
      <c r="S407" s="58"/>
      <c r="T407" s="59">
        <f>SUM(Q407:S407)</f>
        <v>28.016000000000002</v>
      </c>
      <c r="U407" s="498">
        <v>28.016</v>
      </c>
      <c r="V407" s="602">
        <v>1.0</v>
      </c>
      <c r="W407" s="459"/>
      <c r="X407" s="62"/>
      <c r="Y407" s="493" t="s">
        <v>36</v>
      </c>
      <c r="Z407" s="493" t="s">
        <v>1043</v>
      </c>
      <c r="AB407" s="697" t="s">
        <v>1041</v>
      </c>
      <c r="AC407" s="697" t="s">
        <v>1389</v>
      </c>
      <c r="AD407" s="700">
        <f>+IF(AC407="No",T407,0)</f>
        <v>28.016000000000002</v>
      </c>
    </row>
    <row r="408" spans="8:8" s="445" ht="15.75" customFormat="1">
      <c r="A408" s="450" t="s">
        <v>1040</v>
      </c>
      <c r="B408" s="458" t="s">
        <v>1045</v>
      </c>
      <c r="C408" s="501" t="s">
        <v>1046</v>
      </c>
      <c r="D408" s="458" t="s">
        <v>36</v>
      </c>
      <c r="E408" s="458" t="s">
        <v>1047</v>
      </c>
      <c r="F408" s="501" t="s">
        <v>1046</v>
      </c>
      <c r="G408" s="502">
        <v>0.0</v>
      </c>
      <c r="H408" s="75">
        <v>11.600999999999999</v>
      </c>
      <c r="I408" s="75">
        <v>4.045999999999999</v>
      </c>
      <c r="J408" s="75">
        <v>2.016</v>
      </c>
      <c r="K408" s="75">
        <v>0.0</v>
      </c>
      <c r="L408" s="75">
        <v>0.0</v>
      </c>
      <c r="M408" s="503">
        <v>0.0</v>
      </c>
      <c r="N408" s="503">
        <v>0.0</v>
      </c>
      <c r="O408" s="503">
        <v>0.0</v>
      </c>
      <c r="P408" s="503">
        <v>0.0</v>
      </c>
      <c r="Q408" s="455">
        <f>SUM(G408:K408)</f>
        <v>17.662999999999997</v>
      </c>
      <c r="R408" s="455">
        <f>SUM(L408:P408)</f>
        <v>0.0</v>
      </c>
      <c r="S408" s="78"/>
      <c r="T408" s="79">
        <f>SUM(Q408:S408)</f>
        <v>17.662999999999997</v>
      </c>
      <c r="U408" s="504">
        <v>17.663000000000004</v>
      </c>
      <c r="V408" s="603">
        <v>1.0</v>
      </c>
      <c r="W408" s="459"/>
      <c r="X408" s="82"/>
      <c r="Y408" s="458" t="s">
        <v>36</v>
      </c>
      <c r="Z408" s="458" t="s">
        <v>1047</v>
      </c>
      <c r="AB408" s="697" t="s">
        <v>1045</v>
      </c>
      <c r="AC408" s="697" t="s">
        <v>1389</v>
      </c>
      <c r="AD408" s="700">
        <f>+IF(AC408="No",T408,0)</f>
        <v>17.662999999999997</v>
      </c>
    </row>
    <row r="409" spans="8:8" s="445" ht="15.75" hidden="1" customFormat="1">
      <c r="A409" s="521" t="s">
        <v>1049</v>
      </c>
      <c r="B409" s="522"/>
      <c r="C409" s="522"/>
      <c r="D409" s="522"/>
      <c r="E409" s="522"/>
      <c r="F409" s="523" t="s">
        <v>85</v>
      </c>
      <c r="G409" s="526">
        <f t="shared" si="138" ref="G409:P409">SUM(G407:G408)</f>
        <v>9.978000000000002</v>
      </c>
      <c r="H409" s="526">
        <f t="shared" si="138"/>
        <v>16.0</v>
      </c>
      <c r="I409" s="526">
        <f t="shared" si="138"/>
        <v>13.687999999999999</v>
      </c>
      <c r="J409" s="526">
        <f t="shared" si="138"/>
        <v>6.013</v>
      </c>
      <c r="K409" s="526">
        <f t="shared" si="138"/>
        <v>0.0</v>
      </c>
      <c r="L409" s="526">
        <f t="shared" si="138"/>
        <v>0.0</v>
      </c>
      <c r="M409" s="526">
        <f t="shared" si="138"/>
        <v>0.0</v>
      </c>
      <c r="N409" s="526">
        <f t="shared" si="138"/>
        <v>0.0</v>
      </c>
      <c r="O409" s="526">
        <f t="shared" si="138"/>
        <v>0.0</v>
      </c>
      <c r="P409" s="526">
        <f t="shared" si="138"/>
        <v>0.0</v>
      </c>
      <c r="Q409" s="455">
        <f>SUM(G409:K409)</f>
        <v>45.678999999999995</v>
      </c>
      <c r="R409" s="455">
        <f>SUM(L409:P409)</f>
        <v>0.0</v>
      </c>
      <c r="S409" s="78">
        <f>SUM(S407:S408)</f>
        <v>0.0</v>
      </c>
      <c r="T409" s="79">
        <f>SUM(Q409:S409)</f>
        <v>45.678999999999995</v>
      </c>
      <c r="U409" s="504">
        <f>SUM(U407:U408)</f>
        <v>45.679</v>
      </c>
      <c r="V409" s="604"/>
      <c r="W409" s="459"/>
      <c r="X409" s="82"/>
      <c r="AB409" s="697"/>
      <c r="AC409" s="697"/>
    </row>
    <row r="410" spans="8:8" s="445" ht="16.5" hidden="1" customFormat="1">
      <c r="A410" s="673"/>
      <c r="B410" s="674"/>
      <c r="C410" s="674"/>
      <c r="D410" s="674"/>
      <c r="E410" s="674"/>
      <c r="F410" s="531" t="s">
        <v>86</v>
      </c>
      <c r="G410" s="114">
        <f>+G409/$T$409</f>
        <v>0.21843735633442068</v>
      </c>
      <c r="H410" s="114">
        <f t="shared" si="139" ref="H410:S410">+H409/$T$409</f>
        <v>0.3502703649379365</v>
      </c>
      <c r="I410" s="114">
        <f t="shared" si="139"/>
        <v>0.2996562972044047</v>
      </c>
      <c r="J410" s="114">
        <f t="shared" si="139"/>
        <v>0.13163598152323827</v>
      </c>
      <c r="K410" s="114">
        <f t="shared" si="139"/>
        <v>0.0</v>
      </c>
      <c r="L410" s="114">
        <f t="shared" si="139"/>
        <v>0.0</v>
      </c>
      <c r="M410" s="114">
        <f t="shared" si="139"/>
        <v>0.0</v>
      </c>
      <c r="N410" s="114">
        <f t="shared" si="139"/>
        <v>0.0</v>
      </c>
      <c r="O410" s="114">
        <f t="shared" si="139"/>
        <v>0.0</v>
      </c>
      <c r="P410" s="114">
        <f t="shared" si="139"/>
        <v>0.0</v>
      </c>
      <c r="Q410" s="532">
        <f t="shared" si="139"/>
        <v>1.0</v>
      </c>
      <c r="R410" s="532">
        <f t="shared" si="139"/>
        <v>0.0</v>
      </c>
      <c r="S410" s="114">
        <f t="shared" si="139"/>
        <v>0.0</v>
      </c>
      <c r="T410" s="533">
        <f>T409/U409</f>
        <v>0.9999999999999999</v>
      </c>
      <c r="U410" s="675"/>
      <c r="V410" s="605"/>
      <c r="W410" s="459"/>
      <c r="X410" s="263"/>
      <c r="AB410" s="697"/>
      <c r="AC410" s="697"/>
    </row>
    <row r="411" spans="8:8" s="445" ht="15.75" customFormat="1">
      <c r="A411" s="552"/>
      <c r="B411" s="459"/>
      <c r="C411" s="459"/>
      <c r="D411" s="459"/>
      <c r="E411" s="459"/>
      <c r="F411" s="459"/>
      <c r="G411" s="536"/>
      <c r="H411" s="321"/>
      <c r="I411" s="321"/>
      <c r="J411" s="321"/>
      <c r="K411" s="321"/>
      <c r="L411" s="321"/>
      <c r="M411" s="537"/>
      <c r="N411" s="537"/>
      <c r="O411" s="537"/>
      <c r="P411" s="537"/>
      <c r="Q411" s="461"/>
      <c r="R411" s="461"/>
      <c r="S411" s="324"/>
      <c r="T411" s="46"/>
      <c r="U411" s="487"/>
      <c r="V411" s="449"/>
      <c r="W411" s="459"/>
      <c r="X411" s="122"/>
      <c r="Y411" s="459"/>
      <c r="Z411" s="459"/>
      <c r="AB411" s="697"/>
      <c r="AC411" s="697"/>
    </row>
    <row r="412" spans="8:8" s="445" ht="15.75" customFormat="1">
      <c r="A412" s="552"/>
      <c r="B412" s="459"/>
      <c r="C412" s="459"/>
      <c r="D412" s="459"/>
      <c r="E412" s="459"/>
      <c r="F412" s="459"/>
      <c r="G412" s="536"/>
      <c r="H412" s="321"/>
      <c r="I412" s="321"/>
      <c r="J412" s="321"/>
      <c r="K412" s="321"/>
      <c r="L412" s="321"/>
      <c r="M412" s="537"/>
      <c r="N412" s="537"/>
      <c r="O412" s="537"/>
      <c r="P412" s="537"/>
      <c r="Q412" s="461"/>
      <c r="R412" s="461"/>
      <c r="S412" s="324"/>
      <c r="T412" s="46"/>
      <c r="U412" s="487"/>
      <c r="V412" s="449"/>
      <c r="W412" s="459"/>
      <c r="X412" s="122"/>
      <c r="Y412" s="459"/>
      <c r="Z412" s="459"/>
      <c r="AB412" s="697"/>
      <c r="AC412" s="697"/>
    </row>
    <row r="413" spans="8:8" s="445" ht="16.5" customFormat="1">
      <c r="A413" s="552"/>
      <c r="B413" s="459"/>
      <c r="C413" s="459"/>
      <c r="D413" s="459"/>
      <c r="E413" s="459"/>
      <c r="F413" s="459"/>
      <c r="G413" s="536"/>
      <c r="H413" s="321"/>
      <c r="I413" s="321"/>
      <c r="J413" s="321"/>
      <c r="K413" s="321"/>
      <c r="L413" s="321"/>
      <c r="M413" s="537"/>
      <c r="N413" s="537"/>
      <c r="O413" s="537"/>
      <c r="P413" s="537"/>
      <c r="Q413" s="461"/>
      <c r="R413" s="461"/>
      <c r="S413" s="324"/>
      <c r="T413" s="46"/>
      <c r="U413" s="487"/>
      <c r="V413" s="449"/>
      <c r="W413" s="459"/>
      <c r="X413" s="122"/>
      <c r="Y413" s="459"/>
      <c r="Z413" s="459"/>
      <c r="AB413" s="697"/>
      <c r="AC413" s="697"/>
    </row>
    <row r="414" spans="8:8" s="445" ht="15.75" customFormat="1">
      <c r="A414" s="676" t="s">
        <v>1050</v>
      </c>
      <c r="B414" s="677"/>
      <c r="C414" s="677"/>
      <c r="D414" s="677"/>
      <c r="E414" s="677"/>
      <c r="F414" s="678" t="s">
        <v>1051</v>
      </c>
      <c r="G414" s="679">
        <f t="shared" si="140" ref="G414:U414">+G25+G38+G45+G63+G78+G91+G107+G136+G148+G157+G169+G191+G199+G224+G233+G263+G287+G302+G312+G324+G339+G360+G367+G383+G396+G403+G409</f>
        <v>1896.89273</v>
      </c>
      <c r="H414" s="679">
        <f t="shared" si="140"/>
        <v>2961.73327</v>
      </c>
      <c r="I414" s="679">
        <f t="shared" si="140"/>
        <v>2379.72021</v>
      </c>
      <c r="J414" s="679">
        <f t="shared" si="140"/>
        <v>1181.1966699999998</v>
      </c>
      <c r="K414" s="679">
        <f t="shared" si="140"/>
        <v>36.74499</v>
      </c>
      <c r="L414" s="679">
        <f t="shared" si="140"/>
        <v>13.41812</v>
      </c>
      <c r="M414" s="679">
        <f t="shared" si="140"/>
        <v>160.91495</v>
      </c>
      <c r="N414" s="679">
        <f t="shared" si="140"/>
        <v>978.5634</v>
      </c>
      <c r="O414" s="679">
        <f t="shared" si="140"/>
        <v>1136.90107</v>
      </c>
      <c r="P414" s="679">
        <f t="shared" si="140"/>
        <v>153.90435</v>
      </c>
      <c r="Q414" s="680">
        <f t="shared" si="140"/>
        <v>8456.28787</v>
      </c>
      <c r="R414" s="680">
        <f t="shared" si="140"/>
        <v>2443.70189</v>
      </c>
      <c r="S414" s="679">
        <f t="shared" si="140"/>
        <v>90.542</v>
      </c>
      <c r="T414" s="679">
        <f t="shared" si="140"/>
        <v>10990.53176</v>
      </c>
      <c r="U414" s="681">
        <f t="shared" si="140"/>
        <v>11035.7999</v>
      </c>
      <c r="V414" s="449"/>
      <c r="W414" s="459"/>
      <c r="X414" s="496"/>
      <c r="AB414" s="697"/>
      <c r="AC414" s="697"/>
      <c r="AD414" s="681">
        <f>SUM(AD9:AD408)</f>
        <v>4750.672929999999</v>
      </c>
    </row>
    <row r="415" spans="8:8" s="445" ht="16.5" customFormat="1">
      <c r="A415" s="529"/>
      <c r="B415" s="530"/>
      <c r="C415" s="530"/>
      <c r="D415" s="530"/>
      <c r="E415" s="530"/>
      <c r="F415" s="531" t="s">
        <v>1052</v>
      </c>
      <c r="G415" s="114">
        <f>+G414/$Q$414</f>
        <v>0.2243174261757955</v>
      </c>
      <c r="H415" s="114">
        <f>+H414/$Q$414</f>
        <v>0.35024035552375304</v>
      </c>
      <c r="I415" s="114">
        <f>+I414/$Q$414</f>
        <v>0.2814142856279087</v>
      </c>
      <c r="J415" s="114">
        <f>+J414/$Q$414</f>
        <v>0.13968264658899318</v>
      </c>
      <c r="K415" s="114">
        <f>+K414/$Q$414</f>
        <v>0.004345286083549566</v>
      </c>
      <c r="L415" s="114">
        <f>+L414/$R$414</f>
        <v>0.005490898891926626</v>
      </c>
      <c r="M415" s="114">
        <f>+M414/$R$414</f>
        <v>0.06584884623549561</v>
      </c>
      <c r="N415" s="114">
        <f>+N414/$R$414</f>
        <v>0.4004430343997484</v>
      </c>
      <c r="O415" s="114">
        <f>+O414/$R$414</f>
        <v>0.4652372184399301</v>
      </c>
      <c r="P415" s="114">
        <f>+P414/$R$414</f>
        <v>0.06298000203289936</v>
      </c>
      <c r="Q415" s="532">
        <f>+Q414/$T$414</f>
        <v>0.7694157166058724</v>
      </c>
      <c r="R415" s="532">
        <f>+R414/$T$414</f>
        <v>0.22234610147744116</v>
      </c>
      <c r="S415" s="114">
        <f>+S414/$T$414</f>
        <v>0.008238181916686441</v>
      </c>
      <c r="T415" s="682">
        <f>T414/U414</f>
        <v>0.9958980644438832</v>
      </c>
      <c r="U415" s="683"/>
      <c r="V415" s="449"/>
      <c r="W415" s="459"/>
      <c r="X415" s="263"/>
      <c r="AB415" s="697"/>
      <c r="AC415" s="697"/>
      <c r="AD415" s="683"/>
    </row>
    <row r="416" spans="8:8" s="445" ht="15.75" customFormat="1">
      <c r="A416" s="444"/>
      <c r="Q416" s="461"/>
      <c r="R416" s="461"/>
      <c r="S416" s="447"/>
      <c r="T416" s="448"/>
      <c r="U416" s="448"/>
      <c r="V416" s="449"/>
      <c r="W416" s="459"/>
      <c r="AB416" s="697"/>
      <c r="AC416" s="697"/>
    </row>
    <row r="417" spans="8:8" s="445" ht="16.5" customFormat="1">
      <c r="A417" s="444"/>
      <c r="B417" s="445" t="s">
        <v>1383</v>
      </c>
      <c r="Q417" s="461"/>
      <c r="R417" s="461"/>
      <c r="S417" s="447"/>
      <c r="T417" s="448"/>
      <c r="U417" s="448"/>
      <c r="V417" s="449"/>
      <c r="W417" s="459"/>
      <c r="AB417" s="697"/>
      <c r="AC417" s="697"/>
    </row>
    <row r="418" spans="8:8" s="445" ht="15.75" customFormat="1">
      <c r="A418" s="444"/>
      <c r="B418" s="704" t="s">
        <v>1054</v>
      </c>
      <c r="C418" s="685" t="s">
        <v>1055</v>
      </c>
      <c r="D418" s="686"/>
      <c r="E418" s="686"/>
      <c r="F418" s="686"/>
      <c r="G418" s="687"/>
      <c r="Q418" s="461"/>
      <c r="R418" s="461"/>
      <c r="S418" s="447"/>
      <c r="T418" s="448"/>
      <c r="U418" s="448"/>
      <c r="V418" s="449"/>
      <c r="W418" s="459"/>
      <c r="AB418" s="697"/>
      <c r="AC418" s="697"/>
    </row>
    <row r="419" spans="8:8" s="445" ht="15.75" customFormat="1">
      <c r="A419" s="444"/>
      <c r="B419" s="705" t="s">
        <v>1056</v>
      </c>
      <c r="C419" s="689" t="s">
        <v>1384</v>
      </c>
      <c r="D419" s="690"/>
      <c r="E419" s="690"/>
      <c r="F419" s="690"/>
      <c r="G419" s="691"/>
      <c r="Q419" s="461"/>
      <c r="R419" s="461"/>
      <c r="S419" s="447"/>
      <c r="T419" s="448"/>
      <c r="U419" s="448"/>
      <c r="V419" s="449"/>
      <c r="W419" s="459"/>
      <c r="AB419" s="697"/>
      <c r="AC419" s="697"/>
    </row>
    <row r="420" spans="8:8" s="445" ht="15.75" customFormat="1">
      <c r="A420" s="444"/>
      <c r="B420" s="705" t="s">
        <v>1058</v>
      </c>
      <c r="C420" s="689" t="s">
        <v>1385</v>
      </c>
      <c r="D420" s="690"/>
      <c r="E420" s="690"/>
      <c r="F420" s="690"/>
      <c r="G420" s="691"/>
      <c r="Q420" s="461"/>
      <c r="R420" s="461"/>
      <c r="S420" s="447"/>
      <c r="T420" s="448"/>
      <c r="U420" s="448"/>
      <c r="V420" s="449"/>
      <c r="W420" s="459"/>
      <c r="AB420" s="697"/>
      <c r="AC420" s="697"/>
    </row>
    <row r="421" spans="8:8" s="445" ht="16.5" customFormat="1">
      <c r="A421" s="444"/>
      <c r="B421" s="706" t="s">
        <v>1060</v>
      </c>
      <c r="C421" s="693" t="s">
        <v>1386</v>
      </c>
      <c r="D421" s="694"/>
      <c r="E421" s="694"/>
      <c r="F421" s="694"/>
      <c r="G421" s="695"/>
      <c r="Q421" s="461"/>
      <c r="R421" s="461"/>
      <c r="S421" s="447"/>
      <c r="T421" s="448"/>
      <c r="U421" s="448"/>
      <c r="V421" s="449"/>
      <c r="W421" s="459"/>
      <c r="AB421" s="697"/>
      <c r="AC421" s="697"/>
    </row>
    <row r="422" spans="8:8" s="445" ht="15.75" customFormat="1">
      <c r="A422" s="444"/>
      <c r="Q422" s="461"/>
      <c r="R422" s="461"/>
      <c r="S422" s="447"/>
      <c r="T422" s="448"/>
      <c r="U422" s="448"/>
      <c r="V422" s="449"/>
      <c r="W422" s="459"/>
      <c r="AB422" s="697"/>
      <c r="AC422" s="697"/>
    </row>
    <row r="423" spans="8:8" s="445" ht="15.75" customFormat="1">
      <c r="A423" s="444"/>
      <c r="Q423" s="461"/>
      <c r="R423" s="461"/>
      <c r="S423" s="447"/>
      <c r="T423" s="448"/>
      <c r="U423" s="448"/>
      <c r="V423" s="449"/>
      <c r="W423" s="459"/>
      <c r="AB423" s="697"/>
      <c r="AC423" s="697"/>
    </row>
    <row r="424" spans="8:8" s="445" ht="15.75" customFormat="1">
      <c r="A424" s="444"/>
      <c r="Q424" s="461"/>
      <c r="R424" s="461"/>
      <c r="S424" s="447"/>
      <c r="T424" s="448"/>
      <c r="U424" s="448"/>
      <c r="V424" s="449"/>
      <c r="W424" s="459"/>
      <c r="AB424" s="697"/>
      <c r="AC424" s="697"/>
    </row>
    <row r="425" spans="8:8" ht="15.75">
      <c r="Q425" s="461"/>
      <c r="R425" s="461"/>
      <c r="AC425" s="697"/>
    </row>
    <row r="426" spans="8:8" ht="15.75">
      <c r="Q426" s="461"/>
      <c r="R426" s="461"/>
      <c r="AC426" s="697"/>
    </row>
    <row r="427" spans="8:8" ht="15.75">
      <c r="Q427" s="461"/>
      <c r="R427" s="461"/>
      <c r="AC427" s="697"/>
    </row>
    <row r="428" spans="8:8" ht="15.75">
      <c r="Q428" s="461"/>
      <c r="R428" s="461"/>
      <c r="AC428" s="697"/>
    </row>
    <row r="429" spans="8:8" ht="15.75">
      <c r="Q429" s="461"/>
      <c r="R429" s="461"/>
      <c r="AC429" s="697"/>
    </row>
    <row r="430" spans="8:8" ht="15.75">
      <c r="Q430" s="461"/>
      <c r="R430" s="461"/>
      <c r="AC430" s="697"/>
    </row>
    <row r="431" spans="8:8" ht="15.75">
      <c r="Q431" s="461"/>
      <c r="R431" s="461"/>
      <c r="AC431" s="697"/>
    </row>
    <row r="432" spans="8:8" ht="15.75">
      <c r="Q432" s="461"/>
      <c r="R432" s="461"/>
    </row>
    <row r="433" spans="8:8" ht="15.75">
      <c r="Q433" s="461"/>
      <c r="R433" s="461"/>
    </row>
    <row r="434" spans="8:8" ht="15.75">
      <c r="Q434" s="461"/>
      <c r="R434" s="461"/>
    </row>
    <row r="435" spans="8:8" ht="15.75">
      <c r="Q435" s="461"/>
      <c r="R435" s="461"/>
    </row>
    <row r="436" spans="8:8" ht="15.75">
      <c r="Q436" s="461"/>
      <c r="R436" s="461"/>
    </row>
    <row r="437" spans="8:8" ht="15.75">
      <c r="Q437" s="461"/>
      <c r="R437" s="461"/>
    </row>
    <row r="438" spans="8:8" ht="15.75">
      <c r="Q438" s="461"/>
      <c r="R438" s="461"/>
    </row>
    <row r="439" spans="8:8" ht="15.75">
      <c r="Q439" s="461"/>
      <c r="R439" s="461"/>
    </row>
    <row r="440" spans="8:8" ht="15.75">
      <c r="Q440" s="461"/>
      <c r="R440" s="461"/>
    </row>
    <row r="441" spans="8:8" ht="15.75">
      <c r="Q441" s="461"/>
      <c r="R441" s="461"/>
    </row>
    <row r="442" spans="8:8" ht="15.75">
      <c r="Q442" s="461"/>
      <c r="R442" s="461"/>
    </row>
    <row r="443" spans="8:8" ht="15.75">
      <c r="Q443" s="461"/>
      <c r="R443" s="461"/>
    </row>
    <row r="444" spans="8:8" ht="15.75">
      <c r="Q444" s="461"/>
      <c r="R444" s="461"/>
    </row>
    <row r="445" spans="8:8" ht="15.75">
      <c r="Q445" s="461"/>
      <c r="R445" s="461"/>
    </row>
    <row r="446" spans="8:8" ht="15.75">
      <c r="Q446" s="461"/>
      <c r="R446" s="461"/>
    </row>
    <row r="447" spans="8:8" ht="15.75">
      <c r="Q447" s="461"/>
      <c r="R447" s="461"/>
    </row>
    <row r="448" spans="8:8" ht="15.75">
      <c r="Q448" s="461"/>
      <c r="R448" s="461"/>
    </row>
    <row r="449" spans="8:8" ht="15.75">
      <c r="Q449" s="461"/>
      <c r="R449" s="461"/>
    </row>
    <row r="450" spans="8:8" ht="15.75">
      <c r="Q450" s="461"/>
      <c r="R450" s="461"/>
    </row>
    <row r="451" spans="8:8" ht="15.75">
      <c r="Q451" s="461"/>
      <c r="R451" s="461"/>
    </row>
    <row r="452" spans="8:8" ht="15.75">
      <c r="Q452" s="461"/>
      <c r="R452" s="461"/>
    </row>
    <row r="453" spans="8:8" ht="15.75">
      <c r="Q453" s="461"/>
      <c r="R453" s="461"/>
    </row>
    <row r="454" spans="8:8" ht="15.75">
      <c r="Q454" s="461"/>
      <c r="R454" s="461"/>
    </row>
    <row r="455" spans="8:8" ht="15.75">
      <c r="Q455" s="461"/>
      <c r="R455" s="461"/>
    </row>
    <row r="456" spans="8:8" ht="15.75">
      <c r="Q456" s="461"/>
      <c r="R456" s="461"/>
    </row>
    <row r="457" spans="8:8" ht="15.75">
      <c r="Q457" s="461"/>
      <c r="R457" s="461"/>
    </row>
    <row r="458" spans="8:8" ht="15.75">
      <c r="Q458" s="461"/>
      <c r="R458" s="461"/>
    </row>
    <row r="459" spans="8:8" ht="15.75">
      <c r="Q459" s="461"/>
      <c r="R459" s="461"/>
    </row>
    <row r="460" spans="8:8" ht="15.75">
      <c r="Q460" s="461"/>
      <c r="R460" s="461"/>
    </row>
    <row r="461" spans="8:8" ht="15.75">
      <c r="Q461" s="461"/>
      <c r="R461" s="461"/>
    </row>
    <row r="462" spans="8:8" ht="15.75">
      <c r="Q462" s="461"/>
      <c r="R462" s="461"/>
    </row>
    <row r="463" spans="8:8" ht="15.75">
      <c r="Q463" s="461"/>
      <c r="R463" s="461"/>
    </row>
    <row r="464" spans="8:8" ht="15.75">
      <c r="Q464" s="461"/>
      <c r="R464" s="461"/>
    </row>
    <row r="465" spans="8:8" ht="15.75">
      <c r="Q465" s="461"/>
      <c r="R465" s="461"/>
    </row>
    <row r="466" spans="8:8" ht="15.75">
      <c r="Q466" s="461"/>
      <c r="R466" s="461"/>
    </row>
    <row r="467" spans="8:8" ht="15.75">
      <c r="Q467" s="461"/>
      <c r="R467" s="461"/>
    </row>
  </sheetData>
  <autoFilter ref="A5:AD410">
    <filterColumn colId="28" showButton="1">
      <filters>
        <filter val="No"/>
      </filters>
    </filterColumn>
  </autoFilter>
  <mergeCells count="105">
    <mergeCell ref="Z5:Z6"/>
    <mergeCell ref="C5:C6"/>
    <mergeCell ref="S5:S6"/>
    <mergeCell ref="E5:E6"/>
    <mergeCell ref="Q5:Q6"/>
    <mergeCell ref="V25:V26"/>
    <mergeCell ref="A191:E192"/>
    <mergeCell ref="A3:V3"/>
    <mergeCell ref="A157:E158"/>
    <mergeCell ref="V38:V39"/>
    <mergeCell ref="A172:C172"/>
    <mergeCell ref="V169:V170"/>
    <mergeCell ref="A48:B48"/>
    <mergeCell ref="A45:E46"/>
    <mergeCell ref="A160:B160"/>
    <mergeCell ref="A169:E170"/>
    <mergeCell ref="V45:V46"/>
    <mergeCell ref="A38:E39"/>
    <mergeCell ref="A224:E225"/>
    <mergeCell ref="V157:V158"/>
    <mergeCell ref="A41:B41"/>
    <mergeCell ref="V224:V225"/>
    <mergeCell ref="A227:C227"/>
    <mergeCell ref="A233:E234"/>
    <mergeCell ref="V233:V234"/>
    <mergeCell ref="A236:B236"/>
    <mergeCell ref="B5:B6"/>
    <mergeCell ref="Y5:Y6"/>
    <mergeCell ref="R5:R6"/>
    <mergeCell ref="G5:K5"/>
    <mergeCell ref="T5:T6"/>
    <mergeCell ref="U5:U6"/>
    <mergeCell ref="V5:V6"/>
    <mergeCell ref="X5:X6"/>
    <mergeCell ref="A94:B94"/>
    <mergeCell ref="V263:V264"/>
    <mergeCell ref="A287:E288"/>
    <mergeCell ref="AD414:AD415"/>
    <mergeCell ref="V63:V64"/>
    <mergeCell ref="A8:B8"/>
    <mergeCell ref="A78:E79"/>
    <mergeCell ref="D5:D6"/>
    <mergeCell ref="A107:E108"/>
    <mergeCell ref="V383:V384"/>
    <mergeCell ref="C418:G418"/>
    <mergeCell ref="V287:V288"/>
    <mergeCell ref="C420:G420"/>
    <mergeCell ref="A396:E397"/>
    <mergeCell ref="C421:G421"/>
    <mergeCell ref="V396:V397"/>
    <mergeCell ref="A383:E384"/>
    <mergeCell ref="C419:G419"/>
    <mergeCell ref="A386:C386"/>
    <mergeCell ref="A399:B399"/>
    <mergeCell ref="A110:B110"/>
    <mergeCell ref="V91:V92"/>
    <mergeCell ref="F5:F6"/>
    <mergeCell ref="A324:E325"/>
    <mergeCell ref="V409:V410"/>
    <mergeCell ref="A414:E415"/>
    <mergeCell ref="U414:U415"/>
    <mergeCell ref="A370:B370"/>
    <mergeCell ref="V360:V361"/>
    <mergeCell ref="A409:E410"/>
    <mergeCell ref="V403:V404"/>
    <mergeCell ref="A403:E404"/>
    <mergeCell ref="V367:V368"/>
    <mergeCell ref="A327:B327"/>
    <mergeCell ref="A367:E368"/>
    <mergeCell ref="A342:C342"/>
    <mergeCell ref="A339:E340"/>
    <mergeCell ref="A360:E361"/>
    <mergeCell ref="V136:V137"/>
    <mergeCell ref="A25:E26"/>
    <mergeCell ref="L5:P5"/>
    <mergeCell ref="A81:B81"/>
    <mergeCell ref="A66:B66"/>
    <mergeCell ref="A5:A6"/>
    <mergeCell ref="V78:V79"/>
    <mergeCell ref="A136:E137"/>
    <mergeCell ref="A28:B28"/>
    <mergeCell ref="A139:B139"/>
    <mergeCell ref="A148:E149"/>
    <mergeCell ref="V148:V149"/>
    <mergeCell ref="A151:B151"/>
    <mergeCell ref="A91:E92"/>
    <mergeCell ref="V199:V200"/>
    <mergeCell ref="A263:E264"/>
    <mergeCell ref="A302:E303"/>
    <mergeCell ref="V302:V303"/>
    <mergeCell ref="A305:B305"/>
    <mergeCell ref="A63:E64"/>
    <mergeCell ref="V191:V192"/>
    <mergeCell ref="A199:E200"/>
    <mergeCell ref="V324:V325"/>
    <mergeCell ref="A194:B194"/>
    <mergeCell ref="V107:V108"/>
    <mergeCell ref="A290:C290"/>
    <mergeCell ref="A266:B266"/>
    <mergeCell ref="A312:E313"/>
    <mergeCell ref="V312:V313"/>
    <mergeCell ref="A315:B315"/>
    <mergeCell ref="A202:B202"/>
    <mergeCell ref="V339:V340"/>
    <mergeCell ref="A363:B363"/>
  </mergeCells>
  <conditionalFormatting sqref="U104:U106">
    <cfRule type="cellIs" operator="equal" priority="122" dxfId="231">
      <formula>T104</formula>
    </cfRule>
    <cfRule type="cellIs" operator="notEqual" priority="121" dxfId="232">
      <formula>T104</formula>
    </cfRule>
  </conditionalFormatting>
  <conditionalFormatting sqref="U29:U37">
    <cfRule type="cellIs" operator="notEqual" priority="139" dxfId="233">
      <formula>T29</formula>
    </cfRule>
    <cfRule type="cellIs" operator="equal" priority="140" dxfId="234">
      <formula>T29</formula>
    </cfRule>
  </conditionalFormatting>
  <conditionalFormatting sqref="U331">
    <cfRule type="cellIs" operator="equal" priority="12" dxfId="235">
      <formula>T331</formula>
    </cfRule>
    <cfRule type="cellIs" operator="notEqual" priority="11" dxfId="236">
      <formula>T331</formula>
    </cfRule>
  </conditionalFormatting>
  <conditionalFormatting sqref="U73">
    <cfRule type="cellIs" operator="equal" priority="98" dxfId="237">
      <formula>T73</formula>
    </cfRule>
    <cfRule type="cellIs" operator="notEqual" priority="97" dxfId="238">
      <formula>T73</formula>
    </cfRule>
  </conditionalFormatting>
  <conditionalFormatting sqref="U306:U308">
    <cfRule type="cellIs" operator="notEqual" priority="79" dxfId="239">
      <formula>T306</formula>
    </cfRule>
    <cfRule type="cellIs" operator="equal" priority="80" dxfId="240">
      <formula>T306</formula>
    </cfRule>
  </conditionalFormatting>
  <conditionalFormatting sqref="U321">
    <cfRule type="cellIs" operator="notEqual" priority="13" dxfId="241">
      <formula>T321</formula>
    </cfRule>
    <cfRule type="cellIs" operator="equal" priority="14" dxfId="242">
      <formula>T321</formula>
    </cfRule>
  </conditionalFormatting>
  <conditionalFormatting sqref="U407">
    <cfRule type="cellIs" operator="notEqual" priority="7" dxfId="243">
      <formula>T407</formula>
    </cfRule>
    <cfRule type="cellIs" operator="equal" priority="8" dxfId="244">
      <formula>T407</formula>
    </cfRule>
  </conditionalFormatting>
  <conditionalFormatting sqref="U243:U244">
    <cfRule type="cellIs" operator="notEqual" priority="89" dxfId="245">
      <formula>T243</formula>
    </cfRule>
    <cfRule type="cellIs" operator="equal" priority="90" dxfId="246">
      <formula>T243</formula>
    </cfRule>
  </conditionalFormatting>
  <conditionalFormatting sqref="U9 U13:U24">
    <cfRule type="cellIs" operator="notEqual" priority="141" dxfId="247">
      <formula>T9</formula>
    </cfRule>
    <cfRule type="cellIs" operator="equal" priority="142" dxfId="248">
      <formula>T9</formula>
    </cfRule>
  </conditionalFormatting>
  <conditionalFormatting sqref="U309:U310">
    <cfRule type="cellIs" operator="equal" priority="78" dxfId="249">
      <formula>T309</formula>
    </cfRule>
    <cfRule type="cellIs" operator="notEqual" priority="77" dxfId="250">
      <formula>T309</formula>
    </cfRule>
  </conditionalFormatting>
  <conditionalFormatting sqref="U228:U230">
    <cfRule type="cellIs" operator="equal" priority="96" dxfId="251">
      <formula>T228</formula>
    </cfRule>
    <cfRule type="cellIs" operator="notEqual" priority="95" dxfId="252">
      <formula>T228</formula>
    </cfRule>
  </conditionalFormatting>
  <conditionalFormatting sqref="U240">
    <cfRule type="cellIs" operator="equal" priority="16" dxfId="253">
      <formula>T240</formula>
    </cfRule>
    <cfRule type="cellIs" operator="notEqual" priority="15" dxfId="254">
      <formula>T240</formula>
    </cfRule>
  </conditionalFormatting>
  <conditionalFormatting sqref="U401:U402">
    <cfRule type="cellIs" operator="equal" priority="36" dxfId="255">
      <formula>T401</formula>
    </cfRule>
    <cfRule type="cellIs" operator="notEqual" priority="35" dxfId="256">
      <formula>T401</formula>
    </cfRule>
  </conditionalFormatting>
  <conditionalFormatting sqref="U67:U68 U74:U77 U70:U72">
    <cfRule type="cellIs" operator="notEqual" priority="127" dxfId="257">
      <formula>T67</formula>
    </cfRule>
    <cfRule type="cellIs" operator="equal" priority="128" dxfId="258">
      <formula>T67</formula>
    </cfRule>
  </conditionalFormatting>
  <conditionalFormatting sqref="U390:U391">
    <cfRule type="cellIs" operator="notEqual" priority="57" dxfId="259">
      <formula>T390</formula>
    </cfRule>
    <cfRule type="cellIs" operator="equal" priority="58" dxfId="260">
      <formula>T390</formula>
    </cfRule>
  </conditionalFormatting>
  <conditionalFormatting sqref="U376:U382">
    <cfRule type="cellIs" operator="notEqual" priority="39" dxfId="261">
      <formula>T376</formula>
    </cfRule>
    <cfRule type="cellIs" operator="equal" priority="40" dxfId="262">
      <formula>T376</formula>
    </cfRule>
  </conditionalFormatting>
  <conditionalFormatting sqref="U348:U359">
    <cfRule type="cellIs" operator="equal" priority="44" dxfId="263">
      <formula>T348</formula>
    </cfRule>
    <cfRule type="cellIs" operator="notEqual" priority="43" dxfId="264">
      <formula>T348</formula>
    </cfRule>
  </conditionalFormatting>
  <conditionalFormatting sqref="U246">
    <cfRule type="cellIs" operator="equal" priority="26" dxfId="265">
      <formula>T246</formula>
    </cfRule>
    <cfRule type="cellIs" operator="notEqual" priority="25" dxfId="266">
      <formula>T246</formula>
    </cfRule>
  </conditionalFormatting>
  <conditionalFormatting sqref="U270:U271">
    <cfRule type="cellIs" operator="notEqual" priority="85" dxfId="267">
      <formula>T270</formula>
    </cfRule>
    <cfRule type="cellIs" operator="equal" priority="86" dxfId="268">
      <formula>T270</formula>
    </cfRule>
  </conditionalFormatting>
  <conditionalFormatting sqref="U69">
    <cfRule type="cellIs" operator="equal" priority="28" dxfId="269">
      <formula>T69</formula>
    </cfRule>
    <cfRule type="cellIs" operator="notEqual" priority="27" dxfId="270">
      <formula>T69</formula>
    </cfRule>
  </conditionalFormatting>
  <conditionalFormatting sqref="U322:U323">
    <cfRule type="cellIs" operator="notEqual" priority="47" dxfId="271">
      <formula>T322</formula>
    </cfRule>
    <cfRule type="cellIs" operator="equal" priority="48" dxfId="272">
      <formula>T322</formula>
    </cfRule>
  </conditionalFormatting>
  <conditionalFormatting sqref="U161:U168">
    <cfRule type="cellIs" operator="notEqual" priority="109" dxfId="273">
      <formula>T161</formula>
    </cfRule>
    <cfRule type="cellIs" operator="equal" priority="110" dxfId="274">
      <formula>T161</formula>
    </cfRule>
  </conditionalFormatting>
  <conditionalFormatting sqref="U238">
    <cfRule type="cellIs" operator="equal" priority="20" dxfId="275">
      <formula>T238</formula>
    </cfRule>
    <cfRule type="cellIs" operator="notEqual" priority="19" dxfId="276">
      <formula>T238</formula>
    </cfRule>
  </conditionalFormatting>
  <conditionalFormatting sqref="U49:U60">
    <cfRule type="cellIs" operator="equal" priority="132" dxfId="277">
      <formula>T49</formula>
    </cfRule>
    <cfRule type="cellIs" operator="notEqual" priority="131" dxfId="278">
      <formula>T49</formula>
    </cfRule>
  </conditionalFormatting>
  <conditionalFormatting sqref="U375">
    <cfRule type="cellIs" operator="equal" priority="62" dxfId="279">
      <formula>T375</formula>
    </cfRule>
    <cfRule type="cellIs" operator="notEqual" priority="61" dxfId="280">
      <formula>T375</formula>
    </cfRule>
  </conditionalFormatting>
  <conditionalFormatting sqref="U296:U301">
    <cfRule type="cellIs" operator="equal" priority="52" dxfId="281">
      <formula>T296</formula>
    </cfRule>
    <cfRule type="cellIs" operator="notEqual" priority="51" dxfId="282">
      <formula>T296</formula>
    </cfRule>
  </conditionalFormatting>
  <conditionalFormatting sqref="U207:U223">
    <cfRule type="cellIs" operator="equal" priority="100" dxfId="283">
      <formula>T207</formula>
    </cfRule>
    <cfRule type="cellIs" operator="notEqual" priority="99" dxfId="284">
      <formula>T207</formula>
    </cfRule>
  </conditionalFormatting>
  <conditionalFormatting sqref="U291:U293">
    <cfRule type="cellIs" operator="notEqual" priority="83" dxfId="285">
      <formula>T291</formula>
    </cfRule>
    <cfRule type="cellIs" operator="equal" priority="84" dxfId="286">
      <formula>T291</formula>
    </cfRule>
  </conditionalFormatting>
  <conditionalFormatting sqref="U267:U269">
    <cfRule type="cellIs" operator="equal" priority="88" dxfId="287">
      <formula>T267</formula>
    </cfRule>
    <cfRule type="cellIs" operator="notEqual" priority="87" dxfId="288">
      <formula>T267</formula>
    </cfRule>
  </conditionalFormatting>
  <conditionalFormatting sqref="U195:U198">
    <cfRule type="cellIs" operator="equal" priority="104" dxfId="289">
      <formula>T195</formula>
    </cfRule>
    <cfRule type="cellIs" operator="notEqual" priority="103" dxfId="290">
      <formula>T195</formula>
    </cfRule>
  </conditionalFormatting>
  <conditionalFormatting sqref="U343:U345">
    <cfRule type="cellIs" operator="notEqual" priority="67" dxfId="291">
      <formula>T343</formula>
    </cfRule>
    <cfRule type="cellIs" operator="equal" priority="68" dxfId="292">
      <formula>T343</formula>
    </cfRule>
  </conditionalFormatting>
  <conditionalFormatting sqref="U387:U389">
    <cfRule type="cellIs" operator="equal" priority="60" dxfId="293">
      <formula>T387</formula>
    </cfRule>
    <cfRule type="cellIs" operator="notEqual" priority="59" dxfId="294">
      <formula>T387</formula>
    </cfRule>
  </conditionalFormatting>
  <conditionalFormatting sqref="U392:U395">
    <cfRule type="cellIs" operator="equal" priority="38" dxfId="295">
      <formula>T392</formula>
    </cfRule>
    <cfRule type="cellIs" operator="notEqual" priority="37" dxfId="296">
      <formula>T392</formula>
    </cfRule>
  </conditionalFormatting>
  <conditionalFormatting sqref="U371:U373">
    <cfRule type="cellIs" operator="equal" priority="64" dxfId="297">
      <formula>T371</formula>
    </cfRule>
    <cfRule type="cellIs" operator="notEqual" priority="63" dxfId="298">
      <formula>T371</formula>
    </cfRule>
  </conditionalFormatting>
  <conditionalFormatting sqref="U152:U156">
    <cfRule type="cellIs" operator="notEqual" priority="111" dxfId="299">
      <formula>T152</formula>
    </cfRule>
    <cfRule type="cellIs" operator="equal" priority="112" dxfId="300">
      <formula>T152</formula>
    </cfRule>
  </conditionalFormatting>
  <conditionalFormatting sqref="U316:U318">
    <cfRule type="cellIs" operator="notEqual" priority="75" dxfId="301">
      <formula>T316</formula>
    </cfRule>
    <cfRule type="cellIs" operator="equal" priority="76" dxfId="302">
      <formula>T316</formula>
    </cfRule>
  </conditionalFormatting>
  <conditionalFormatting sqref="U231:U232">
    <cfRule type="cellIs" operator="equal" priority="94" dxfId="303">
      <formula>T231</formula>
    </cfRule>
    <cfRule type="cellIs" operator="notEqual" priority="93" dxfId="304">
      <formula>T231</formula>
    </cfRule>
  </conditionalFormatting>
  <conditionalFormatting sqref="U61:U62">
    <cfRule type="cellIs" operator="notEqual" priority="129" dxfId="305">
      <formula>T61</formula>
    </cfRule>
    <cfRule type="cellIs" operator="equal" priority="130" dxfId="306">
      <formula>T61</formula>
    </cfRule>
  </conditionalFormatting>
  <conditionalFormatting sqref="U249">
    <cfRule type="cellIs" operator="equal" priority="22" dxfId="307">
      <formula>T249</formula>
    </cfRule>
    <cfRule type="cellIs" operator="notEqual" priority="21" dxfId="308">
      <formula>T249</formula>
    </cfRule>
  </conditionalFormatting>
  <conditionalFormatting sqref="U82:U90">
    <cfRule type="cellIs" operator="equal" priority="126" dxfId="309">
      <formula>T82</formula>
    </cfRule>
    <cfRule type="cellIs" operator="notEqual" priority="125" dxfId="310">
      <formula>T82</formula>
    </cfRule>
  </conditionalFormatting>
  <conditionalFormatting sqref="U140:U147">
    <cfRule type="cellIs" operator="equal" priority="114" dxfId="311">
      <formula>T140</formula>
    </cfRule>
    <cfRule type="cellIs" operator="notEqual" priority="113" dxfId="312">
      <formula>T140</formula>
    </cfRule>
  </conditionalFormatting>
  <conditionalFormatting sqref="U311">
    <cfRule type="cellIs" operator="notEqual" priority="49" dxfId="313">
      <formula>T311</formula>
    </cfRule>
    <cfRule type="cellIs" operator="equal" priority="50" dxfId="314">
      <formula>T311</formula>
    </cfRule>
  </conditionalFormatting>
  <conditionalFormatting sqref="U245 U248 U250:U262">
    <cfRule type="cellIs" operator="equal" priority="56" dxfId="315">
      <formula>T245</formula>
    </cfRule>
    <cfRule type="cellIs" operator="notEqual" priority="55" dxfId="316">
      <formula>T245</formula>
    </cfRule>
  </conditionalFormatting>
  <conditionalFormatting sqref="U12">
    <cfRule type="cellIs" operator="notEqual" priority="1" dxfId="317">
      <formula>T12</formula>
    </cfRule>
    <cfRule type="cellIs" operator="equal" priority="2" dxfId="318">
      <formula>T12</formula>
    </cfRule>
  </conditionalFormatting>
  <conditionalFormatting sqref="U173:U180">
    <cfRule type="cellIs" operator="notEqual" priority="107" dxfId="319">
      <formula>T173</formula>
    </cfRule>
    <cfRule type="cellIs" operator="equal" priority="108" dxfId="320">
      <formula>T173</formula>
    </cfRule>
  </conditionalFormatting>
  <conditionalFormatting sqref="U328:U330">
    <cfRule type="cellIs" operator="equal" priority="72" dxfId="321">
      <formula>T328</formula>
    </cfRule>
    <cfRule type="cellIs" operator="notEqual" priority="71" dxfId="322">
      <formula>T328</formula>
    </cfRule>
  </conditionalFormatting>
  <conditionalFormatting sqref="U333:U338">
    <cfRule type="cellIs" operator="notEqual" priority="45" dxfId="323">
      <formula>T333</formula>
    </cfRule>
    <cfRule type="cellIs" operator="equal" priority="46" dxfId="324">
      <formula>T333</formula>
    </cfRule>
  </conditionalFormatting>
  <conditionalFormatting sqref="U346:U347">
    <cfRule type="cellIs" operator="notEqual" priority="65" dxfId="325">
      <formula>T346</formula>
    </cfRule>
    <cfRule type="cellIs" operator="equal" priority="66" dxfId="326">
      <formula>T346</formula>
    </cfRule>
  </conditionalFormatting>
  <conditionalFormatting sqref="U38">
    <cfRule type="cellIs" operator="notEqual" priority="135" dxfId="327">
      <formula>$T$19</formula>
    </cfRule>
    <cfRule type="cellIs" operator="equal" priority="136" dxfId="328">
      <formula>$T$19</formula>
    </cfRule>
  </conditionalFormatting>
  <conditionalFormatting sqref="U11">
    <cfRule type="cellIs" operator="notEqual" priority="3" dxfId="329">
      <formula>T11</formula>
    </cfRule>
    <cfRule type="cellIs" operator="equal" priority="4" dxfId="330">
      <formula>T11</formula>
    </cfRule>
  </conditionalFormatting>
  <conditionalFormatting sqref="U237 U241:U242">
    <cfRule type="cellIs" operator="equal" priority="92" dxfId="331">
      <formula>T237</formula>
    </cfRule>
    <cfRule type="cellIs" operator="notEqual" priority="91" dxfId="332">
      <formula>T237</formula>
    </cfRule>
  </conditionalFormatting>
  <conditionalFormatting sqref="U203:U206">
    <cfRule type="cellIs" operator="notEqual" priority="101" dxfId="333">
      <formula>T203</formula>
    </cfRule>
    <cfRule type="cellIs" operator="equal" priority="102" dxfId="334">
      <formula>T203</formula>
    </cfRule>
  </conditionalFormatting>
  <conditionalFormatting sqref="U111:U119">
    <cfRule type="cellIs" operator="notEqual" priority="119" dxfId="335">
      <formula>T111</formula>
    </cfRule>
    <cfRule type="cellIs" operator="equal" priority="120" dxfId="336">
      <formula>T111</formula>
    </cfRule>
  </conditionalFormatting>
  <conditionalFormatting sqref="U239">
    <cfRule type="cellIs" operator="equal" priority="18" dxfId="337">
      <formula>T239</formula>
    </cfRule>
    <cfRule type="cellIs" operator="notEqual" priority="17" dxfId="338">
      <formula>T239</formula>
    </cfRule>
  </conditionalFormatting>
  <conditionalFormatting sqref="U120:U122">
    <cfRule type="cellIs" operator="notEqual" priority="117" dxfId="339">
      <formula>T120</formula>
    </cfRule>
    <cfRule type="cellIs" operator="equal" priority="118" dxfId="340">
      <formula>T120</formula>
    </cfRule>
  </conditionalFormatting>
  <conditionalFormatting sqref="U95:U103">
    <cfRule type="cellIs" operator="notEqual" priority="123" dxfId="341">
      <formula>T95</formula>
    </cfRule>
    <cfRule type="cellIs" operator="equal" priority="124" dxfId="342">
      <formula>T95</formula>
    </cfRule>
  </conditionalFormatting>
  <conditionalFormatting sqref="U408">
    <cfRule type="cellIs" operator="notEqual" priority="33" dxfId="343">
      <formula>T408</formula>
    </cfRule>
    <cfRule type="cellIs" operator="equal" priority="34" dxfId="344">
      <formula>T408</formula>
    </cfRule>
  </conditionalFormatting>
  <conditionalFormatting sqref="U272:U286">
    <cfRule type="cellIs" operator="equal" priority="54" dxfId="345">
      <formula>T272</formula>
    </cfRule>
    <cfRule type="cellIs" operator="notEqual" priority="53" dxfId="346">
      <formula>T272</formula>
    </cfRule>
  </conditionalFormatting>
  <conditionalFormatting sqref="U319:U320">
    <cfRule type="cellIs" operator="equal" priority="74" dxfId="347">
      <formula>T319</formula>
    </cfRule>
    <cfRule type="cellIs" operator="notEqual" priority="73" dxfId="348">
      <formula>T319</formula>
    </cfRule>
  </conditionalFormatting>
  <conditionalFormatting sqref="U294:U295">
    <cfRule type="cellIs" operator="equal" priority="82" dxfId="349">
      <formula>T294</formula>
    </cfRule>
    <cfRule type="cellIs" operator="notEqual" priority="81" dxfId="350">
      <formula>T294</formula>
    </cfRule>
  </conditionalFormatting>
  <conditionalFormatting sqref="U364">
    <cfRule type="cellIs" operator="equal" priority="30" dxfId="351">
      <formula>T364</formula>
    </cfRule>
    <cfRule type="cellIs" operator="notEqual" priority="29" dxfId="352">
      <formula>T364</formula>
    </cfRule>
  </conditionalFormatting>
  <conditionalFormatting sqref="U42:U44">
    <cfRule type="cellIs" operator="equal" priority="134" dxfId="353">
      <formula>T42</formula>
    </cfRule>
    <cfRule type="cellIs" operator="notEqual" priority="133" dxfId="354">
      <formula>T42</formula>
    </cfRule>
  </conditionalFormatting>
  <conditionalFormatting sqref="U400">
    <cfRule type="cellIs" operator="notEqual" priority="31" dxfId="355">
      <formula>T400</formula>
    </cfRule>
    <cfRule type="cellIs" operator="equal" priority="32" dxfId="356">
      <formula>T400</formula>
    </cfRule>
  </conditionalFormatting>
  <conditionalFormatting sqref="U181:U190">
    <cfRule type="cellIs" operator="equal" priority="106" dxfId="357">
      <formula>T181</formula>
    </cfRule>
    <cfRule type="cellIs" operator="notEqual" priority="105" dxfId="358">
      <formula>T181</formula>
    </cfRule>
  </conditionalFormatting>
  <conditionalFormatting sqref="U332">
    <cfRule type="cellIs" operator="equal" priority="70" dxfId="359">
      <formula>T332</formula>
    </cfRule>
    <cfRule type="cellIs" operator="notEqual" priority="69" dxfId="360">
      <formula>T332</formula>
    </cfRule>
  </conditionalFormatting>
  <conditionalFormatting sqref="U247">
    <cfRule type="cellIs" operator="notEqual" priority="23" dxfId="361">
      <formula>T247</formula>
    </cfRule>
    <cfRule type="cellIs" operator="equal" priority="24" dxfId="362">
      <formula>T247</formula>
    </cfRule>
  </conditionalFormatting>
  <conditionalFormatting sqref="U365:U366">
    <cfRule type="cellIs" operator="notEqual" priority="41" dxfId="363">
      <formula>T365</formula>
    </cfRule>
    <cfRule type="cellIs" operator="equal" priority="42" dxfId="364">
      <formula>T365</formula>
    </cfRule>
  </conditionalFormatting>
  <conditionalFormatting sqref="U374">
    <cfRule type="cellIs" operator="notEqual" priority="9" dxfId="365">
      <formula>T374</formula>
    </cfRule>
    <cfRule type="cellIs" operator="equal" priority="10" dxfId="366">
      <formula>T374</formula>
    </cfRule>
  </conditionalFormatting>
  <conditionalFormatting sqref="U10">
    <cfRule type="cellIs" operator="notEqual" priority="5" dxfId="367">
      <formula>T10</formula>
    </cfRule>
    <cfRule type="cellIs" operator="equal" priority="6" dxfId="368">
      <formula>T10</formula>
    </cfRule>
  </conditionalFormatting>
  <conditionalFormatting sqref="U25">
    <cfRule type="cellIs" operator="notEqual" priority="137" dxfId="369">
      <formula>$T$19</formula>
    </cfRule>
    <cfRule type="cellIs" operator="equal" priority="138" dxfId="370">
      <formula>$T$19</formula>
    </cfRule>
  </conditionalFormatting>
  <conditionalFormatting sqref="U123:U135">
    <cfRule type="cellIs" operator="notEqual" priority="115" dxfId="371">
      <formula>T123</formula>
    </cfRule>
    <cfRule type="cellIs" operator="equal" priority="116" dxfId="372">
      <formula>T123</formula>
    </cfRule>
  </conditionalFormatting>
  <pageMargins left="0.7" right="0.7" top="0.75" bottom="0.75" header="0.3" footer="0.3"/>
  <legacyDrawing r:id="rId1"/>
</worksheet>
</file>

<file path=xl/worksheets/sheet6.xml><?xml version="1.0" encoding="utf-8"?>
<worksheet xmlns:r="http://schemas.openxmlformats.org/officeDocument/2006/relationships" xmlns="http://schemas.openxmlformats.org/spreadsheetml/2006/main">
  <dimension ref="A1:N1558"/>
  <sheetViews>
    <sheetView workbookViewId="0" zoomScale="80">
      <pane ySplit="1" topLeftCell="A1522" state="frozen" activePane="bottomLeft"/>
      <selection pane="bottomLeft" activeCell="I1558" sqref="I1558"/>
    </sheetView>
  </sheetViews>
  <sheetFormatPr defaultRowHeight="12.75" defaultColWidth="11"/>
  <cols>
    <col min="1" max="1" customWidth="1" bestFit="1" width="14.425781" style="707"/>
    <col min="2" max="2" customWidth="1" bestFit="1" width="17.710938" style="707"/>
    <col min="3" max="3" customWidth="1" bestFit="1" width="47.85547" style="707"/>
    <col min="4" max="4" customWidth="1" bestFit="1" width="16.285156" style="708"/>
    <col min="5" max="5" customWidth="1" bestFit="1" width="20.285156" style="708"/>
    <col min="6" max="6" customWidth="1" width="15.0" style="708"/>
    <col min="7" max="7" customWidth="1" bestFit="1" width="18.570312" style="708"/>
    <col min="8" max="8" customWidth="1" bestFit="1" width="15.140625" style="708"/>
    <col min="9" max="9" customWidth="1" width="17.425781" style="708"/>
    <col min="10" max="10" customWidth="1" width="9.855469" style="708"/>
    <col min="11" max="11" customWidth="1" width="9.140625" style="708"/>
    <col min="12" max="12" customWidth="1" width="9.140625" style="709"/>
    <col min="13" max="256" customWidth="1" width="9.140625" style="708"/>
    <col min="257" max="257" customWidth="1" bestFit="1" width="14.425781" style="708"/>
    <col min="258" max="258" customWidth="1" bestFit="1" width="17.710938" style="708"/>
    <col min="259" max="259" customWidth="1" bestFit="1" width="47.85547" style="708"/>
    <col min="260" max="260" customWidth="1" bestFit="1" width="16.285156" style="708"/>
    <col min="261" max="261" customWidth="1" bestFit="1" width="20.285156" style="708"/>
    <col min="262" max="262" customWidth="1" width="15.0" style="708"/>
    <col min="263" max="263" customWidth="1" bestFit="1" width="18.570312" style="708"/>
    <col min="264" max="264" customWidth="1" bestFit="1" width="15.140625" style="708"/>
    <col min="265" max="265" customWidth="1" width="17.425781" style="708"/>
    <col min="266" max="266" customWidth="1" width="9.855469" style="708"/>
    <col min="267" max="512" customWidth="1" width="9.140625" style="708"/>
    <col min="513" max="513" customWidth="1" bestFit="1" width="14.425781" style="708"/>
    <col min="514" max="514" customWidth="1" bestFit="1" width="17.710938" style="708"/>
    <col min="515" max="515" customWidth="1" bestFit="1" width="47.85547" style="708"/>
    <col min="516" max="516" customWidth="1" bestFit="1" width="16.285156" style="708"/>
    <col min="517" max="517" customWidth="1" bestFit="1" width="20.285156" style="708"/>
    <col min="518" max="518" customWidth="1" width="15.0" style="708"/>
    <col min="519" max="519" customWidth="1" bestFit="1" width="18.570312" style="708"/>
    <col min="520" max="520" customWidth="1" bestFit="1" width="15.140625" style="708"/>
    <col min="521" max="521" customWidth="1" width="17.425781" style="708"/>
    <col min="522" max="522" customWidth="1" width="9.855469" style="708"/>
    <col min="523" max="768" customWidth="1" width="9.140625" style="708"/>
    <col min="769" max="769" customWidth="1" bestFit="1" width="14.425781" style="708"/>
    <col min="770" max="770" customWidth="1" bestFit="1" width="17.710938" style="708"/>
    <col min="771" max="771" customWidth="1" bestFit="1" width="47.85547" style="708"/>
    <col min="772" max="772" customWidth="1" bestFit="1" width="16.285156" style="708"/>
    <col min="773" max="773" customWidth="1" bestFit="1" width="20.285156" style="708"/>
    <col min="774" max="774" customWidth="1" width="15.0" style="708"/>
    <col min="775" max="775" customWidth="1" bestFit="1" width="18.570312" style="708"/>
    <col min="776" max="776" customWidth="1" bestFit="1" width="15.140625" style="708"/>
    <col min="777" max="777" customWidth="1" width="17.425781" style="708"/>
    <col min="778" max="778" customWidth="1" width="9.855469" style="708"/>
    <col min="779" max="1024" customWidth="1" width="9.140625" style="708"/>
    <col min="1025" max="1025" customWidth="1" bestFit="1" width="14.425781" style="708"/>
    <col min="1026" max="1026" customWidth="1" bestFit="1" width="17.710938" style="708"/>
    <col min="1027" max="1027" customWidth="1" bestFit="1" width="47.85547" style="708"/>
    <col min="1028" max="1028" customWidth="1" bestFit="1" width="16.285156" style="708"/>
    <col min="1029" max="1029" customWidth="1" bestFit="1" width="20.285156" style="708"/>
    <col min="1030" max="1030" customWidth="1" width="15.0" style="708"/>
    <col min="1031" max="1031" customWidth="1" bestFit="1" width="18.570312" style="708"/>
    <col min="1032" max="1032" customWidth="1" bestFit="1" width="15.140625" style="708"/>
    <col min="1033" max="1033" customWidth="1" width="17.425781" style="708"/>
    <col min="1034" max="1034" customWidth="1" width="9.855469" style="708"/>
    <col min="1035" max="1280" customWidth="1" width="9.140625" style="708"/>
    <col min="1281" max="1281" customWidth="1" bestFit="1" width="14.425781" style="708"/>
    <col min="1282" max="1282" customWidth="1" bestFit="1" width="17.710938" style="708"/>
    <col min="1283" max="1283" customWidth="1" bestFit="1" width="47.85547" style="708"/>
    <col min="1284" max="1284" customWidth="1" bestFit="1" width="16.285156" style="708"/>
    <col min="1285" max="1285" customWidth="1" bestFit="1" width="20.285156" style="708"/>
    <col min="1286" max="1286" customWidth="1" width="15.0" style="708"/>
    <col min="1287" max="1287" customWidth="1" bestFit="1" width="18.570312" style="708"/>
    <col min="1288" max="1288" customWidth="1" bestFit="1" width="15.140625" style="708"/>
    <col min="1289" max="1289" customWidth="1" width="17.425781" style="708"/>
    <col min="1290" max="1290" customWidth="1" width="9.855469" style="708"/>
    <col min="1291" max="1536" customWidth="1" width="9.140625" style="708"/>
    <col min="1537" max="1537" customWidth="1" bestFit="1" width="14.425781" style="708"/>
    <col min="1538" max="1538" customWidth="1" bestFit="1" width="17.710938" style="708"/>
    <col min="1539" max="1539" customWidth="1" bestFit="1" width="47.85547" style="708"/>
    <col min="1540" max="1540" customWidth="1" bestFit="1" width="16.285156" style="708"/>
    <col min="1541" max="1541" customWidth="1" bestFit="1" width="20.285156" style="708"/>
    <col min="1542" max="1542" customWidth="1" width="15.0" style="708"/>
    <col min="1543" max="1543" customWidth="1" bestFit="1" width="18.570312" style="708"/>
    <col min="1544" max="1544" customWidth="1" bestFit="1" width="15.140625" style="708"/>
    <col min="1545" max="1545" customWidth="1" width="17.425781" style="708"/>
    <col min="1546" max="1546" customWidth="1" width="9.855469" style="708"/>
    <col min="1547" max="1792" customWidth="1" width="9.140625" style="708"/>
    <col min="1793" max="1793" customWidth="1" bestFit="1" width="14.425781" style="708"/>
    <col min="1794" max="1794" customWidth="1" bestFit="1" width="17.710938" style="708"/>
    <col min="1795" max="1795" customWidth="1" bestFit="1" width="47.85547" style="708"/>
    <col min="1796" max="1796" customWidth="1" bestFit="1" width="16.285156" style="708"/>
    <col min="1797" max="1797" customWidth="1" bestFit="1" width="20.285156" style="708"/>
    <col min="1798" max="1798" customWidth="1" width="15.0" style="708"/>
    <col min="1799" max="1799" customWidth="1" bestFit="1" width="18.570312" style="708"/>
    <col min="1800" max="1800" customWidth="1" bestFit="1" width="15.140625" style="708"/>
    <col min="1801" max="1801" customWidth="1" width="17.425781" style="708"/>
    <col min="1802" max="1802" customWidth="1" width="9.855469" style="708"/>
    <col min="1803" max="2048" customWidth="1" width="9.140625" style="708"/>
    <col min="2049" max="2049" customWidth="1" bestFit="1" width="14.425781" style="708"/>
    <col min="2050" max="2050" customWidth="1" bestFit="1" width="17.710938" style="708"/>
    <col min="2051" max="2051" customWidth="1" bestFit="1" width="47.85547" style="708"/>
    <col min="2052" max="2052" customWidth="1" bestFit="1" width="16.285156" style="708"/>
    <col min="2053" max="2053" customWidth="1" bestFit="1" width="20.285156" style="708"/>
    <col min="2054" max="2054" customWidth="1" width="15.0" style="708"/>
    <col min="2055" max="2055" customWidth="1" bestFit="1" width="18.570312" style="708"/>
    <col min="2056" max="2056" customWidth="1" bestFit="1" width="15.140625" style="708"/>
    <col min="2057" max="2057" customWidth="1" width="17.425781" style="708"/>
    <col min="2058" max="2058" customWidth="1" width="9.855469" style="708"/>
    <col min="2059" max="2304" customWidth="1" width="9.140625" style="708"/>
    <col min="2305" max="2305" customWidth="1" bestFit="1" width="14.425781" style="708"/>
    <col min="2306" max="2306" customWidth="1" bestFit="1" width="17.710938" style="708"/>
    <col min="2307" max="2307" customWidth="1" bestFit="1" width="47.85547" style="708"/>
    <col min="2308" max="2308" customWidth="1" bestFit="1" width="16.285156" style="708"/>
    <col min="2309" max="2309" customWidth="1" bestFit="1" width="20.285156" style="708"/>
    <col min="2310" max="2310" customWidth="1" width="15.0" style="708"/>
    <col min="2311" max="2311" customWidth="1" bestFit="1" width="18.570312" style="708"/>
    <col min="2312" max="2312" customWidth="1" bestFit="1" width="15.140625" style="708"/>
    <col min="2313" max="2313" customWidth="1" width="17.425781" style="708"/>
    <col min="2314" max="2314" customWidth="1" width="9.855469" style="708"/>
    <col min="2315" max="2560" customWidth="1" width="9.140625" style="708"/>
    <col min="2561" max="2561" customWidth="1" bestFit="1" width="14.425781" style="708"/>
    <col min="2562" max="2562" customWidth="1" bestFit="1" width="17.710938" style="708"/>
    <col min="2563" max="2563" customWidth="1" bestFit="1" width="47.85547" style="708"/>
    <col min="2564" max="2564" customWidth="1" bestFit="1" width="16.285156" style="708"/>
    <col min="2565" max="2565" customWidth="1" bestFit="1" width="20.285156" style="708"/>
    <col min="2566" max="2566" customWidth="1" width="15.0" style="708"/>
    <col min="2567" max="2567" customWidth="1" bestFit="1" width="18.570312" style="708"/>
    <col min="2568" max="2568" customWidth="1" bestFit="1" width="15.140625" style="708"/>
    <col min="2569" max="2569" customWidth="1" width="17.425781" style="708"/>
    <col min="2570" max="2570" customWidth="1" width="9.855469" style="708"/>
    <col min="2571" max="2816" customWidth="1" width="9.140625" style="708"/>
    <col min="2817" max="2817" customWidth="1" bestFit="1" width="14.425781" style="708"/>
    <col min="2818" max="2818" customWidth="1" bestFit="1" width="17.710938" style="708"/>
    <col min="2819" max="2819" customWidth="1" bestFit="1" width="47.85547" style="708"/>
    <col min="2820" max="2820" customWidth="1" bestFit="1" width="16.285156" style="708"/>
    <col min="2821" max="2821" customWidth="1" bestFit="1" width="20.285156" style="708"/>
    <col min="2822" max="2822" customWidth="1" width="15.0" style="708"/>
    <col min="2823" max="2823" customWidth="1" bestFit="1" width="18.570312" style="708"/>
    <col min="2824" max="2824" customWidth="1" bestFit="1" width="15.140625" style="708"/>
    <col min="2825" max="2825" customWidth="1" width="17.425781" style="708"/>
    <col min="2826" max="2826" customWidth="1" width="9.855469" style="708"/>
    <col min="2827" max="3072" customWidth="1" width="9.140625" style="708"/>
    <col min="3073" max="3073" customWidth="1" bestFit="1" width="14.425781" style="708"/>
    <col min="3074" max="3074" customWidth="1" bestFit="1" width="17.710938" style="708"/>
    <col min="3075" max="3075" customWidth="1" bestFit="1" width="47.85547" style="708"/>
    <col min="3076" max="3076" customWidth="1" bestFit="1" width="16.285156" style="708"/>
    <col min="3077" max="3077" customWidth="1" bestFit="1" width="20.285156" style="708"/>
    <col min="3078" max="3078" customWidth="1" width="15.0" style="708"/>
    <col min="3079" max="3079" customWidth="1" bestFit="1" width="18.570312" style="708"/>
    <col min="3080" max="3080" customWidth="1" bestFit="1" width="15.140625" style="708"/>
    <col min="3081" max="3081" customWidth="1" width="17.425781" style="708"/>
    <col min="3082" max="3082" customWidth="1" width="9.855469" style="708"/>
    <col min="3083" max="3328" customWidth="1" width="9.140625" style="708"/>
    <col min="3329" max="3329" customWidth="1" bestFit="1" width="14.425781" style="708"/>
    <col min="3330" max="3330" customWidth="1" bestFit="1" width="17.710938" style="708"/>
    <col min="3331" max="3331" customWidth="1" bestFit="1" width="47.85547" style="708"/>
    <col min="3332" max="3332" customWidth="1" bestFit="1" width="16.285156" style="708"/>
    <col min="3333" max="3333" customWidth="1" bestFit="1" width="20.285156" style="708"/>
    <col min="3334" max="3334" customWidth="1" width="15.0" style="708"/>
    <col min="3335" max="3335" customWidth="1" bestFit="1" width="18.570312" style="708"/>
    <col min="3336" max="3336" customWidth="1" bestFit="1" width="15.140625" style="708"/>
    <col min="3337" max="3337" customWidth="1" width="17.425781" style="708"/>
    <col min="3338" max="3338" customWidth="1" width="9.855469" style="708"/>
    <col min="3339" max="3584" customWidth="1" width="9.140625" style="708"/>
    <col min="3585" max="3585" customWidth="1" bestFit="1" width="14.425781" style="708"/>
    <col min="3586" max="3586" customWidth="1" bestFit="1" width="17.710938" style="708"/>
    <col min="3587" max="3587" customWidth="1" bestFit="1" width="47.85547" style="708"/>
    <col min="3588" max="3588" customWidth="1" bestFit="1" width="16.285156" style="708"/>
    <col min="3589" max="3589" customWidth="1" bestFit="1" width="20.285156" style="708"/>
    <col min="3590" max="3590" customWidth="1" width="15.0" style="708"/>
    <col min="3591" max="3591" customWidth="1" bestFit="1" width="18.570312" style="708"/>
    <col min="3592" max="3592" customWidth="1" bestFit="1" width="15.140625" style="708"/>
    <col min="3593" max="3593" customWidth="1" width="17.425781" style="708"/>
    <col min="3594" max="3594" customWidth="1" width="9.855469" style="708"/>
    <col min="3595" max="3840" customWidth="1" width="9.140625" style="708"/>
    <col min="3841" max="3841" customWidth="1" bestFit="1" width="14.425781" style="708"/>
    <col min="3842" max="3842" customWidth="1" bestFit="1" width="17.710938" style="708"/>
    <col min="3843" max="3843" customWidth="1" bestFit="1" width="47.85547" style="708"/>
    <col min="3844" max="3844" customWidth="1" bestFit="1" width="16.285156" style="708"/>
    <col min="3845" max="3845" customWidth="1" bestFit="1" width="20.285156" style="708"/>
    <col min="3846" max="3846" customWidth="1" width="15.0" style="708"/>
    <col min="3847" max="3847" customWidth="1" bestFit="1" width="18.570312" style="708"/>
    <col min="3848" max="3848" customWidth="1" bestFit="1" width="15.140625" style="708"/>
    <col min="3849" max="3849" customWidth="1" width="17.425781" style="708"/>
    <col min="3850" max="3850" customWidth="1" width="9.855469" style="708"/>
    <col min="3851" max="4096" customWidth="1" width="9.140625" style="708"/>
    <col min="4097" max="4097" customWidth="1" bestFit="1" width="14.425781" style="708"/>
    <col min="4098" max="4098" customWidth="1" bestFit="1" width="17.710938" style="708"/>
    <col min="4099" max="4099" customWidth="1" bestFit="1" width="47.85547" style="708"/>
    <col min="4100" max="4100" customWidth="1" bestFit="1" width="16.285156" style="708"/>
    <col min="4101" max="4101" customWidth="1" bestFit="1" width="20.285156" style="708"/>
    <col min="4102" max="4102" customWidth="1" width="15.0" style="708"/>
    <col min="4103" max="4103" customWidth="1" bestFit="1" width="18.570312" style="708"/>
    <col min="4104" max="4104" customWidth="1" bestFit="1" width="15.140625" style="708"/>
    <col min="4105" max="4105" customWidth="1" width="17.425781" style="708"/>
    <col min="4106" max="4106" customWidth="1" width="9.855469" style="708"/>
    <col min="4107" max="4352" customWidth="1" width="9.140625" style="708"/>
    <col min="4353" max="4353" customWidth="1" bestFit="1" width="14.425781" style="708"/>
    <col min="4354" max="4354" customWidth="1" bestFit="1" width="17.710938" style="708"/>
    <col min="4355" max="4355" customWidth="1" bestFit="1" width="47.85547" style="708"/>
    <col min="4356" max="4356" customWidth="1" bestFit="1" width="16.285156" style="708"/>
    <col min="4357" max="4357" customWidth="1" bestFit="1" width="20.285156" style="708"/>
    <col min="4358" max="4358" customWidth="1" width="15.0" style="708"/>
    <col min="4359" max="4359" customWidth="1" bestFit="1" width="18.570312" style="708"/>
    <col min="4360" max="4360" customWidth="1" bestFit="1" width="15.140625" style="708"/>
    <col min="4361" max="4361" customWidth="1" width="17.425781" style="708"/>
    <col min="4362" max="4362" customWidth="1" width="9.855469" style="708"/>
    <col min="4363" max="4608" customWidth="1" width="9.140625" style="708"/>
    <col min="4609" max="4609" customWidth="1" bestFit="1" width="14.425781" style="708"/>
    <col min="4610" max="4610" customWidth="1" bestFit="1" width="17.710938" style="708"/>
    <col min="4611" max="4611" customWidth="1" bestFit="1" width="47.85547" style="708"/>
    <col min="4612" max="4612" customWidth="1" bestFit="1" width="16.285156" style="708"/>
    <col min="4613" max="4613" customWidth="1" bestFit="1" width="20.285156" style="708"/>
    <col min="4614" max="4614" customWidth="1" width="15.0" style="708"/>
    <col min="4615" max="4615" customWidth="1" bestFit="1" width="18.570312" style="708"/>
    <col min="4616" max="4616" customWidth="1" bestFit="1" width="15.140625" style="708"/>
    <col min="4617" max="4617" customWidth="1" width="17.425781" style="708"/>
    <col min="4618" max="4618" customWidth="1" width="9.855469" style="708"/>
    <col min="4619" max="4864" customWidth="1" width="9.140625" style="708"/>
    <col min="4865" max="4865" customWidth="1" bestFit="1" width="14.425781" style="708"/>
    <col min="4866" max="4866" customWidth="1" bestFit="1" width="17.710938" style="708"/>
    <col min="4867" max="4867" customWidth="1" bestFit="1" width="47.85547" style="708"/>
    <col min="4868" max="4868" customWidth="1" bestFit="1" width="16.285156" style="708"/>
    <col min="4869" max="4869" customWidth="1" bestFit="1" width="20.285156" style="708"/>
    <col min="4870" max="4870" customWidth="1" width="15.0" style="708"/>
    <col min="4871" max="4871" customWidth="1" bestFit="1" width="18.570312" style="708"/>
    <col min="4872" max="4872" customWidth="1" bestFit="1" width="15.140625" style="708"/>
    <col min="4873" max="4873" customWidth="1" width="17.425781" style="708"/>
    <col min="4874" max="4874" customWidth="1" width="9.855469" style="708"/>
    <col min="4875" max="5120" customWidth="1" width="9.140625" style="708"/>
    <col min="5121" max="5121" customWidth="1" bestFit="1" width="14.425781" style="708"/>
    <col min="5122" max="5122" customWidth="1" bestFit="1" width="17.710938" style="708"/>
    <col min="5123" max="5123" customWidth="1" bestFit="1" width="47.85547" style="708"/>
    <col min="5124" max="5124" customWidth="1" bestFit="1" width="16.285156" style="708"/>
    <col min="5125" max="5125" customWidth="1" bestFit="1" width="20.285156" style="708"/>
    <col min="5126" max="5126" customWidth="1" width="15.0" style="708"/>
    <col min="5127" max="5127" customWidth="1" bestFit="1" width="18.570312" style="708"/>
    <col min="5128" max="5128" customWidth="1" bestFit="1" width="15.140625" style="708"/>
    <col min="5129" max="5129" customWidth="1" width="17.425781" style="708"/>
    <col min="5130" max="5130" customWidth="1" width="9.855469" style="708"/>
    <col min="5131" max="5376" customWidth="1" width="9.140625" style="708"/>
    <col min="5377" max="5377" customWidth="1" bestFit="1" width="14.425781" style="708"/>
    <col min="5378" max="5378" customWidth="1" bestFit="1" width="17.710938" style="708"/>
    <col min="5379" max="5379" customWidth="1" bestFit="1" width="47.85547" style="708"/>
    <col min="5380" max="5380" customWidth="1" bestFit="1" width="16.285156" style="708"/>
    <col min="5381" max="5381" customWidth="1" bestFit="1" width="20.285156" style="708"/>
    <col min="5382" max="5382" customWidth="1" width="15.0" style="708"/>
    <col min="5383" max="5383" customWidth="1" bestFit="1" width="18.570312" style="708"/>
    <col min="5384" max="5384" customWidth="1" bestFit="1" width="15.140625" style="708"/>
    <col min="5385" max="5385" customWidth="1" width="17.425781" style="708"/>
    <col min="5386" max="5386" customWidth="1" width="9.855469" style="708"/>
    <col min="5387" max="5632" customWidth="1" width="9.140625" style="708"/>
    <col min="5633" max="5633" customWidth="1" bestFit="1" width="14.425781" style="708"/>
    <col min="5634" max="5634" customWidth="1" bestFit="1" width="17.710938" style="708"/>
    <col min="5635" max="5635" customWidth="1" bestFit="1" width="47.85547" style="708"/>
    <col min="5636" max="5636" customWidth="1" bestFit="1" width="16.285156" style="708"/>
    <col min="5637" max="5637" customWidth="1" bestFit="1" width="20.285156" style="708"/>
    <col min="5638" max="5638" customWidth="1" width="15.0" style="708"/>
    <col min="5639" max="5639" customWidth="1" bestFit="1" width="18.570312" style="708"/>
    <col min="5640" max="5640" customWidth="1" bestFit="1" width="15.140625" style="708"/>
    <col min="5641" max="5641" customWidth="1" width="17.425781" style="708"/>
    <col min="5642" max="5642" customWidth="1" width="9.855469" style="708"/>
    <col min="5643" max="5888" customWidth="1" width="9.140625" style="708"/>
    <col min="5889" max="5889" customWidth="1" bestFit="1" width="14.425781" style="708"/>
    <col min="5890" max="5890" customWidth="1" bestFit="1" width="17.710938" style="708"/>
    <col min="5891" max="5891" customWidth="1" bestFit="1" width="47.85547" style="708"/>
    <col min="5892" max="5892" customWidth="1" bestFit="1" width="16.285156" style="708"/>
    <col min="5893" max="5893" customWidth="1" bestFit="1" width="20.285156" style="708"/>
    <col min="5894" max="5894" customWidth="1" width="15.0" style="708"/>
    <col min="5895" max="5895" customWidth="1" bestFit="1" width="18.570312" style="708"/>
    <col min="5896" max="5896" customWidth="1" bestFit="1" width="15.140625" style="708"/>
    <col min="5897" max="5897" customWidth="1" width="17.425781" style="708"/>
    <col min="5898" max="5898" customWidth="1" width="9.855469" style="708"/>
    <col min="5899" max="6144" customWidth="1" width="9.140625" style="708"/>
    <col min="6145" max="6145" customWidth="1" bestFit="1" width="14.425781" style="708"/>
    <col min="6146" max="6146" customWidth="1" bestFit="1" width="17.710938" style="708"/>
    <col min="6147" max="6147" customWidth="1" bestFit="1" width="47.85547" style="708"/>
    <col min="6148" max="6148" customWidth="1" bestFit="1" width="16.285156" style="708"/>
    <col min="6149" max="6149" customWidth="1" bestFit="1" width="20.285156" style="708"/>
    <col min="6150" max="6150" customWidth="1" width="15.0" style="708"/>
    <col min="6151" max="6151" customWidth="1" bestFit="1" width="18.570312" style="708"/>
    <col min="6152" max="6152" customWidth="1" bestFit="1" width="15.140625" style="708"/>
    <col min="6153" max="6153" customWidth="1" width="17.425781" style="708"/>
    <col min="6154" max="6154" customWidth="1" width="9.855469" style="708"/>
    <col min="6155" max="6400" customWidth="1" width="9.140625" style="708"/>
    <col min="6401" max="6401" customWidth="1" bestFit="1" width="14.425781" style="708"/>
    <col min="6402" max="6402" customWidth="1" bestFit="1" width="17.710938" style="708"/>
    <col min="6403" max="6403" customWidth="1" bestFit="1" width="47.85547" style="708"/>
    <col min="6404" max="6404" customWidth="1" bestFit="1" width="16.285156" style="708"/>
    <col min="6405" max="6405" customWidth="1" bestFit="1" width="20.285156" style="708"/>
    <col min="6406" max="6406" customWidth="1" width="15.0" style="708"/>
    <col min="6407" max="6407" customWidth="1" bestFit="1" width="18.570312" style="708"/>
    <col min="6408" max="6408" customWidth="1" bestFit="1" width="15.140625" style="708"/>
    <col min="6409" max="6409" customWidth="1" width="17.425781" style="708"/>
    <col min="6410" max="6410" customWidth="1" width="9.855469" style="708"/>
    <col min="6411" max="6656" customWidth="1" width="9.140625" style="708"/>
    <col min="6657" max="6657" customWidth="1" bestFit="1" width="14.425781" style="708"/>
    <col min="6658" max="6658" customWidth="1" bestFit="1" width="17.710938" style="708"/>
    <col min="6659" max="6659" customWidth="1" bestFit="1" width="47.85547" style="708"/>
    <col min="6660" max="6660" customWidth="1" bestFit="1" width="16.285156" style="708"/>
    <col min="6661" max="6661" customWidth="1" bestFit="1" width="20.285156" style="708"/>
    <col min="6662" max="6662" customWidth="1" width="15.0" style="708"/>
    <col min="6663" max="6663" customWidth="1" bestFit="1" width="18.570312" style="708"/>
    <col min="6664" max="6664" customWidth="1" bestFit="1" width="15.140625" style="708"/>
    <col min="6665" max="6665" customWidth="1" width="17.425781" style="708"/>
    <col min="6666" max="6666" customWidth="1" width="9.855469" style="708"/>
    <col min="6667" max="6912" customWidth="1" width="9.140625" style="708"/>
    <col min="6913" max="6913" customWidth="1" bestFit="1" width="14.425781" style="708"/>
    <col min="6914" max="6914" customWidth="1" bestFit="1" width="17.710938" style="708"/>
    <col min="6915" max="6915" customWidth="1" bestFit="1" width="47.85547" style="708"/>
    <col min="6916" max="6916" customWidth="1" bestFit="1" width="16.285156" style="708"/>
    <col min="6917" max="6917" customWidth="1" bestFit="1" width="20.285156" style="708"/>
    <col min="6918" max="6918" customWidth="1" width="15.0" style="708"/>
    <col min="6919" max="6919" customWidth="1" bestFit="1" width="18.570312" style="708"/>
    <col min="6920" max="6920" customWidth="1" bestFit="1" width="15.140625" style="708"/>
    <col min="6921" max="6921" customWidth="1" width="17.425781" style="708"/>
    <col min="6922" max="6922" customWidth="1" width="9.855469" style="708"/>
    <col min="6923" max="7168" customWidth="1" width="9.140625" style="708"/>
    <col min="7169" max="7169" customWidth="1" bestFit="1" width="14.425781" style="708"/>
    <col min="7170" max="7170" customWidth="1" bestFit="1" width="17.710938" style="708"/>
    <col min="7171" max="7171" customWidth="1" bestFit="1" width="47.85547" style="708"/>
    <col min="7172" max="7172" customWidth="1" bestFit="1" width="16.285156" style="708"/>
    <col min="7173" max="7173" customWidth="1" bestFit="1" width="20.285156" style="708"/>
    <col min="7174" max="7174" customWidth="1" width="15.0" style="708"/>
    <col min="7175" max="7175" customWidth="1" bestFit="1" width="18.570312" style="708"/>
    <col min="7176" max="7176" customWidth="1" bestFit="1" width="15.140625" style="708"/>
    <col min="7177" max="7177" customWidth="1" width="17.425781" style="708"/>
    <col min="7178" max="7178" customWidth="1" width="9.855469" style="708"/>
    <col min="7179" max="7424" customWidth="1" width="9.140625" style="708"/>
    <col min="7425" max="7425" customWidth="1" bestFit="1" width="14.425781" style="708"/>
    <col min="7426" max="7426" customWidth="1" bestFit="1" width="17.710938" style="708"/>
    <col min="7427" max="7427" customWidth="1" bestFit="1" width="47.85547" style="708"/>
    <col min="7428" max="7428" customWidth="1" bestFit="1" width="16.285156" style="708"/>
    <col min="7429" max="7429" customWidth="1" bestFit="1" width="20.285156" style="708"/>
    <col min="7430" max="7430" customWidth="1" width="15.0" style="708"/>
    <col min="7431" max="7431" customWidth="1" bestFit="1" width="18.570312" style="708"/>
    <col min="7432" max="7432" customWidth="1" bestFit="1" width="15.140625" style="708"/>
    <col min="7433" max="7433" customWidth="1" width="17.425781" style="708"/>
    <col min="7434" max="7434" customWidth="1" width="9.855469" style="708"/>
    <col min="7435" max="7680" customWidth="1" width="9.140625" style="708"/>
    <col min="7681" max="7681" customWidth="1" bestFit="1" width="14.425781" style="708"/>
    <col min="7682" max="7682" customWidth="1" bestFit="1" width="17.710938" style="708"/>
    <col min="7683" max="7683" customWidth="1" bestFit="1" width="47.85547" style="708"/>
    <col min="7684" max="7684" customWidth="1" bestFit="1" width="16.285156" style="708"/>
    <col min="7685" max="7685" customWidth="1" bestFit="1" width="20.285156" style="708"/>
    <col min="7686" max="7686" customWidth="1" width="15.0" style="708"/>
    <col min="7687" max="7687" customWidth="1" bestFit="1" width="18.570312" style="708"/>
    <col min="7688" max="7688" customWidth="1" bestFit="1" width="15.140625" style="708"/>
    <col min="7689" max="7689" customWidth="1" width="17.425781" style="708"/>
    <col min="7690" max="7690" customWidth="1" width="9.855469" style="708"/>
    <col min="7691" max="7936" customWidth="1" width="9.140625" style="708"/>
    <col min="7937" max="7937" customWidth="1" bestFit="1" width="14.425781" style="708"/>
    <col min="7938" max="7938" customWidth="1" bestFit="1" width="17.710938" style="708"/>
    <col min="7939" max="7939" customWidth="1" bestFit="1" width="47.85547" style="708"/>
    <col min="7940" max="7940" customWidth="1" bestFit="1" width="16.285156" style="708"/>
    <col min="7941" max="7941" customWidth="1" bestFit="1" width="20.285156" style="708"/>
    <col min="7942" max="7942" customWidth="1" width="15.0" style="708"/>
    <col min="7943" max="7943" customWidth="1" bestFit="1" width="18.570312" style="708"/>
    <col min="7944" max="7944" customWidth="1" bestFit="1" width="15.140625" style="708"/>
    <col min="7945" max="7945" customWidth="1" width="17.425781" style="708"/>
    <col min="7946" max="7946" customWidth="1" width="9.855469" style="708"/>
    <col min="7947" max="8192" customWidth="1" width="9.140625" style="708"/>
    <col min="8193" max="8193" customWidth="1" bestFit="1" width="14.425781" style="708"/>
    <col min="8194" max="8194" customWidth="1" bestFit="1" width="17.710938" style="708"/>
    <col min="8195" max="8195" customWidth="1" bestFit="1" width="47.85547" style="708"/>
    <col min="8196" max="8196" customWidth="1" bestFit="1" width="16.285156" style="708"/>
    <col min="8197" max="8197" customWidth="1" bestFit="1" width="20.285156" style="708"/>
    <col min="8198" max="8198" customWidth="1" width="15.0" style="708"/>
    <col min="8199" max="8199" customWidth="1" bestFit="1" width="18.570312" style="708"/>
    <col min="8200" max="8200" customWidth="1" bestFit="1" width="15.140625" style="708"/>
    <col min="8201" max="8201" customWidth="1" width="17.425781" style="708"/>
    <col min="8202" max="8202" customWidth="1" width="9.855469" style="708"/>
    <col min="8203" max="8448" customWidth="1" width="9.140625" style="708"/>
    <col min="8449" max="8449" customWidth="1" bestFit="1" width="14.425781" style="708"/>
    <col min="8450" max="8450" customWidth="1" bestFit="1" width="17.710938" style="708"/>
    <col min="8451" max="8451" customWidth="1" bestFit="1" width="47.85547" style="708"/>
    <col min="8452" max="8452" customWidth="1" bestFit="1" width="16.285156" style="708"/>
    <col min="8453" max="8453" customWidth="1" bestFit="1" width="20.285156" style="708"/>
    <col min="8454" max="8454" customWidth="1" width="15.0" style="708"/>
    <col min="8455" max="8455" customWidth="1" bestFit="1" width="18.570312" style="708"/>
    <col min="8456" max="8456" customWidth="1" bestFit="1" width="15.140625" style="708"/>
    <col min="8457" max="8457" customWidth="1" width="17.425781" style="708"/>
    <col min="8458" max="8458" customWidth="1" width="9.855469" style="708"/>
    <col min="8459" max="8704" customWidth="1" width="9.140625" style="708"/>
    <col min="8705" max="8705" customWidth="1" bestFit="1" width="14.425781" style="708"/>
    <col min="8706" max="8706" customWidth="1" bestFit="1" width="17.710938" style="708"/>
    <col min="8707" max="8707" customWidth="1" bestFit="1" width="47.85547" style="708"/>
    <col min="8708" max="8708" customWidth="1" bestFit="1" width="16.285156" style="708"/>
    <col min="8709" max="8709" customWidth="1" bestFit="1" width="20.285156" style="708"/>
    <col min="8710" max="8710" customWidth="1" width="15.0" style="708"/>
    <col min="8711" max="8711" customWidth="1" bestFit="1" width="18.570312" style="708"/>
    <col min="8712" max="8712" customWidth="1" bestFit="1" width="15.140625" style="708"/>
    <col min="8713" max="8713" customWidth="1" width="17.425781" style="708"/>
    <col min="8714" max="8714" customWidth="1" width="9.855469" style="708"/>
    <col min="8715" max="8960" customWidth="1" width="9.140625" style="708"/>
    <col min="8961" max="8961" customWidth="1" bestFit="1" width="14.425781" style="708"/>
    <col min="8962" max="8962" customWidth="1" bestFit="1" width="17.710938" style="708"/>
    <col min="8963" max="8963" customWidth="1" bestFit="1" width="47.85547" style="708"/>
    <col min="8964" max="8964" customWidth="1" bestFit="1" width="16.285156" style="708"/>
    <col min="8965" max="8965" customWidth="1" bestFit="1" width="20.285156" style="708"/>
    <col min="8966" max="8966" customWidth="1" width="15.0" style="708"/>
    <col min="8967" max="8967" customWidth="1" bestFit="1" width="18.570312" style="708"/>
    <col min="8968" max="8968" customWidth="1" bestFit="1" width="15.140625" style="708"/>
    <col min="8969" max="8969" customWidth="1" width="17.425781" style="708"/>
    <col min="8970" max="8970" customWidth="1" width="9.855469" style="708"/>
    <col min="8971" max="9216" customWidth="1" width="9.140625" style="708"/>
    <col min="9217" max="9217" customWidth="1" bestFit="1" width="14.425781" style="708"/>
    <col min="9218" max="9218" customWidth="1" bestFit="1" width="17.710938" style="708"/>
    <col min="9219" max="9219" customWidth="1" bestFit="1" width="47.85547" style="708"/>
    <col min="9220" max="9220" customWidth="1" bestFit="1" width="16.285156" style="708"/>
    <col min="9221" max="9221" customWidth="1" bestFit="1" width="20.285156" style="708"/>
    <col min="9222" max="9222" customWidth="1" width="15.0" style="708"/>
    <col min="9223" max="9223" customWidth="1" bestFit="1" width="18.570312" style="708"/>
    <col min="9224" max="9224" customWidth="1" bestFit="1" width="15.140625" style="708"/>
    <col min="9225" max="9225" customWidth="1" width="17.425781" style="708"/>
    <col min="9226" max="9226" customWidth="1" width="9.855469" style="708"/>
    <col min="9227" max="9472" customWidth="1" width="9.140625" style="708"/>
    <col min="9473" max="9473" customWidth="1" bestFit="1" width="14.425781" style="708"/>
    <col min="9474" max="9474" customWidth="1" bestFit="1" width="17.710938" style="708"/>
    <col min="9475" max="9475" customWidth="1" bestFit="1" width="47.85547" style="708"/>
    <col min="9476" max="9476" customWidth="1" bestFit="1" width="16.285156" style="708"/>
    <col min="9477" max="9477" customWidth="1" bestFit="1" width="20.285156" style="708"/>
    <col min="9478" max="9478" customWidth="1" width="15.0" style="708"/>
    <col min="9479" max="9479" customWidth="1" bestFit="1" width="18.570312" style="708"/>
    <col min="9480" max="9480" customWidth="1" bestFit="1" width="15.140625" style="708"/>
    <col min="9481" max="9481" customWidth="1" width="17.425781" style="708"/>
    <col min="9482" max="9482" customWidth="1" width="9.855469" style="708"/>
    <col min="9483" max="9728" customWidth="1" width="9.140625" style="708"/>
    <col min="9729" max="9729" customWidth="1" bestFit="1" width="14.425781" style="708"/>
    <col min="9730" max="9730" customWidth="1" bestFit="1" width="17.710938" style="708"/>
    <col min="9731" max="9731" customWidth="1" bestFit="1" width="47.85547" style="708"/>
    <col min="9732" max="9732" customWidth="1" bestFit="1" width="16.285156" style="708"/>
    <col min="9733" max="9733" customWidth="1" bestFit="1" width="20.285156" style="708"/>
    <col min="9734" max="9734" customWidth="1" width="15.0" style="708"/>
    <col min="9735" max="9735" customWidth="1" bestFit="1" width="18.570312" style="708"/>
    <col min="9736" max="9736" customWidth="1" bestFit="1" width="15.140625" style="708"/>
    <col min="9737" max="9737" customWidth="1" width="17.425781" style="708"/>
    <col min="9738" max="9738" customWidth="1" width="9.855469" style="708"/>
    <col min="9739" max="9984" customWidth="1" width="9.140625" style="708"/>
    <col min="9985" max="9985" customWidth="1" bestFit="1" width="14.425781" style="708"/>
    <col min="9986" max="9986" customWidth="1" bestFit="1" width="17.710938" style="708"/>
    <col min="9987" max="9987" customWidth="1" bestFit="1" width="47.85547" style="708"/>
    <col min="9988" max="9988" customWidth="1" bestFit="1" width="16.285156" style="708"/>
    <col min="9989" max="9989" customWidth="1" bestFit="1" width="20.285156" style="708"/>
    <col min="9990" max="9990" customWidth="1" width="15.0" style="708"/>
    <col min="9991" max="9991" customWidth="1" bestFit="1" width="18.570312" style="708"/>
    <col min="9992" max="9992" customWidth="1" bestFit="1" width="15.140625" style="708"/>
    <col min="9993" max="9993" customWidth="1" width="17.425781" style="708"/>
    <col min="9994" max="9994" customWidth="1" width="9.855469" style="708"/>
    <col min="9995" max="10240" customWidth="1" width="9.140625" style="708"/>
    <col min="10241" max="10241" customWidth="1" bestFit="1" width="14.425781" style="708"/>
    <col min="10242" max="10242" customWidth="1" bestFit="1" width="17.710938" style="708"/>
    <col min="10243" max="10243" customWidth="1" bestFit="1" width="47.85547" style="708"/>
    <col min="10244" max="10244" customWidth="1" bestFit="1" width="16.285156" style="708"/>
    <col min="10245" max="10245" customWidth="1" bestFit="1" width="20.285156" style="708"/>
    <col min="10246" max="10246" customWidth="1" width="15.0" style="708"/>
    <col min="10247" max="10247" customWidth="1" bestFit="1" width="18.570312" style="708"/>
    <col min="10248" max="10248" customWidth="1" bestFit="1" width="15.140625" style="708"/>
    <col min="10249" max="10249" customWidth="1" width="17.425781" style="708"/>
    <col min="10250" max="10250" customWidth="1" width="9.855469" style="708"/>
    <col min="10251" max="10496" customWidth="1" width="9.140625" style="708"/>
    <col min="10497" max="10497" customWidth="1" bestFit="1" width="14.425781" style="708"/>
    <col min="10498" max="10498" customWidth="1" bestFit="1" width="17.710938" style="708"/>
    <col min="10499" max="10499" customWidth="1" bestFit="1" width="47.85547" style="708"/>
    <col min="10500" max="10500" customWidth="1" bestFit="1" width="16.285156" style="708"/>
    <col min="10501" max="10501" customWidth="1" bestFit="1" width="20.285156" style="708"/>
    <col min="10502" max="10502" customWidth="1" width="15.0" style="708"/>
    <col min="10503" max="10503" customWidth="1" bestFit="1" width="18.570312" style="708"/>
    <col min="10504" max="10504" customWidth="1" bestFit="1" width="15.140625" style="708"/>
    <col min="10505" max="10505" customWidth="1" width="17.425781" style="708"/>
    <col min="10506" max="10506" customWidth="1" width="9.855469" style="708"/>
    <col min="10507" max="10752" customWidth="1" width="9.140625" style="708"/>
    <col min="10753" max="10753" customWidth="1" bestFit="1" width="14.425781" style="708"/>
    <col min="10754" max="10754" customWidth="1" bestFit="1" width="17.710938" style="708"/>
    <col min="10755" max="10755" customWidth="1" bestFit="1" width="47.85547" style="708"/>
    <col min="10756" max="10756" customWidth="1" bestFit="1" width="16.285156" style="708"/>
    <col min="10757" max="10757" customWidth="1" bestFit="1" width="20.285156" style="708"/>
    <col min="10758" max="10758" customWidth="1" width="15.0" style="708"/>
    <col min="10759" max="10759" customWidth="1" bestFit="1" width="18.570312" style="708"/>
    <col min="10760" max="10760" customWidth="1" bestFit="1" width="15.140625" style="708"/>
    <col min="10761" max="10761" customWidth="1" width="17.425781" style="708"/>
    <col min="10762" max="10762" customWidth="1" width="9.855469" style="708"/>
    <col min="10763" max="11008" customWidth="1" width="9.140625" style="708"/>
    <col min="11009" max="11009" customWidth="1" bestFit="1" width="14.425781" style="708"/>
    <col min="11010" max="11010" customWidth="1" bestFit="1" width="17.710938" style="708"/>
    <col min="11011" max="11011" customWidth="1" bestFit="1" width="47.85547" style="708"/>
    <col min="11012" max="11012" customWidth="1" bestFit="1" width="16.285156" style="708"/>
    <col min="11013" max="11013" customWidth="1" bestFit="1" width="20.285156" style="708"/>
    <col min="11014" max="11014" customWidth="1" width="15.0" style="708"/>
    <col min="11015" max="11015" customWidth="1" bestFit="1" width="18.570312" style="708"/>
    <col min="11016" max="11016" customWidth="1" bestFit="1" width="15.140625" style="708"/>
    <col min="11017" max="11017" customWidth="1" width="17.425781" style="708"/>
    <col min="11018" max="11018" customWidth="1" width="9.855469" style="708"/>
    <col min="11019" max="11264" customWidth="1" width="9.140625" style="708"/>
    <col min="11265" max="11265" customWidth="1" bestFit="1" width="14.425781" style="708"/>
    <col min="11266" max="11266" customWidth="1" bestFit="1" width="17.710938" style="708"/>
    <col min="11267" max="11267" customWidth="1" bestFit="1" width="47.85547" style="708"/>
    <col min="11268" max="11268" customWidth="1" bestFit="1" width="16.285156" style="708"/>
    <col min="11269" max="11269" customWidth="1" bestFit="1" width="20.285156" style="708"/>
    <col min="11270" max="11270" customWidth="1" width="15.0" style="708"/>
    <col min="11271" max="11271" customWidth="1" bestFit="1" width="18.570312" style="708"/>
    <col min="11272" max="11272" customWidth="1" bestFit="1" width="15.140625" style="708"/>
    <col min="11273" max="11273" customWidth="1" width="17.425781" style="708"/>
    <col min="11274" max="11274" customWidth="1" width="9.855469" style="708"/>
    <col min="11275" max="11520" customWidth="1" width="9.140625" style="708"/>
    <col min="11521" max="11521" customWidth="1" bestFit="1" width="14.425781" style="708"/>
    <col min="11522" max="11522" customWidth="1" bestFit="1" width="17.710938" style="708"/>
    <col min="11523" max="11523" customWidth="1" bestFit="1" width="47.85547" style="708"/>
    <col min="11524" max="11524" customWidth="1" bestFit="1" width="16.285156" style="708"/>
    <col min="11525" max="11525" customWidth="1" bestFit="1" width="20.285156" style="708"/>
    <col min="11526" max="11526" customWidth="1" width="15.0" style="708"/>
    <col min="11527" max="11527" customWidth="1" bestFit="1" width="18.570312" style="708"/>
    <col min="11528" max="11528" customWidth="1" bestFit="1" width="15.140625" style="708"/>
    <col min="11529" max="11529" customWidth="1" width="17.425781" style="708"/>
    <col min="11530" max="11530" customWidth="1" width="9.855469" style="708"/>
    <col min="11531" max="11776" customWidth="1" width="9.140625" style="708"/>
    <col min="11777" max="11777" customWidth="1" bestFit="1" width="14.425781" style="708"/>
    <col min="11778" max="11778" customWidth="1" bestFit="1" width="17.710938" style="708"/>
    <col min="11779" max="11779" customWidth="1" bestFit="1" width="47.85547" style="708"/>
    <col min="11780" max="11780" customWidth="1" bestFit="1" width="16.285156" style="708"/>
    <col min="11781" max="11781" customWidth="1" bestFit="1" width="20.285156" style="708"/>
    <col min="11782" max="11782" customWidth="1" width="15.0" style="708"/>
    <col min="11783" max="11783" customWidth="1" bestFit="1" width="18.570312" style="708"/>
    <col min="11784" max="11784" customWidth="1" bestFit="1" width="15.140625" style="708"/>
    <col min="11785" max="11785" customWidth="1" width="17.425781" style="708"/>
    <col min="11786" max="11786" customWidth="1" width="9.855469" style="708"/>
    <col min="11787" max="12032" customWidth="1" width="9.140625" style="708"/>
    <col min="12033" max="12033" customWidth="1" bestFit="1" width="14.425781" style="708"/>
    <col min="12034" max="12034" customWidth="1" bestFit="1" width="17.710938" style="708"/>
    <col min="12035" max="12035" customWidth="1" bestFit="1" width="47.85547" style="708"/>
    <col min="12036" max="12036" customWidth="1" bestFit="1" width="16.285156" style="708"/>
    <col min="12037" max="12037" customWidth="1" bestFit="1" width="20.285156" style="708"/>
    <col min="12038" max="12038" customWidth="1" width="15.0" style="708"/>
    <col min="12039" max="12039" customWidth="1" bestFit="1" width="18.570312" style="708"/>
    <col min="12040" max="12040" customWidth="1" bestFit="1" width="15.140625" style="708"/>
    <col min="12041" max="12041" customWidth="1" width="17.425781" style="708"/>
    <col min="12042" max="12042" customWidth="1" width="9.855469" style="708"/>
    <col min="12043" max="12288" customWidth="1" width="9.140625" style="708"/>
    <col min="12289" max="12289" customWidth="1" bestFit="1" width="14.425781" style="708"/>
    <col min="12290" max="12290" customWidth="1" bestFit="1" width="17.710938" style="708"/>
    <col min="12291" max="12291" customWidth="1" bestFit="1" width="47.85547" style="708"/>
    <col min="12292" max="12292" customWidth="1" bestFit="1" width="16.285156" style="708"/>
    <col min="12293" max="12293" customWidth="1" bestFit="1" width="20.285156" style="708"/>
    <col min="12294" max="12294" customWidth="1" width="15.0" style="708"/>
    <col min="12295" max="12295" customWidth="1" bestFit="1" width="18.570312" style="708"/>
    <col min="12296" max="12296" customWidth="1" bestFit="1" width="15.140625" style="708"/>
    <col min="12297" max="12297" customWidth="1" width="17.425781" style="708"/>
    <col min="12298" max="12298" customWidth="1" width="9.855469" style="708"/>
    <col min="12299" max="12544" customWidth="1" width="9.140625" style="708"/>
    <col min="12545" max="12545" customWidth="1" bestFit="1" width="14.425781" style="708"/>
    <col min="12546" max="12546" customWidth="1" bestFit="1" width="17.710938" style="708"/>
    <col min="12547" max="12547" customWidth="1" bestFit="1" width="47.85547" style="708"/>
    <col min="12548" max="12548" customWidth="1" bestFit="1" width="16.285156" style="708"/>
    <col min="12549" max="12549" customWidth="1" bestFit="1" width="20.285156" style="708"/>
    <col min="12550" max="12550" customWidth="1" width="15.0" style="708"/>
    <col min="12551" max="12551" customWidth="1" bestFit="1" width="18.570312" style="708"/>
    <col min="12552" max="12552" customWidth="1" bestFit="1" width="15.140625" style="708"/>
    <col min="12553" max="12553" customWidth="1" width="17.425781" style="708"/>
    <col min="12554" max="12554" customWidth="1" width="9.855469" style="708"/>
    <col min="12555" max="12800" customWidth="1" width="9.140625" style="708"/>
    <col min="12801" max="12801" customWidth="1" bestFit="1" width="14.425781" style="708"/>
    <col min="12802" max="12802" customWidth="1" bestFit="1" width="17.710938" style="708"/>
    <col min="12803" max="12803" customWidth="1" bestFit="1" width="47.85547" style="708"/>
    <col min="12804" max="12804" customWidth="1" bestFit="1" width="16.285156" style="708"/>
    <col min="12805" max="12805" customWidth="1" bestFit="1" width="20.285156" style="708"/>
    <col min="12806" max="12806" customWidth="1" width="15.0" style="708"/>
    <col min="12807" max="12807" customWidth="1" bestFit="1" width="18.570312" style="708"/>
    <col min="12808" max="12808" customWidth="1" bestFit="1" width="15.140625" style="708"/>
    <col min="12809" max="12809" customWidth="1" width="17.425781" style="708"/>
    <col min="12810" max="12810" customWidth="1" width="9.855469" style="708"/>
    <col min="12811" max="13056" customWidth="1" width="9.140625" style="708"/>
    <col min="13057" max="13057" customWidth="1" bestFit="1" width="14.425781" style="708"/>
    <col min="13058" max="13058" customWidth="1" bestFit="1" width="17.710938" style="708"/>
    <col min="13059" max="13059" customWidth="1" bestFit="1" width="47.85547" style="708"/>
    <col min="13060" max="13060" customWidth="1" bestFit="1" width="16.285156" style="708"/>
    <col min="13061" max="13061" customWidth="1" bestFit="1" width="20.285156" style="708"/>
    <col min="13062" max="13062" customWidth="1" width="15.0" style="708"/>
    <col min="13063" max="13063" customWidth="1" bestFit="1" width="18.570312" style="708"/>
    <col min="13064" max="13064" customWidth="1" bestFit="1" width="15.140625" style="708"/>
    <col min="13065" max="13065" customWidth="1" width="17.425781" style="708"/>
    <col min="13066" max="13066" customWidth="1" width="9.855469" style="708"/>
    <col min="13067" max="13312" customWidth="1" width="9.140625" style="708"/>
    <col min="13313" max="13313" customWidth="1" bestFit="1" width="14.425781" style="708"/>
    <col min="13314" max="13314" customWidth="1" bestFit="1" width="17.710938" style="708"/>
    <col min="13315" max="13315" customWidth="1" bestFit="1" width="47.85547" style="708"/>
    <col min="13316" max="13316" customWidth="1" bestFit="1" width="16.285156" style="708"/>
    <col min="13317" max="13317" customWidth="1" bestFit="1" width="20.285156" style="708"/>
    <col min="13318" max="13318" customWidth="1" width="15.0" style="708"/>
    <col min="13319" max="13319" customWidth="1" bestFit="1" width="18.570312" style="708"/>
    <col min="13320" max="13320" customWidth="1" bestFit="1" width="15.140625" style="708"/>
    <col min="13321" max="13321" customWidth="1" width="17.425781" style="708"/>
    <col min="13322" max="13322" customWidth="1" width="9.855469" style="708"/>
    <col min="13323" max="13568" customWidth="1" width="9.140625" style="708"/>
    <col min="13569" max="13569" customWidth="1" bestFit="1" width="14.425781" style="708"/>
    <col min="13570" max="13570" customWidth="1" bestFit="1" width="17.710938" style="708"/>
    <col min="13571" max="13571" customWidth="1" bestFit="1" width="47.85547" style="708"/>
    <col min="13572" max="13572" customWidth="1" bestFit="1" width="16.285156" style="708"/>
    <col min="13573" max="13573" customWidth="1" bestFit="1" width="20.285156" style="708"/>
    <col min="13574" max="13574" customWidth="1" width="15.0" style="708"/>
    <col min="13575" max="13575" customWidth="1" bestFit="1" width="18.570312" style="708"/>
    <col min="13576" max="13576" customWidth="1" bestFit="1" width="15.140625" style="708"/>
    <col min="13577" max="13577" customWidth="1" width="17.425781" style="708"/>
    <col min="13578" max="13578" customWidth="1" width="9.855469" style="708"/>
    <col min="13579" max="13824" customWidth="1" width="9.140625" style="708"/>
    <col min="13825" max="13825" customWidth="1" bestFit="1" width="14.425781" style="708"/>
    <col min="13826" max="13826" customWidth="1" bestFit="1" width="17.710938" style="708"/>
    <col min="13827" max="13827" customWidth="1" bestFit="1" width="47.85547" style="708"/>
    <col min="13828" max="13828" customWidth="1" bestFit="1" width="16.285156" style="708"/>
    <col min="13829" max="13829" customWidth="1" bestFit="1" width="20.285156" style="708"/>
    <col min="13830" max="13830" customWidth="1" width="15.0" style="708"/>
    <col min="13831" max="13831" customWidth="1" bestFit="1" width="18.570312" style="708"/>
    <col min="13832" max="13832" customWidth="1" bestFit="1" width="15.140625" style="708"/>
    <col min="13833" max="13833" customWidth="1" width="17.425781" style="708"/>
    <col min="13834" max="13834" customWidth="1" width="9.855469" style="708"/>
    <col min="13835" max="14080" customWidth="1" width="9.140625" style="708"/>
    <col min="14081" max="14081" customWidth="1" bestFit="1" width="14.425781" style="708"/>
    <col min="14082" max="14082" customWidth="1" bestFit="1" width="17.710938" style="708"/>
    <col min="14083" max="14083" customWidth="1" bestFit="1" width="47.85547" style="708"/>
    <col min="14084" max="14084" customWidth="1" bestFit="1" width="16.285156" style="708"/>
    <col min="14085" max="14085" customWidth="1" bestFit="1" width="20.285156" style="708"/>
    <col min="14086" max="14086" customWidth="1" width="15.0" style="708"/>
    <col min="14087" max="14087" customWidth="1" bestFit="1" width="18.570312" style="708"/>
    <col min="14088" max="14088" customWidth="1" bestFit="1" width="15.140625" style="708"/>
    <col min="14089" max="14089" customWidth="1" width="17.425781" style="708"/>
    <col min="14090" max="14090" customWidth="1" width="9.855469" style="708"/>
    <col min="14091" max="14336" customWidth="1" width="9.140625" style="708"/>
    <col min="14337" max="14337" customWidth="1" bestFit="1" width="14.425781" style="708"/>
    <col min="14338" max="14338" customWidth="1" bestFit="1" width="17.710938" style="708"/>
    <col min="14339" max="14339" customWidth="1" bestFit="1" width="47.85547" style="708"/>
    <col min="14340" max="14340" customWidth="1" bestFit="1" width="16.285156" style="708"/>
    <col min="14341" max="14341" customWidth="1" bestFit="1" width="20.285156" style="708"/>
    <col min="14342" max="14342" customWidth="1" width="15.0" style="708"/>
    <col min="14343" max="14343" customWidth="1" bestFit="1" width="18.570312" style="708"/>
    <col min="14344" max="14344" customWidth="1" bestFit="1" width="15.140625" style="708"/>
    <col min="14345" max="14345" customWidth="1" width="17.425781" style="708"/>
    <col min="14346" max="14346" customWidth="1" width="9.855469" style="708"/>
    <col min="14347" max="14592" customWidth="1" width="9.140625" style="708"/>
    <col min="14593" max="14593" customWidth="1" bestFit="1" width="14.425781" style="708"/>
    <col min="14594" max="14594" customWidth="1" bestFit="1" width="17.710938" style="708"/>
    <col min="14595" max="14595" customWidth="1" bestFit="1" width="47.85547" style="708"/>
    <col min="14596" max="14596" customWidth="1" bestFit="1" width="16.285156" style="708"/>
    <col min="14597" max="14597" customWidth="1" bestFit="1" width="20.285156" style="708"/>
    <col min="14598" max="14598" customWidth="1" width="15.0" style="708"/>
    <col min="14599" max="14599" customWidth="1" bestFit="1" width="18.570312" style="708"/>
    <col min="14600" max="14600" customWidth="1" bestFit="1" width="15.140625" style="708"/>
    <col min="14601" max="14601" customWidth="1" width="17.425781" style="708"/>
    <col min="14602" max="14602" customWidth="1" width="9.855469" style="708"/>
    <col min="14603" max="14848" customWidth="1" width="9.140625" style="708"/>
    <col min="14849" max="14849" customWidth="1" bestFit="1" width="14.425781" style="708"/>
    <col min="14850" max="14850" customWidth="1" bestFit="1" width="17.710938" style="708"/>
    <col min="14851" max="14851" customWidth="1" bestFit="1" width="47.85547" style="708"/>
    <col min="14852" max="14852" customWidth="1" bestFit="1" width="16.285156" style="708"/>
    <col min="14853" max="14853" customWidth="1" bestFit="1" width="20.285156" style="708"/>
    <col min="14854" max="14854" customWidth="1" width="15.0" style="708"/>
    <col min="14855" max="14855" customWidth="1" bestFit="1" width="18.570312" style="708"/>
    <col min="14856" max="14856" customWidth="1" bestFit="1" width="15.140625" style="708"/>
    <col min="14857" max="14857" customWidth="1" width="17.425781" style="708"/>
    <col min="14858" max="14858" customWidth="1" width="9.855469" style="708"/>
    <col min="14859" max="15104" customWidth="1" width="9.140625" style="708"/>
    <col min="15105" max="15105" customWidth="1" bestFit="1" width="14.425781" style="708"/>
    <col min="15106" max="15106" customWidth="1" bestFit="1" width="17.710938" style="708"/>
    <col min="15107" max="15107" customWidth="1" bestFit="1" width="47.85547" style="708"/>
    <col min="15108" max="15108" customWidth="1" bestFit="1" width="16.285156" style="708"/>
    <col min="15109" max="15109" customWidth="1" bestFit="1" width="20.285156" style="708"/>
    <col min="15110" max="15110" customWidth="1" width="15.0" style="708"/>
    <col min="15111" max="15111" customWidth="1" bestFit="1" width="18.570312" style="708"/>
    <col min="15112" max="15112" customWidth="1" bestFit="1" width="15.140625" style="708"/>
    <col min="15113" max="15113" customWidth="1" width="17.425781" style="708"/>
    <col min="15114" max="15114" customWidth="1" width="9.855469" style="708"/>
    <col min="15115" max="15360" customWidth="1" width="9.140625" style="708"/>
    <col min="15361" max="15361" customWidth="1" bestFit="1" width="14.425781" style="708"/>
    <col min="15362" max="15362" customWidth="1" bestFit="1" width="17.710938" style="708"/>
    <col min="15363" max="15363" customWidth="1" bestFit="1" width="47.85547" style="708"/>
    <col min="15364" max="15364" customWidth="1" bestFit="1" width="16.285156" style="708"/>
    <col min="15365" max="15365" customWidth="1" bestFit="1" width="20.285156" style="708"/>
    <col min="15366" max="15366" customWidth="1" width="15.0" style="708"/>
    <col min="15367" max="15367" customWidth="1" bestFit="1" width="18.570312" style="708"/>
    <col min="15368" max="15368" customWidth="1" bestFit="1" width="15.140625" style="708"/>
    <col min="15369" max="15369" customWidth="1" width="17.425781" style="708"/>
    <col min="15370" max="15370" customWidth="1" width="9.855469" style="708"/>
    <col min="15371" max="15616" customWidth="1" width="9.140625" style="708"/>
    <col min="15617" max="15617" customWidth="1" bestFit="1" width="14.425781" style="708"/>
    <col min="15618" max="15618" customWidth="1" bestFit="1" width="17.710938" style="708"/>
    <col min="15619" max="15619" customWidth="1" bestFit="1" width="47.85547" style="708"/>
    <col min="15620" max="15620" customWidth="1" bestFit="1" width="16.285156" style="708"/>
    <col min="15621" max="15621" customWidth="1" bestFit="1" width="20.285156" style="708"/>
    <col min="15622" max="15622" customWidth="1" width="15.0" style="708"/>
    <col min="15623" max="15623" customWidth="1" bestFit="1" width="18.570312" style="708"/>
    <col min="15624" max="15624" customWidth="1" bestFit="1" width="15.140625" style="708"/>
    <col min="15625" max="15625" customWidth="1" width="17.425781" style="708"/>
    <col min="15626" max="15626" customWidth="1" width="9.855469" style="708"/>
    <col min="15627" max="15872" customWidth="1" width="9.140625" style="708"/>
    <col min="15873" max="15873" customWidth="1" bestFit="1" width="14.425781" style="708"/>
    <col min="15874" max="15874" customWidth="1" bestFit="1" width="17.710938" style="708"/>
    <col min="15875" max="15875" customWidth="1" bestFit="1" width="47.85547" style="708"/>
    <col min="15876" max="15876" customWidth="1" bestFit="1" width="16.285156" style="708"/>
    <col min="15877" max="15877" customWidth="1" bestFit="1" width="20.285156" style="708"/>
    <col min="15878" max="15878" customWidth="1" width="15.0" style="708"/>
    <col min="15879" max="15879" customWidth="1" bestFit="1" width="18.570312" style="708"/>
    <col min="15880" max="15880" customWidth="1" bestFit="1" width="15.140625" style="708"/>
    <col min="15881" max="15881" customWidth="1" width="17.425781" style="708"/>
    <col min="15882" max="15882" customWidth="1" width="9.855469" style="708"/>
    <col min="15883" max="16128" customWidth="1" width="9.140625" style="708"/>
    <col min="16129" max="16129" customWidth="1" bestFit="1" width="14.425781" style="708"/>
    <col min="16130" max="16130" customWidth="1" bestFit="1" width="17.710938" style="708"/>
    <col min="16131" max="16131" customWidth="1" bestFit="1" width="47.85547" style="708"/>
    <col min="16132" max="16132" customWidth="1" bestFit="1" width="16.285156" style="708"/>
    <col min="16133" max="16133" customWidth="1" bestFit="1" width="20.285156" style="708"/>
    <col min="16134" max="16134" customWidth="1" width="15.0" style="708"/>
    <col min="16135" max="16135" customWidth="1" bestFit="1" width="18.570312" style="708"/>
    <col min="16136" max="16136" customWidth="1" bestFit="1" width="15.140625" style="708"/>
    <col min="16137" max="16137" customWidth="1" width="17.425781" style="708"/>
    <col min="16138" max="16138" customWidth="1" width="9.855469" style="708"/>
    <col min="16139" max="16384" customWidth="1" width="9.140625" style="708"/>
  </cols>
  <sheetData>
    <row r="1" spans="8:8" s="710" customFormat="1">
      <c r="A1" s="711" t="s">
        <v>1391</v>
      </c>
      <c r="B1" s="711" t="s">
        <v>1392</v>
      </c>
      <c r="C1" s="711" t="s">
        <v>1393</v>
      </c>
      <c r="D1" s="712" t="s">
        <v>1394</v>
      </c>
      <c r="E1" s="712" t="s">
        <v>1395</v>
      </c>
      <c r="F1" s="712" t="s">
        <v>1396</v>
      </c>
      <c r="G1" s="712" t="s">
        <v>1397</v>
      </c>
      <c r="H1" s="712" t="s">
        <v>1398</v>
      </c>
      <c r="J1" s="712"/>
      <c r="L1" s="709" t="s">
        <v>1391</v>
      </c>
      <c r="M1" s="710" t="s">
        <v>1392</v>
      </c>
    </row>
    <row r="2" spans="8:8">
      <c r="A2" s="713" t="s">
        <v>1399</v>
      </c>
      <c r="B2" s="713" t="s">
        <v>1400</v>
      </c>
      <c r="C2" s="714" t="s">
        <v>1401</v>
      </c>
      <c r="D2" s="715">
        <v>0.0</v>
      </c>
      <c r="E2" s="715">
        <v>0.0</v>
      </c>
      <c r="F2" s="715">
        <v>81.0</v>
      </c>
      <c r="G2" s="715">
        <v>0.0</v>
      </c>
      <c r="H2" s="715" t="s">
        <v>1402</v>
      </c>
      <c r="J2" s="716">
        <f>+(F2+G2/1000)-(D2+E2/1000)</f>
        <v>81.0</v>
      </c>
      <c r="L2" s="709" t="s">
        <v>1399</v>
      </c>
      <c r="M2" s="708" t="s">
        <v>1400</v>
      </c>
    </row>
    <row r="3" spans="8:8">
      <c r="A3" s="713" t="s">
        <v>1399</v>
      </c>
      <c r="B3" s="713" t="s">
        <v>1400</v>
      </c>
      <c r="C3" s="714" t="s">
        <v>1401</v>
      </c>
      <c r="D3" s="715">
        <v>81.0</v>
      </c>
      <c r="E3" s="715">
        <v>0.0</v>
      </c>
      <c r="F3" s="715">
        <v>107.0</v>
      </c>
      <c r="G3" s="715">
        <v>0.0</v>
      </c>
      <c r="H3" s="715" t="s">
        <v>1403</v>
      </c>
      <c r="J3" s="716">
        <f t="shared" si="0" ref="J3:J66">+(F3+G3/1000)-(D3+E3/1000)</f>
        <v>26.0</v>
      </c>
      <c r="L3" s="709" t="s">
        <v>1399</v>
      </c>
      <c r="M3" s="708" t="s">
        <v>1400</v>
      </c>
    </row>
    <row r="4" spans="8:8">
      <c r="A4" s="713" t="s">
        <v>1399</v>
      </c>
      <c r="B4" s="713" t="s">
        <v>1400</v>
      </c>
      <c r="C4" s="714" t="s">
        <v>1401</v>
      </c>
      <c r="D4" s="715">
        <v>107.0</v>
      </c>
      <c r="E4" s="715">
        <v>0.0</v>
      </c>
      <c r="F4" s="715">
        <v>118.0</v>
      </c>
      <c r="G4" s="715">
        <v>1006.0</v>
      </c>
      <c r="H4" s="715" t="s">
        <v>1404</v>
      </c>
      <c r="J4" s="716">
        <f t="shared" si="0"/>
        <v>12.006</v>
      </c>
      <c r="L4" s="709" t="s">
        <v>1399</v>
      </c>
      <c r="M4" s="708" t="s">
        <v>1400</v>
      </c>
    </row>
    <row r="5" spans="8:8">
      <c r="A5" s="713" t="s">
        <v>1405</v>
      </c>
      <c r="B5" s="713" t="s">
        <v>1400</v>
      </c>
      <c r="C5" s="714" t="s">
        <v>1406</v>
      </c>
      <c r="D5" s="715">
        <v>0.0</v>
      </c>
      <c r="E5" s="715">
        <v>0.0</v>
      </c>
      <c r="F5" s="715">
        <v>40.0</v>
      </c>
      <c r="G5" s="715">
        <v>0.0</v>
      </c>
      <c r="H5" s="715" t="s">
        <v>1404</v>
      </c>
      <c r="J5" s="716">
        <f t="shared" si="0"/>
        <v>40.0</v>
      </c>
      <c r="L5" s="709" t="s">
        <v>1405</v>
      </c>
      <c r="M5" s="708" t="s">
        <v>1400</v>
      </c>
    </row>
    <row r="6" spans="8:8">
      <c r="A6" s="713" t="s">
        <v>1405</v>
      </c>
      <c r="B6" s="713" t="s">
        <v>1400</v>
      </c>
      <c r="C6" s="714" t="s">
        <v>1407</v>
      </c>
      <c r="D6" s="715">
        <v>40.0</v>
      </c>
      <c r="E6" s="715">
        <v>0.0</v>
      </c>
      <c r="F6" s="715">
        <v>77.0</v>
      </c>
      <c r="G6" s="715">
        <v>0.0</v>
      </c>
      <c r="H6" s="715" t="s">
        <v>1404</v>
      </c>
      <c r="J6" s="716">
        <f t="shared" si="0"/>
        <v>37.0</v>
      </c>
      <c r="L6" s="709" t="s">
        <v>1405</v>
      </c>
      <c r="M6" s="708" t="s">
        <v>1400</v>
      </c>
    </row>
    <row r="7" spans="8:8">
      <c r="A7" s="713" t="s">
        <v>1405</v>
      </c>
      <c r="B7" s="713" t="s">
        <v>1400</v>
      </c>
      <c r="C7" s="714" t="s">
        <v>1408</v>
      </c>
      <c r="D7" s="715">
        <v>51.0</v>
      </c>
      <c r="E7" s="715">
        <v>555.0</v>
      </c>
      <c r="F7" s="715">
        <v>51.0</v>
      </c>
      <c r="G7" s="715">
        <v>867.0</v>
      </c>
      <c r="H7" s="715" t="s">
        <v>1404</v>
      </c>
      <c r="J7" s="716">
        <f t="shared" si="0"/>
        <v>0.3119999999999976</v>
      </c>
      <c r="L7" s="709" t="s">
        <v>1405</v>
      </c>
      <c r="M7" s="708" t="s">
        <v>1400</v>
      </c>
    </row>
    <row r="8" spans="8:8">
      <c r="A8" s="713" t="s">
        <v>1405</v>
      </c>
      <c r="B8" s="713" t="s">
        <v>1400</v>
      </c>
      <c r="C8" s="714" t="s">
        <v>1407</v>
      </c>
      <c r="D8" s="715">
        <v>77.0</v>
      </c>
      <c r="E8" s="715">
        <v>0.0</v>
      </c>
      <c r="F8" s="715">
        <v>96.0</v>
      </c>
      <c r="G8" s="715">
        <v>0.0</v>
      </c>
      <c r="H8" s="715" t="s">
        <v>1403</v>
      </c>
      <c r="J8" s="716">
        <f t="shared" si="0"/>
        <v>19.0</v>
      </c>
      <c r="L8" s="709" t="s">
        <v>1405</v>
      </c>
      <c r="M8" s="708" t="s">
        <v>1400</v>
      </c>
    </row>
    <row r="9" spans="8:8">
      <c r="A9" s="713" t="s">
        <v>1405</v>
      </c>
      <c r="B9" s="713" t="s">
        <v>1400</v>
      </c>
      <c r="C9" s="714" t="s">
        <v>1409</v>
      </c>
      <c r="D9" s="715">
        <v>95.0</v>
      </c>
      <c r="E9" s="715">
        <v>660.0</v>
      </c>
      <c r="F9" s="715">
        <v>96.0</v>
      </c>
      <c r="G9" s="715">
        <v>725.0</v>
      </c>
      <c r="H9" s="715" t="s">
        <v>1403</v>
      </c>
      <c r="J9" s="716">
        <f t="shared" si="0"/>
        <v>1.0649999999999977</v>
      </c>
      <c r="L9" s="709" t="s">
        <v>1405</v>
      </c>
      <c r="M9" s="708" t="s">
        <v>1400</v>
      </c>
    </row>
    <row r="10" spans="8:8">
      <c r="A10" s="713" t="s">
        <v>1405</v>
      </c>
      <c r="B10" s="713" t="s">
        <v>1400</v>
      </c>
      <c r="C10" s="714" t="s">
        <v>1407</v>
      </c>
      <c r="D10" s="715">
        <v>96.0</v>
      </c>
      <c r="E10" s="715">
        <v>0.0</v>
      </c>
      <c r="F10" s="715">
        <v>127.0</v>
      </c>
      <c r="G10" s="715">
        <v>600.0</v>
      </c>
      <c r="H10" s="715" t="s">
        <v>1404</v>
      </c>
      <c r="J10" s="716">
        <f t="shared" si="0"/>
        <v>31.599999999999994</v>
      </c>
      <c r="L10" s="709" t="s">
        <v>1405</v>
      </c>
      <c r="M10" s="708" t="s">
        <v>1400</v>
      </c>
    </row>
    <row r="11" spans="8:8">
      <c r="A11" s="713" t="s">
        <v>1410</v>
      </c>
      <c r="B11" s="713" t="s">
        <v>1400</v>
      </c>
      <c r="C11" s="714" t="s">
        <v>687</v>
      </c>
      <c r="D11" s="715">
        <v>5.0</v>
      </c>
      <c r="E11" s="715">
        <v>0.0</v>
      </c>
      <c r="F11" s="715">
        <v>22.0</v>
      </c>
      <c r="G11" s="715">
        <v>0.0</v>
      </c>
      <c r="H11" s="715" t="s">
        <v>1404</v>
      </c>
      <c r="J11" s="716">
        <f t="shared" si="0"/>
        <v>17.0</v>
      </c>
      <c r="L11" s="709" t="s">
        <v>1410</v>
      </c>
      <c r="M11" s="708" t="s">
        <v>1400</v>
      </c>
    </row>
    <row r="12" spans="8:8">
      <c r="A12" s="713" t="s">
        <v>1410</v>
      </c>
      <c r="B12" s="713" t="s">
        <v>1400</v>
      </c>
      <c r="C12" s="714" t="s">
        <v>687</v>
      </c>
      <c r="D12" s="715">
        <v>22.0</v>
      </c>
      <c r="E12" s="715">
        <v>0.0</v>
      </c>
      <c r="F12" s="715">
        <v>24.0</v>
      </c>
      <c r="G12" s="715">
        <v>0.0</v>
      </c>
      <c r="H12" s="715" t="s">
        <v>1403</v>
      </c>
      <c r="J12" s="716">
        <f t="shared" si="0"/>
        <v>2.0</v>
      </c>
      <c r="L12" s="709" t="s">
        <v>1410</v>
      </c>
      <c r="M12" s="708" t="s">
        <v>1400</v>
      </c>
    </row>
    <row r="13" spans="8:8">
      <c r="A13" s="713" t="s">
        <v>1410</v>
      </c>
      <c r="B13" s="713" t="s">
        <v>1400</v>
      </c>
      <c r="C13" s="714" t="s">
        <v>687</v>
      </c>
      <c r="D13" s="715">
        <v>24.0</v>
      </c>
      <c r="E13" s="715">
        <v>0.0</v>
      </c>
      <c r="F13" s="715">
        <v>33.0</v>
      </c>
      <c r="G13" s="715">
        <v>0.0</v>
      </c>
      <c r="H13" s="715" t="s">
        <v>1404</v>
      </c>
      <c r="J13" s="716">
        <f t="shared" si="0"/>
        <v>9.0</v>
      </c>
      <c r="L13" s="709" t="s">
        <v>1410</v>
      </c>
      <c r="M13" s="708" t="s">
        <v>1400</v>
      </c>
    </row>
    <row r="14" spans="8:8">
      <c r="A14" s="713" t="s">
        <v>1410</v>
      </c>
      <c r="B14" s="713" t="s">
        <v>1070</v>
      </c>
      <c r="C14" s="714" t="s">
        <v>774</v>
      </c>
      <c r="D14" s="715">
        <v>33.0</v>
      </c>
      <c r="E14" s="715">
        <v>0.0</v>
      </c>
      <c r="F14" s="715">
        <v>50.0</v>
      </c>
      <c r="G14" s="715">
        <v>700.0</v>
      </c>
      <c r="H14" s="715" t="s">
        <v>1404</v>
      </c>
      <c r="J14" s="716">
        <f t="shared" si="0"/>
        <v>17.700000000000003</v>
      </c>
      <c r="L14" s="709" t="s">
        <v>1410</v>
      </c>
      <c r="M14" s="708" t="s">
        <v>1070</v>
      </c>
    </row>
    <row r="15" spans="8:8">
      <c r="A15" s="713" t="s">
        <v>1410</v>
      </c>
      <c r="B15" s="713" t="s">
        <v>1070</v>
      </c>
      <c r="C15" s="714" t="s">
        <v>774</v>
      </c>
      <c r="D15" s="715">
        <v>50.0</v>
      </c>
      <c r="E15" s="715">
        <v>700.0</v>
      </c>
      <c r="F15" s="715">
        <v>72.0</v>
      </c>
      <c r="G15" s="715">
        <v>200.0</v>
      </c>
      <c r="H15" s="715" t="s">
        <v>1403</v>
      </c>
      <c r="J15" s="716">
        <f t="shared" si="0"/>
        <v>21.5</v>
      </c>
      <c r="L15" s="709" t="s">
        <v>1410</v>
      </c>
      <c r="M15" s="708" t="s">
        <v>1070</v>
      </c>
    </row>
    <row r="16" spans="8:8">
      <c r="A16" s="713" t="s">
        <v>1410</v>
      </c>
      <c r="B16" s="713" t="s">
        <v>1070</v>
      </c>
      <c r="C16" s="714" t="s">
        <v>774</v>
      </c>
      <c r="D16" s="715">
        <v>72.0</v>
      </c>
      <c r="E16" s="715">
        <v>200.0</v>
      </c>
      <c r="F16" s="715">
        <v>128.0</v>
      </c>
      <c r="G16" s="715">
        <v>0.0</v>
      </c>
      <c r="H16" s="715" t="s">
        <v>1411</v>
      </c>
      <c r="J16" s="716">
        <f t="shared" si="0"/>
        <v>55.8</v>
      </c>
      <c r="L16" s="709" t="s">
        <v>1410</v>
      </c>
      <c r="M16" s="708" t="s">
        <v>1070</v>
      </c>
    </row>
    <row r="17" spans="8:8">
      <c r="A17" s="713" t="s">
        <v>1410</v>
      </c>
      <c r="B17" s="713" t="s">
        <v>1070</v>
      </c>
      <c r="C17" s="714" t="s">
        <v>774</v>
      </c>
      <c r="D17" s="715">
        <v>128.0</v>
      </c>
      <c r="E17" s="715">
        <v>0.0</v>
      </c>
      <c r="F17" s="715">
        <v>137.0</v>
      </c>
      <c r="G17" s="715">
        <v>700.0</v>
      </c>
      <c r="H17" s="715" t="s">
        <v>1403</v>
      </c>
      <c r="J17" s="716">
        <f t="shared" si="0"/>
        <v>9.699999999999989</v>
      </c>
      <c r="L17" s="709" t="s">
        <v>1410</v>
      </c>
      <c r="M17" s="708" t="s">
        <v>1070</v>
      </c>
    </row>
    <row r="18" spans="8:8">
      <c r="A18" s="713" t="s">
        <v>259</v>
      </c>
      <c r="B18" s="713" t="s">
        <v>1412</v>
      </c>
      <c r="C18" s="714" t="s">
        <v>260</v>
      </c>
      <c r="D18" s="715">
        <v>0.0</v>
      </c>
      <c r="E18" s="715">
        <v>0.0</v>
      </c>
      <c r="F18" s="715">
        <v>6.0</v>
      </c>
      <c r="G18" s="715">
        <v>0.0</v>
      </c>
      <c r="H18" s="715" t="s">
        <v>1404</v>
      </c>
      <c r="J18" s="716">
        <f t="shared" si="0"/>
        <v>6.0</v>
      </c>
      <c r="L18" s="709" t="s">
        <v>259</v>
      </c>
      <c r="M18" s="708" t="s">
        <v>1412</v>
      </c>
    </row>
    <row r="19" spans="8:8">
      <c r="A19" s="713" t="s">
        <v>259</v>
      </c>
      <c r="B19" s="713" t="s">
        <v>1412</v>
      </c>
      <c r="C19" s="714" t="s">
        <v>260</v>
      </c>
      <c r="D19" s="715">
        <v>6.0</v>
      </c>
      <c r="E19" s="715">
        <v>0.0</v>
      </c>
      <c r="F19" s="715">
        <v>13.0</v>
      </c>
      <c r="G19" s="715">
        <v>0.0</v>
      </c>
      <c r="H19" s="715" t="s">
        <v>1403</v>
      </c>
      <c r="J19" s="716">
        <f t="shared" si="0"/>
        <v>7.0</v>
      </c>
      <c r="L19" s="709" t="s">
        <v>259</v>
      </c>
      <c r="M19" s="708" t="s">
        <v>1412</v>
      </c>
    </row>
    <row r="20" spans="8:8">
      <c r="A20" s="713" t="s">
        <v>259</v>
      </c>
      <c r="B20" s="713" t="s">
        <v>1412</v>
      </c>
      <c r="C20" s="714" t="s">
        <v>260</v>
      </c>
      <c r="D20" s="715">
        <v>13.0</v>
      </c>
      <c r="E20" s="715">
        <v>0.0</v>
      </c>
      <c r="F20" s="715">
        <v>26.0</v>
      </c>
      <c r="G20" s="715">
        <v>0.0</v>
      </c>
      <c r="H20" s="715" t="s">
        <v>1404</v>
      </c>
      <c r="J20" s="716">
        <f t="shared" si="0"/>
        <v>13.0</v>
      </c>
      <c r="L20" s="709" t="s">
        <v>259</v>
      </c>
      <c r="M20" s="708" t="s">
        <v>1412</v>
      </c>
    </row>
    <row r="21" spans="8:8">
      <c r="A21" s="713" t="s">
        <v>259</v>
      </c>
      <c r="B21" s="713" t="s">
        <v>1412</v>
      </c>
      <c r="C21" s="714" t="s">
        <v>260</v>
      </c>
      <c r="D21" s="715">
        <v>26.0</v>
      </c>
      <c r="E21" s="715">
        <v>0.0</v>
      </c>
      <c r="F21" s="715">
        <v>48.0</v>
      </c>
      <c r="G21" s="715">
        <v>0.0</v>
      </c>
      <c r="H21" s="715" t="s">
        <v>1404</v>
      </c>
      <c r="J21" s="716">
        <f t="shared" si="0"/>
        <v>22.0</v>
      </c>
      <c r="L21" s="709" t="s">
        <v>259</v>
      </c>
      <c r="M21" s="708" t="s">
        <v>1412</v>
      </c>
    </row>
    <row r="22" spans="8:8">
      <c r="A22" s="713" t="s">
        <v>259</v>
      </c>
      <c r="B22" s="713" t="s">
        <v>1412</v>
      </c>
      <c r="C22" s="714" t="s">
        <v>260</v>
      </c>
      <c r="D22" s="715">
        <v>48.0</v>
      </c>
      <c r="E22" s="715">
        <v>0.0</v>
      </c>
      <c r="F22" s="715">
        <v>58.0</v>
      </c>
      <c r="G22" s="715">
        <v>50.0</v>
      </c>
      <c r="H22" s="715" t="s">
        <v>1403</v>
      </c>
      <c r="J22" s="716">
        <f t="shared" si="0"/>
        <v>10.049999999999997</v>
      </c>
      <c r="L22" s="709" t="s">
        <v>259</v>
      </c>
      <c r="M22" s="708" t="s">
        <v>1412</v>
      </c>
    </row>
    <row r="23" spans="8:8">
      <c r="A23" s="713" t="s">
        <v>263</v>
      </c>
      <c r="B23" s="713" t="s">
        <v>1412</v>
      </c>
      <c r="C23" s="714" t="s">
        <v>1413</v>
      </c>
      <c r="D23" s="715">
        <v>0.0</v>
      </c>
      <c r="E23" s="715">
        <v>0.0</v>
      </c>
      <c r="F23" s="715">
        <v>22.0</v>
      </c>
      <c r="G23" s="715">
        <v>0.0</v>
      </c>
      <c r="H23" s="715" t="s">
        <v>1404</v>
      </c>
      <c r="J23" s="716">
        <f t="shared" si="0"/>
        <v>22.0</v>
      </c>
      <c r="L23" s="709" t="s">
        <v>263</v>
      </c>
      <c r="M23" s="708" t="s">
        <v>1412</v>
      </c>
    </row>
    <row r="24" spans="8:8">
      <c r="A24" s="713" t="s">
        <v>263</v>
      </c>
      <c r="B24" s="713" t="s">
        <v>1412</v>
      </c>
      <c r="C24" s="714" t="s">
        <v>1413</v>
      </c>
      <c r="D24" s="715">
        <v>22.0</v>
      </c>
      <c r="E24" s="715">
        <v>0.0</v>
      </c>
      <c r="F24" s="715">
        <v>25.0</v>
      </c>
      <c r="G24" s="715">
        <v>0.0</v>
      </c>
      <c r="H24" s="715" t="s">
        <v>1402</v>
      </c>
      <c r="J24" s="716">
        <f t="shared" si="0"/>
        <v>3.0</v>
      </c>
      <c r="L24" s="709" t="s">
        <v>263</v>
      </c>
      <c r="M24" s="708" t="s">
        <v>1412</v>
      </c>
    </row>
    <row r="25" spans="8:8">
      <c r="A25" s="713" t="s">
        <v>263</v>
      </c>
      <c r="B25" s="713" t="s">
        <v>1412</v>
      </c>
      <c r="C25" s="714" t="s">
        <v>1413</v>
      </c>
      <c r="D25" s="715">
        <v>25.0</v>
      </c>
      <c r="E25" s="715">
        <v>0.0</v>
      </c>
      <c r="F25" s="715">
        <v>26.0</v>
      </c>
      <c r="G25" s="715">
        <v>0.0</v>
      </c>
      <c r="H25" s="715" t="s">
        <v>1404</v>
      </c>
      <c r="J25" s="716">
        <f t="shared" si="0"/>
        <v>1.0</v>
      </c>
      <c r="L25" s="709" t="s">
        <v>263</v>
      </c>
      <c r="M25" s="708" t="s">
        <v>1412</v>
      </c>
    </row>
    <row r="26" spans="8:8">
      <c r="A26" s="713" t="s">
        <v>263</v>
      </c>
      <c r="B26" s="713" t="s">
        <v>1412</v>
      </c>
      <c r="C26" s="714" t="s">
        <v>1413</v>
      </c>
      <c r="D26" s="715">
        <v>26.0</v>
      </c>
      <c r="E26" s="715">
        <v>0.0</v>
      </c>
      <c r="F26" s="715">
        <v>35.0</v>
      </c>
      <c r="G26" s="715">
        <v>0.0</v>
      </c>
      <c r="H26" s="715" t="s">
        <v>1411</v>
      </c>
      <c r="J26" s="716">
        <f t="shared" si="0"/>
        <v>9.0</v>
      </c>
      <c r="L26" s="709" t="s">
        <v>263</v>
      </c>
      <c r="M26" s="708" t="s">
        <v>1412</v>
      </c>
    </row>
    <row r="27" spans="8:8">
      <c r="A27" s="713" t="s">
        <v>263</v>
      </c>
      <c r="B27" s="713" t="s">
        <v>1412</v>
      </c>
      <c r="C27" s="714" t="s">
        <v>1413</v>
      </c>
      <c r="D27" s="715">
        <v>35.0</v>
      </c>
      <c r="E27" s="715">
        <v>0.0</v>
      </c>
      <c r="F27" s="715">
        <v>37.0</v>
      </c>
      <c r="G27" s="715">
        <v>0.0</v>
      </c>
      <c r="H27" s="715" t="s">
        <v>1404</v>
      </c>
      <c r="J27" s="716">
        <f t="shared" si="0"/>
        <v>2.0</v>
      </c>
      <c r="L27" s="709" t="s">
        <v>263</v>
      </c>
      <c r="M27" s="708" t="s">
        <v>1412</v>
      </c>
    </row>
    <row r="28" spans="8:8">
      <c r="A28" s="713" t="s">
        <v>263</v>
      </c>
      <c r="B28" s="713" t="s">
        <v>1412</v>
      </c>
      <c r="C28" s="714" t="s">
        <v>1413</v>
      </c>
      <c r="D28" s="715">
        <v>37.0</v>
      </c>
      <c r="E28" s="715">
        <v>0.0</v>
      </c>
      <c r="F28" s="715">
        <v>54.0</v>
      </c>
      <c r="G28" s="715">
        <v>0.0</v>
      </c>
      <c r="H28" s="715" t="s">
        <v>1403</v>
      </c>
      <c r="J28" s="716">
        <f t="shared" si="0"/>
        <v>17.0</v>
      </c>
      <c r="L28" s="709" t="s">
        <v>263</v>
      </c>
      <c r="M28" s="708" t="s">
        <v>1412</v>
      </c>
    </row>
    <row r="29" spans="8:8">
      <c r="A29" s="713" t="s">
        <v>263</v>
      </c>
      <c r="B29" s="713" t="s">
        <v>1412</v>
      </c>
      <c r="C29" s="714" t="s">
        <v>1413</v>
      </c>
      <c r="D29" s="715">
        <v>54.0</v>
      </c>
      <c r="E29" s="715">
        <v>0.0</v>
      </c>
      <c r="F29" s="715">
        <v>67.0</v>
      </c>
      <c r="G29" s="715">
        <v>340.0</v>
      </c>
      <c r="H29" s="715" t="s">
        <v>1404</v>
      </c>
      <c r="J29" s="716">
        <f t="shared" si="0"/>
        <v>13.340000000000003</v>
      </c>
      <c r="L29" s="709" t="s">
        <v>263</v>
      </c>
      <c r="M29" s="708" t="s">
        <v>1412</v>
      </c>
    </row>
    <row r="30" spans="8:8">
      <c r="A30" s="713" t="s">
        <v>263</v>
      </c>
      <c r="B30" s="713" t="s">
        <v>1414</v>
      </c>
      <c r="C30" s="714" t="s">
        <v>1415</v>
      </c>
      <c r="D30" s="715">
        <v>67.0</v>
      </c>
      <c r="E30" s="715">
        <v>340.0</v>
      </c>
      <c r="F30" s="715">
        <v>69.0</v>
      </c>
      <c r="G30" s="715">
        <v>0.0</v>
      </c>
      <c r="H30" s="715" t="s">
        <v>1404</v>
      </c>
      <c r="J30" s="716">
        <f t="shared" si="0"/>
        <v>1.6599999999999966</v>
      </c>
      <c r="L30" s="709" t="s">
        <v>263</v>
      </c>
      <c r="M30" s="708" t="s">
        <v>1414</v>
      </c>
    </row>
    <row r="31" spans="8:8">
      <c r="A31" s="713" t="s">
        <v>263</v>
      </c>
      <c r="B31" s="713" t="s">
        <v>1414</v>
      </c>
      <c r="C31" s="714" t="s">
        <v>1415</v>
      </c>
      <c r="D31" s="715">
        <v>69.0</v>
      </c>
      <c r="E31" s="715">
        <v>0.0</v>
      </c>
      <c r="F31" s="715">
        <v>70.0</v>
      </c>
      <c r="G31" s="715">
        <v>0.0</v>
      </c>
      <c r="H31" s="715" t="s">
        <v>1403</v>
      </c>
      <c r="J31" s="716">
        <f t="shared" si="0"/>
        <v>1.0</v>
      </c>
      <c r="L31" s="709" t="s">
        <v>263</v>
      </c>
      <c r="M31" s="708" t="s">
        <v>1414</v>
      </c>
    </row>
    <row r="32" spans="8:8">
      <c r="A32" s="713" t="s">
        <v>263</v>
      </c>
      <c r="B32" s="713" t="s">
        <v>1414</v>
      </c>
      <c r="C32" s="714" t="s">
        <v>1415</v>
      </c>
      <c r="D32" s="715">
        <v>70.0</v>
      </c>
      <c r="E32" s="715">
        <v>0.0</v>
      </c>
      <c r="F32" s="715">
        <v>71.0</v>
      </c>
      <c r="G32" s="715">
        <v>0.0</v>
      </c>
      <c r="H32" s="715" t="s">
        <v>1404</v>
      </c>
      <c r="J32" s="716">
        <f t="shared" si="0"/>
        <v>1.0</v>
      </c>
      <c r="L32" s="709" t="s">
        <v>263</v>
      </c>
      <c r="M32" s="708" t="s">
        <v>1414</v>
      </c>
    </row>
    <row r="33" spans="8:8">
      <c r="A33" s="713" t="s">
        <v>263</v>
      </c>
      <c r="B33" s="713" t="s">
        <v>1414</v>
      </c>
      <c r="C33" s="714" t="s">
        <v>1415</v>
      </c>
      <c r="D33" s="715">
        <v>71.0</v>
      </c>
      <c r="E33" s="715">
        <v>0.0</v>
      </c>
      <c r="F33" s="715">
        <v>74.0</v>
      </c>
      <c r="G33" s="715">
        <v>0.0</v>
      </c>
      <c r="H33" s="715" t="s">
        <v>1403</v>
      </c>
      <c r="J33" s="716">
        <f t="shared" si="0"/>
        <v>3.0</v>
      </c>
      <c r="L33" s="709" t="s">
        <v>263</v>
      </c>
      <c r="M33" s="708" t="s">
        <v>1414</v>
      </c>
    </row>
    <row r="34" spans="8:8">
      <c r="A34" s="713" t="s">
        <v>263</v>
      </c>
      <c r="B34" s="713" t="s">
        <v>1414</v>
      </c>
      <c r="C34" s="714" t="s">
        <v>1415</v>
      </c>
      <c r="D34" s="715">
        <v>74.0</v>
      </c>
      <c r="E34" s="715">
        <v>0.0</v>
      </c>
      <c r="F34" s="715">
        <v>75.0</v>
      </c>
      <c r="G34" s="715">
        <v>0.0</v>
      </c>
      <c r="H34" s="715" t="s">
        <v>1404</v>
      </c>
      <c r="J34" s="716">
        <f t="shared" si="0"/>
        <v>1.0</v>
      </c>
      <c r="L34" s="709" t="s">
        <v>263</v>
      </c>
      <c r="M34" s="708" t="s">
        <v>1414</v>
      </c>
    </row>
    <row r="35" spans="8:8">
      <c r="A35" s="713" t="s">
        <v>263</v>
      </c>
      <c r="B35" s="713" t="s">
        <v>1414</v>
      </c>
      <c r="C35" s="714" t="s">
        <v>1415</v>
      </c>
      <c r="D35" s="715">
        <v>75.0</v>
      </c>
      <c r="E35" s="715">
        <v>0.0</v>
      </c>
      <c r="F35" s="715">
        <v>78.0</v>
      </c>
      <c r="G35" s="715">
        <v>0.0</v>
      </c>
      <c r="H35" s="715" t="s">
        <v>1403</v>
      </c>
      <c r="J35" s="716">
        <f t="shared" si="0"/>
        <v>3.0</v>
      </c>
      <c r="L35" s="709" t="s">
        <v>263</v>
      </c>
      <c r="M35" s="708" t="s">
        <v>1414</v>
      </c>
    </row>
    <row r="36" spans="8:8">
      <c r="A36" s="713" t="s">
        <v>263</v>
      </c>
      <c r="B36" s="713" t="s">
        <v>1414</v>
      </c>
      <c r="C36" s="714" t="s">
        <v>1415</v>
      </c>
      <c r="D36" s="715">
        <v>78.0</v>
      </c>
      <c r="E36" s="715">
        <v>0.0</v>
      </c>
      <c r="F36" s="715">
        <v>82.0</v>
      </c>
      <c r="G36" s="715">
        <v>0.0</v>
      </c>
      <c r="H36" s="715" t="s">
        <v>1402</v>
      </c>
      <c r="J36" s="716">
        <f t="shared" si="0"/>
        <v>4.0</v>
      </c>
      <c r="L36" s="709" t="s">
        <v>263</v>
      </c>
      <c r="M36" s="708" t="s">
        <v>1414</v>
      </c>
    </row>
    <row r="37" spans="8:8">
      <c r="A37" s="713" t="s">
        <v>263</v>
      </c>
      <c r="B37" s="713" t="s">
        <v>1414</v>
      </c>
      <c r="C37" s="714" t="s">
        <v>1415</v>
      </c>
      <c r="D37" s="715">
        <v>82.0</v>
      </c>
      <c r="E37" s="715">
        <v>0.0</v>
      </c>
      <c r="F37" s="715">
        <v>83.0</v>
      </c>
      <c r="G37" s="715">
        <v>0.0</v>
      </c>
      <c r="H37" s="715" t="s">
        <v>1403</v>
      </c>
      <c r="J37" s="716">
        <f t="shared" si="0"/>
        <v>1.0</v>
      </c>
      <c r="L37" s="709" t="s">
        <v>263</v>
      </c>
      <c r="M37" s="708" t="s">
        <v>1414</v>
      </c>
    </row>
    <row r="38" spans="8:8">
      <c r="A38" s="713" t="s">
        <v>263</v>
      </c>
      <c r="B38" s="713" t="s">
        <v>1414</v>
      </c>
      <c r="C38" s="714" t="s">
        <v>1415</v>
      </c>
      <c r="D38" s="715">
        <v>83.0</v>
      </c>
      <c r="E38" s="715">
        <v>0.0</v>
      </c>
      <c r="F38" s="715">
        <v>84.0</v>
      </c>
      <c r="G38" s="715">
        <v>0.0</v>
      </c>
      <c r="H38" s="715" t="s">
        <v>1404</v>
      </c>
      <c r="J38" s="716">
        <f t="shared" si="0"/>
        <v>1.0</v>
      </c>
      <c r="L38" s="709" t="s">
        <v>263</v>
      </c>
      <c r="M38" s="708" t="s">
        <v>1414</v>
      </c>
    </row>
    <row r="39" spans="8:8">
      <c r="A39" s="713" t="s">
        <v>263</v>
      </c>
      <c r="B39" s="713" t="s">
        <v>1414</v>
      </c>
      <c r="C39" s="714" t="s">
        <v>1415</v>
      </c>
      <c r="D39" s="715">
        <v>84.0</v>
      </c>
      <c r="E39" s="715">
        <v>0.0</v>
      </c>
      <c r="F39" s="715">
        <v>87.0</v>
      </c>
      <c r="G39" s="715">
        <v>0.0</v>
      </c>
      <c r="H39" s="715" t="s">
        <v>1403</v>
      </c>
      <c r="J39" s="716">
        <f t="shared" si="0"/>
        <v>3.0</v>
      </c>
      <c r="L39" s="709" t="s">
        <v>263</v>
      </c>
      <c r="M39" s="708" t="s">
        <v>1414</v>
      </c>
    </row>
    <row r="40" spans="8:8">
      <c r="A40" s="713" t="s">
        <v>263</v>
      </c>
      <c r="B40" s="713" t="s">
        <v>1414</v>
      </c>
      <c r="C40" s="714" t="s">
        <v>1415</v>
      </c>
      <c r="D40" s="715">
        <v>87.0</v>
      </c>
      <c r="E40" s="715">
        <v>0.0</v>
      </c>
      <c r="F40" s="715">
        <v>89.0</v>
      </c>
      <c r="G40" s="715">
        <v>0.0</v>
      </c>
      <c r="H40" s="715" t="s">
        <v>1404</v>
      </c>
      <c r="J40" s="716">
        <f t="shared" si="0"/>
        <v>2.0</v>
      </c>
      <c r="L40" s="709" t="s">
        <v>263</v>
      </c>
      <c r="M40" s="708" t="s">
        <v>1414</v>
      </c>
    </row>
    <row r="41" spans="8:8">
      <c r="A41" s="713" t="s">
        <v>263</v>
      </c>
      <c r="B41" s="713" t="s">
        <v>1414</v>
      </c>
      <c r="C41" s="714" t="s">
        <v>1415</v>
      </c>
      <c r="D41" s="715">
        <v>89.0</v>
      </c>
      <c r="E41" s="715">
        <v>0.0</v>
      </c>
      <c r="F41" s="715">
        <v>91.0</v>
      </c>
      <c r="G41" s="715">
        <v>0.0</v>
      </c>
      <c r="H41" s="715" t="s">
        <v>1403</v>
      </c>
      <c r="J41" s="716">
        <f t="shared" si="0"/>
        <v>2.0</v>
      </c>
      <c r="L41" s="709" t="s">
        <v>263</v>
      </c>
      <c r="M41" s="708" t="s">
        <v>1414</v>
      </c>
    </row>
    <row r="42" spans="8:8">
      <c r="A42" s="713" t="s">
        <v>263</v>
      </c>
      <c r="B42" s="713" t="s">
        <v>1414</v>
      </c>
      <c r="C42" s="714" t="s">
        <v>1415</v>
      </c>
      <c r="D42" s="715">
        <v>91.0</v>
      </c>
      <c r="E42" s="715">
        <v>0.0</v>
      </c>
      <c r="F42" s="715">
        <v>92.0</v>
      </c>
      <c r="G42" s="715">
        <v>0.0</v>
      </c>
      <c r="H42" s="715" t="s">
        <v>1404</v>
      </c>
      <c r="J42" s="716">
        <f t="shared" si="0"/>
        <v>1.0</v>
      </c>
      <c r="L42" s="709" t="s">
        <v>263</v>
      </c>
      <c r="M42" s="708" t="s">
        <v>1414</v>
      </c>
    </row>
    <row r="43" spans="8:8">
      <c r="A43" s="713" t="s">
        <v>263</v>
      </c>
      <c r="B43" s="713" t="s">
        <v>1414</v>
      </c>
      <c r="C43" s="714" t="s">
        <v>1415</v>
      </c>
      <c r="D43" s="715">
        <v>92.0</v>
      </c>
      <c r="E43" s="715">
        <v>0.0</v>
      </c>
      <c r="F43" s="715">
        <v>94.0</v>
      </c>
      <c r="G43" s="715">
        <v>0.0</v>
      </c>
      <c r="H43" s="715" t="s">
        <v>1402</v>
      </c>
      <c r="J43" s="716">
        <f t="shared" si="0"/>
        <v>2.0</v>
      </c>
      <c r="L43" s="709" t="s">
        <v>263</v>
      </c>
      <c r="M43" s="708" t="s">
        <v>1414</v>
      </c>
    </row>
    <row r="44" spans="8:8">
      <c r="A44" s="713" t="s">
        <v>263</v>
      </c>
      <c r="B44" s="713" t="s">
        <v>1414</v>
      </c>
      <c r="C44" s="714" t="s">
        <v>1415</v>
      </c>
      <c r="D44" s="715">
        <v>94.0</v>
      </c>
      <c r="E44" s="715">
        <v>0.0</v>
      </c>
      <c r="F44" s="715">
        <v>96.0</v>
      </c>
      <c r="G44" s="715">
        <v>0.0</v>
      </c>
      <c r="H44" s="715" t="s">
        <v>1403</v>
      </c>
      <c r="J44" s="716">
        <f t="shared" si="0"/>
        <v>2.0</v>
      </c>
      <c r="L44" s="709" t="s">
        <v>263</v>
      </c>
      <c r="M44" s="708" t="s">
        <v>1414</v>
      </c>
    </row>
    <row r="45" spans="8:8">
      <c r="A45" s="713" t="s">
        <v>263</v>
      </c>
      <c r="B45" s="713" t="s">
        <v>1414</v>
      </c>
      <c r="C45" s="714" t="s">
        <v>1415</v>
      </c>
      <c r="D45" s="715">
        <v>96.0</v>
      </c>
      <c r="E45" s="715">
        <v>0.0</v>
      </c>
      <c r="F45" s="715">
        <v>100.0</v>
      </c>
      <c r="G45" s="715">
        <v>0.0</v>
      </c>
      <c r="H45" s="715" t="s">
        <v>1402</v>
      </c>
      <c r="J45" s="716">
        <f t="shared" si="0"/>
        <v>4.0</v>
      </c>
      <c r="L45" s="709" t="s">
        <v>263</v>
      </c>
      <c r="M45" s="708" t="s">
        <v>1414</v>
      </c>
    </row>
    <row r="46" spans="8:8">
      <c r="A46" s="713" t="s">
        <v>263</v>
      </c>
      <c r="B46" s="713" t="s">
        <v>1414</v>
      </c>
      <c r="C46" s="714" t="s">
        <v>1415</v>
      </c>
      <c r="D46" s="715">
        <v>100.0</v>
      </c>
      <c r="E46" s="715">
        <v>0.0</v>
      </c>
      <c r="F46" s="715">
        <v>102.0</v>
      </c>
      <c r="G46" s="715">
        <v>0.0</v>
      </c>
      <c r="H46" s="715" t="s">
        <v>1403</v>
      </c>
      <c r="J46" s="716">
        <f t="shared" si="0"/>
        <v>2.0</v>
      </c>
      <c r="L46" s="709" t="s">
        <v>263</v>
      </c>
      <c r="M46" s="708" t="s">
        <v>1414</v>
      </c>
    </row>
    <row r="47" spans="8:8">
      <c r="A47" s="713" t="s">
        <v>263</v>
      </c>
      <c r="B47" s="713" t="s">
        <v>1414</v>
      </c>
      <c r="C47" s="714" t="s">
        <v>1415</v>
      </c>
      <c r="D47" s="715">
        <v>102.0</v>
      </c>
      <c r="E47" s="715">
        <v>0.0</v>
      </c>
      <c r="F47" s="715">
        <v>104.0</v>
      </c>
      <c r="G47" s="715">
        <v>0.0</v>
      </c>
      <c r="H47" s="715" t="s">
        <v>1404</v>
      </c>
      <c r="J47" s="716">
        <f t="shared" si="0"/>
        <v>2.0</v>
      </c>
      <c r="L47" s="709" t="s">
        <v>263</v>
      </c>
      <c r="M47" s="708" t="s">
        <v>1414</v>
      </c>
    </row>
    <row r="48" spans="8:8">
      <c r="A48" s="713" t="s">
        <v>263</v>
      </c>
      <c r="B48" s="713" t="s">
        <v>1414</v>
      </c>
      <c r="C48" s="714" t="s">
        <v>1415</v>
      </c>
      <c r="D48" s="715">
        <v>104.0</v>
      </c>
      <c r="E48" s="715">
        <v>0.0</v>
      </c>
      <c r="F48" s="715">
        <v>108.0</v>
      </c>
      <c r="G48" s="715">
        <v>0.0</v>
      </c>
      <c r="H48" s="715" t="s">
        <v>1403</v>
      </c>
      <c r="J48" s="716">
        <f t="shared" si="0"/>
        <v>4.0</v>
      </c>
      <c r="L48" s="709" t="s">
        <v>263</v>
      </c>
      <c r="M48" s="708" t="s">
        <v>1414</v>
      </c>
    </row>
    <row r="49" spans="8:8">
      <c r="A49" s="713" t="s">
        <v>263</v>
      </c>
      <c r="B49" s="713" t="s">
        <v>1414</v>
      </c>
      <c r="C49" s="714" t="s">
        <v>1415</v>
      </c>
      <c r="D49" s="715">
        <v>108.0</v>
      </c>
      <c r="E49" s="715">
        <v>0.0</v>
      </c>
      <c r="F49" s="715">
        <v>111.0</v>
      </c>
      <c r="G49" s="715">
        <v>0.0</v>
      </c>
      <c r="H49" s="715" t="s">
        <v>1402</v>
      </c>
      <c r="J49" s="716">
        <f t="shared" si="0"/>
        <v>3.0</v>
      </c>
      <c r="L49" s="709" t="s">
        <v>263</v>
      </c>
      <c r="M49" s="708" t="s">
        <v>1414</v>
      </c>
    </row>
    <row r="50" spans="8:8">
      <c r="A50" s="713" t="s">
        <v>263</v>
      </c>
      <c r="B50" s="713" t="s">
        <v>1414</v>
      </c>
      <c r="C50" s="714" t="s">
        <v>1415</v>
      </c>
      <c r="D50" s="715">
        <v>111.0</v>
      </c>
      <c r="E50" s="715">
        <v>0.0</v>
      </c>
      <c r="F50" s="715">
        <v>113.0</v>
      </c>
      <c r="G50" s="715">
        <v>0.0</v>
      </c>
      <c r="H50" s="715" t="s">
        <v>1403</v>
      </c>
      <c r="J50" s="716">
        <f t="shared" si="0"/>
        <v>2.0</v>
      </c>
      <c r="L50" s="709" t="s">
        <v>263</v>
      </c>
      <c r="M50" s="708" t="s">
        <v>1414</v>
      </c>
    </row>
    <row r="51" spans="8:8">
      <c r="A51" s="713" t="s">
        <v>263</v>
      </c>
      <c r="B51" s="713" t="s">
        <v>1414</v>
      </c>
      <c r="C51" s="714" t="s">
        <v>1415</v>
      </c>
      <c r="D51" s="715">
        <v>113.0</v>
      </c>
      <c r="E51" s="715">
        <v>0.0</v>
      </c>
      <c r="F51" s="715">
        <v>114.0</v>
      </c>
      <c r="G51" s="715">
        <v>0.0</v>
      </c>
      <c r="H51" s="715" t="s">
        <v>1404</v>
      </c>
      <c r="J51" s="716">
        <f t="shared" si="0"/>
        <v>1.0</v>
      </c>
      <c r="L51" s="709" t="s">
        <v>263</v>
      </c>
      <c r="M51" s="708" t="s">
        <v>1414</v>
      </c>
    </row>
    <row r="52" spans="8:8">
      <c r="A52" s="713" t="s">
        <v>263</v>
      </c>
      <c r="B52" s="713" t="s">
        <v>1414</v>
      </c>
      <c r="C52" s="714" t="s">
        <v>1415</v>
      </c>
      <c r="D52" s="715">
        <v>114.0</v>
      </c>
      <c r="E52" s="715">
        <v>0.0</v>
      </c>
      <c r="F52" s="715">
        <v>115.0</v>
      </c>
      <c r="G52" s="715">
        <v>0.0</v>
      </c>
      <c r="H52" s="715" t="s">
        <v>1403</v>
      </c>
      <c r="J52" s="716">
        <f t="shared" si="0"/>
        <v>1.0</v>
      </c>
      <c r="L52" s="709" t="s">
        <v>263</v>
      </c>
      <c r="M52" s="708" t="s">
        <v>1414</v>
      </c>
    </row>
    <row r="53" spans="8:8">
      <c r="A53" s="713" t="s">
        <v>263</v>
      </c>
      <c r="B53" s="713" t="s">
        <v>1414</v>
      </c>
      <c r="C53" s="714" t="s">
        <v>1415</v>
      </c>
      <c r="D53" s="715">
        <v>115.0</v>
      </c>
      <c r="E53" s="715">
        <v>0.0</v>
      </c>
      <c r="F53" s="715">
        <v>116.0</v>
      </c>
      <c r="G53" s="715">
        <v>0.0</v>
      </c>
      <c r="H53" s="715" t="s">
        <v>1404</v>
      </c>
      <c r="J53" s="716">
        <f t="shared" si="0"/>
        <v>1.0</v>
      </c>
      <c r="L53" s="709" t="s">
        <v>263</v>
      </c>
      <c r="M53" s="708" t="s">
        <v>1414</v>
      </c>
    </row>
    <row r="54" spans="8:8">
      <c r="A54" s="713" t="s">
        <v>263</v>
      </c>
      <c r="B54" s="713" t="s">
        <v>1414</v>
      </c>
      <c r="C54" s="714" t="s">
        <v>1415</v>
      </c>
      <c r="D54" s="715">
        <v>116.0</v>
      </c>
      <c r="E54" s="715">
        <v>0.0</v>
      </c>
      <c r="F54" s="715">
        <v>121.0</v>
      </c>
      <c r="G54" s="715">
        <v>0.0</v>
      </c>
      <c r="H54" s="715" t="s">
        <v>1403</v>
      </c>
      <c r="J54" s="716">
        <f t="shared" si="0"/>
        <v>5.0</v>
      </c>
      <c r="L54" s="709" t="s">
        <v>263</v>
      </c>
      <c r="M54" s="708" t="s">
        <v>1414</v>
      </c>
    </row>
    <row r="55" spans="8:8">
      <c r="A55" s="713" t="s">
        <v>263</v>
      </c>
      <c r="B55" s="713" t="s">
        <v>1414</v>
      </c>
      <c r="C55" s="714" t="s">
        <v>1415</v>
      </c>
      <c r="D55" s="715">
        <v>121.0</v>
      </c>
      <c r="E55" s="715">
        <v>0.0</v>
      </c>
      <c r="F55" s="715">
        <v>124.0</v>
      </c>
      <c r="G55" s="715">
        <v>0.0</v>
      </c>
      <c r="H55" s="715" t="s">
        <v>1402</v>
      </c>
      <c r="J55" s="716">
        <f t="shared" si="0"/>
        <v>3.0</v>
      </c>
      <c r="L55" s="709" t="s">
        <v>263</v>
      </c>
      <c r="M55" s="708" t="s">
        <v>1414</v>
      </c>
    </row>
    <row r="56" spans="8:8">
      <c r="A56" s="713" t="s">
        <v>263</v>
      </c>
      <c r="B56" s="713" t="s">
        <v>1414</v>
      </c>
      <c r="C56" s="714" t="s">
        <v>1415</v>
      </c>
      <c r="D56" s="715">
        <v>124.0</v>
      </c>
      <c r="E56" s="715">
        <v>0.0</v>
      </c>
      <c r="F56" s="715">
        <v>125.0</v>
      </c>
      <c r="G56" s="715">
        <v>0.0</v>
      </c>
      <c r="H56" s="715" t="s">
        <v>1403</v>
      </c>
      <c r="J56" s="716">
        <f t="shared" si="0"/>
        <v>1.0</v>
      </c>
      <c r="L56" s="709" t="s">
        <v>263</v>
      </c>
      <c r="M56" s="708" t="s">
        <v>1414</v>
      </c>
    </row>
    <row r="57" spans="8:8">
      <c r="A57" s="713" t="s">
        <v>263</v>
      </c>
      <c r="B57" s="713" t="s">
        <v>1414</v>
      </c>
      <c r="C57" s="714" t="s">
        <v>1415</v>
      </c>
      <c r="D57" s="715">
        <v>125.0</v>
      </c>
      <c r="E57" s="715">
        <v>0.0</v>
      </c>
      <c r="F57" s="715">
        <v>126.0</v>
      </c>
      <c r="G57" s="715">
        <v>0.0</v>
      </c>
      <c r="H57" s="715" t="s">
        <v>1402</v>
      </c>
      <c r="J57" s="716">
        <f t="shared" si="0"/>
        <v>1.0</v>
      </c>
      <c r="L57" s="709" t="s">
        <v>263</v>
      </c>
      <c r="M57" s="708" t="s">
        <v>1414</v>
      </c>
    </row>
    <row r="58" spans="8:8">
      <c r="A58" s="713" t="s">
        <v>263</v>
      </c>
      <c r="B58" s="713" t="s">
        <v>1414</v>
      </c>
      <c r="C58" s="714" t="s">
        <v>1415</v>
      </c>
      <c r="D58" s="715">
        <v>126.0</v>
      </c>
      <c r="E58" s="715">
        <v>0.0</v>
      </c>
      <c r="F58" s="715">
        <v>127.0</v>
      </c>
      <c r="G58" s="715">
        <v>0.0</v>
      </c>
      <c r="H58" s="715" t="s">
        <v>1403</v>
      </c>
      <c r="J58" s="716">
        <f t="shared" si="0"/>
        <v>1.0</v>
      </c>
      <c r="L58" s="709" t="s">
        <v>263</v>
      </c>
      <c r="M58" s="708" t="s">
        <v>1414</v>
      </c>
    </row>
    <row r="59" spans="8:8">
      <c r="A59" s="713" t="s">
        <v>263</v>
      </c>
      <c r="B59" s="713" t="s">
        <v>1414</v>
      </c>
      <c r="C59" s="714" t="s">
        <v>1415</v>
      </c>
      <c r="D59" s="715">
        <v>127.0</v>
      </c>
      <c r="E59" s="715">
        <v>0.0</v>
      </c>
      <c r="F59" s="715">
        <v>128.0</v>
      </c>
      <c r="G59" s="715">
        <v>0.0</v>
      </c>
      <c r="H59" s="715" t="s">
        <v>1404</v>
      </c>
      <c r="J59" s="716">
        <f t="shared" si="0"/>
        <v>1.0</v>
      </c>
      <c r="L59" s="709" t="s">
        <v>263</v>
      </c>
      <c r="M59" s="708" t="s">
        <v>1414</v>
      </c>
    </row>
    <row r="60" spans="8:8">
      <c r="A60" s="713" t="s">
        <v>263</v>
      </c>
      <c r="B60" s="713" t="s">
        <v>1414</v>
      </c>
      <c r="C60" s="714" t="s">
        <v>1415</v>
      </c>
      <c r="D60" s="715">
        <v>128.0</v>
      </c>
      <c r="E60" s="715">
        <v>0.0</v>
      </c>
      <c r="F60" s="715">
        <v>129.0</v>
      </c>
      <c r="G60" s="715">
        <v>0.0</v>
      </c>
      <c r="H60" s="715" t="s">
        <v>1403</v>
      </c>
      <c r="J60" s="716">
        <f t="shared" si="0"/>
        <v>1.0</v>
      </c>
      <c r="L60" s="709" t="s">
        <v>263</v>
      </c>
      <c r="M60" s="708" t="s">
        <v>1414</v>
      </c>
    </row>
    <row r="61" spans="8:8">
      <c r="A61" s="713" t="s">
        <v>263</v>
      </c>
      <c r="B61" s="713" t="s">
        <v>1414</v>
      </c>
      <c r="C61" s="714" t="s">
        <v>1415</v>
      </c>
      <c r="D61" s="715">
        <v>129.0</v>
      </c>
      <c r="E61" s="715">
        <v>0.0</v>
      </c>
      <c r="F61" s="715">
        <v>133.0</v>
      </c>
      <c r="G61" s="715">
        <v>0.0</v>
      </c>
      <c r="H61" s="715" t="s">
        <v>1402</v>
      </c>
      <c r="J61" s="716">
        <f t="shared" si="0"/>
        <v>4.0</v>
      </c>
      <c r="L61" s="709" t="s">
        <v>263</v>
      </c>
      <c r="M61" s="708" t="s">
        <v>1414</v>
      </c>
    </row>
    <row r="62" spans="8:8">
      <c r="A62" s="713" t="s">
        <v>263</v>
      </c>
      <c r="B62" s="713" t="s">
        <v>1414</v>
      </c>
      <c r="C62" s="714" t="s">
        <v>1415</v>
      </c>
      <c r="D62" s="715">
        <v>133.0</v>
      </c>
      <c r="E62" s="715">
        <v>0.0</v>
      </c>
      <c r="F62" s="715">
        <v>135.0</v>
      </c>
      <c r="G62" s="715">
        <v>0.0</v>
      </c>
      <c r="H62" s="715" t="s">
        <v>1403</v>
      </c>
      <c r="J62" s="716">
        <f t="shared" si="0"/>
        <v>2.0</v>
      </c>
      <c r="L62" s="709" t="s">
        <v>263</v>
      </c>
      <c r="M62" s="708" t="s">
        <v>1414</v>
      </c>
    </row>
    <row r="63" spans="8:8">
      <c r="A63" s="713" t="s">
        <v>263</v>
      </c>
      <c r="B63" s="713" t="s">
        <v>1414</v>
      </c>
      <c r="C63" s="714" t="s">
        <v>1415</v>
      </c>
      <c r="D63" s="715">
        <v>135.0</v>
      </c>
      <c r="E63" s="715">
        <v>0.0</v>
      </c>
      <c r="F63" s="715">
        <v>146.0</v>
      </c>
      <c r="G63" s="715">
        <v>70.0</v>
      </c>
      <c r="H63" s="715" t="s">
        <v>1402</v>
      </c>
      <c r="J63" s="716">
        <f t="shared" si="0"/>
        <v>11.069999999999993</v>
      </c>
      <c r="L63" s="709" t="s">
        <v>263</v>
      </c>
      <c r="M63" s="708" t="s">
        <v>1414</v>
      </c>
    </row>
    <row r="64" spans="8:8">
      <c r="A64" s="713" t="s">
        <v>188</v>
      </c>
      <c r="B64" s="713" t="s">
        <v>1414</v>
      </c>
      <c r="C64" s="714" t="s">
        <v>1416</v>
      </c>
      <c r="D64" s="715">
        <v>0.0</v>
      </c>
      <c r="E64" s="715">
        <v>0.0</v>
      </c>
      <c r="F64" s="715">
        <v>6.0</v>
      </c>
      <c r="G64" s="715">
        <v>0.0</v>
      </c>
      <c r="H64" s="715" t="s">
        <v>1403</v>
      </c>
      <c r="J64" s="716">
        <f t="shared" si="0"/>
        <v>6.0</v>
      </c>
      <c r="L64" s="709" t="s">
        <v>188</v>
      </c>
      <c r="M64" s="708" t="s">
        <v>1414</v>
      </c>
    </row>
    <row r="65" spans="8:8">
      <c r="A65" s="713" t="s">
        <v>188</v>
      </c>
      <c r="B65" s="713" t="s">
        <v>1414</v>
      </c>
      <c r="C65" s="714" t="s">
        <v>1416</v>
      </c>
      <c r="D65" s="715">
        <v>6.0</v>
      </c>
      <c r="E65" s="715">
        <v>0.0</v>
      </c>
      <c r="F65" s="715">
        <v>13.0</v>
      </c>
      <c r="G65" s="715">
        <v>500.0</v>
      </c>
      <c r="H65" s="715" t="s">
        <v>1402</v>
      </c>
      <c r="J65" s="716">
        <f t="shared" si="0"/>
        <v>7.5</v>
      </c>
      <c r="L65" s="709" t="s">
        <v>188</v>
      </c>
      <c r="M65" s="708" t="s">
        <v>1414</v>
      </c>
    </row>
    <row r="66" spans="8:8">
      <c r="A66" s="713" t="s">
        <v>188</v>
      </c>
      <c r="B66" s="713" t="s">
        <v>1414</v>
      </c>
      <c r="C66" s="714" t="s">
        <v>1416</v>
      </c>
      <c r="D66" s="715">
        <v>13.0</v>
      </c>
      <c r="E66" s="715">
        <v>500.0</v>
      </c>
      <c r="F66" s="715">
        <v>19.0</v>
      </c>
      <c r="G66" s="715">
        <v>20.0</v>
      </c>
      <c r="H66" s="715" t="s">
        <v>1403</v>
      </c>
      <c r="J66" s="716">
        <f t="shared" si="0"/>
        <v>5.52</v>
      </c>
      <c r="L66" s="709" t="s">
        <v>188</v>
      </c>
      <c r="M66" s="708" t="s">
        <v>1414</v>
      </c>
    </row>
    <row r="67" spans="8:8">
      <c r="A67" s="713" t="s">
        <v>188</v>
      </c>
      <c r="B67" s="713" t="s">
        <v>1414</v>
      </c>
      <c r="C67" s="714" t="s">
        <v>1416</v>
      </c>
      <c r="D67" s="715">
        <v>19.0</v>
      </c>
      <c r="E67" s="715">
        <v>20.0</v>
      </c>
      <c r="F67" s="715">
        <v>38.0</v>
      </c>
      <c r="G67" s="715">
        <v>0.0</v>
      </c>
      <c r="H67" s="715" t="s">
        <v>1404</v>
      </c>
      <c r="J67" s="716">
        <f t="shared" si="1" ref="J67:J130">+(F67+G67/1000)-(D67+E67/1000)</f>
        <v>18.98</v>
      </c>
      <c r="L67" s="709" t="s">
        <v>188</v>
      </c>
      <c r="M67" s="708" t="s">
        <v>1414</v>
      </c>
    </row>
    <row r="68" spans="8:8">
      <c r="A68" s="713" t="s">
        <v>188</v>
      </c>
      <c r="B68" s="713" t="s">
        <v>1417</v>
      </c>
      <c r="C68" s="714" t="s">
        <v>191</v>
      </c>
      <c r="D68" s="715">
        <v>38.0</v>
      </c>
      <c r="E68" s="715">
        <v>0.0</v>
      </c>
      <c r="F68" s="715">
        <v>73.0</v>
      </c>
      <c r="G68" s="715">
        <v>747.0</v>
      </c>
      <c r="H68" s="715" t="s">
        <v>1411</v>
      </c>
      <c r="J68" s="716">
        <f t="shared" si="1"/>
        <v>35.747</v>
      </c>
      <c r="L68" s="709" t="s">
        <v>188</v>
      </c>
      <c r="M68" s="708" t="s">
        <v>1417</v>
      </c>
    </row>
    <row r="69" spans="8:8">
      <c r="A69" s="713" t="s">
        <v>391</v>
      </c>
      <c r="B69" s="713" t="s">
        <v>1418</v>
      </c>
      <c r="C69" s="714" t="s">
        <v>395</v>
      </c>
      <c r="D69" s="715">
        <v>6.0</v>
      </c>
      <c r="E69" s="715">
        <v>942.0</v>
      </c>
      <c r="F69" s="715">
        <v>7.0</v>
      </c>
      <c r="G69" s="715">
        <v>671.0</v>
      </c>
      <c r="H69" s="715" t="s">
        <v>1402</v>
      </c>
      <c r="J69" s="716">
        <f t="shared" si="1"/>
        <v>0.7290000000000001</v>
      </c>
      <c r="L69" s="709" t="s">
        <v>391</v>
      </c>
      <c r="M69" s="708" t="s">
        <v>1418</v>
      </c>
    </row>
    <row r="70" spans="8:8">
      <c r="A70" s="713" t="s">
        <v>391</v>
      </c>
      <c r="B70" s="713" t="s">
        <v>1418</v>
      </c>
      <c r="C70" s="714" t="s">
        <v>398</v>
      </c>
      <c r="D70" s="715">
        <v>49.0</v>
      </c>
      <c r="E70" s="715">
        <v>0.0</v>
      </c>
      <c r="F70" s="715">
        <v>49.0</v>
      </c>
      <c r="G70" s="715">
        <v>1333.0</v>
      </c>
      <c r="H70" s="715" t="s">
        <v>1402</v>
      </c>
      <c r="J70" s="716">
        <f t="shared" si="1"/>
        <v>1.3329999999999984</v>
      </c>
      <c r="L70" s="709" t="s">
        <v>391</v>
      </c>
      <c r="M70" s="708" t="s">
        <v>1418</v>
      </c>
    </row>
    <row r="71" spans="8:8">
      <c r="A71" s="713" t="s">
        <v>817</v>
      </c>
      <c r="B71" s="713" t="s">
        <v>1419</v>
      </c>
      <c r="C71" s="714" t="s">
        <v>1420</v>
      </c>
      <c r="D71" s="715">
        <v>0.0</v>
      </c>
      <c r="E71" s="715">
        <v>0.0</v>
      </c>
      <c r="F71" s="715">
        <v>1.0</v>
      </c>
      <c r="G71" s="715">
        <v>0.0</v>
      </c>
      <c r="H71" s="715" t="s">
        <v>1404</v>
      </c>
      <c r="J71" s="716">
        <f t="shared" si="1"/>
        <v>1.0</v>
      </c>
      <c r="L71" s="709" t="s">
        <v>817</v>
      </c>
      <c r="M71" s="708" t="s">
        <v>1419</v>
      </c>
    </row>
    <row r="72" spans="8:8">
      <c r="A72" s="713" t="s">
        <v>817</v>
      </c>
      <c r="B72" s="713" t="s">
        <v>1419</v>
      </c>
      <c r="C72" s="714" t="s">
        <v>1420</v>
      </c>
      <c r="D72" s="715">
        <v>1.0</v>
      </c>
      <c r="E72" s="715">
        <v>0.0</v>
      </c>
      <c r="F72" s="715">
        <v>2.0</v>
      </c>
      <c r="G72" s="715">
        <v>0.0</v>
      </c>
      <c r="H72" s="715" t="s">
        <v>1402</v>
      </c>
      <c r="J72" s="716">
        <f t="shared" si="1"/>
        <v>1.0</v>
      </c>
      <c r="L72" s="709" t="s">
        <v>817</v>
      </c>
      <c r="M72" s="708" t="s">
        <v>1419</v>
      </c>
    </row>
    <row r="73" spans="8:8">
      <c r="A73" s="713" t="s">
        <v>817</v>
      </c>
      <c r="B73" s="713" t="s">
        <v>1419</v>
      </c>
      <c r="C73" s="714" t="s">
        <v>1420</v>
      </c>
      <c r="D73" s="715">
        <v>2.0</v>
      </c>
      <c r="E73" s="715">
        <v>0.0</v>
      </c>
      <c r="F73" s="715">
        <v>3.0</v>
      </c>
      <c r="G73" s="715">
        <v>600.0</v>
      </c>
      <c r="H73" s="715" t="s">
        <v>1404</v>
      </c>
      <c r="J73" s="716">
        <f t="shared" si="1"/>
        <v>1.6</v>
      </c>
      <c r="L73" s="709" t="s">
        <v>817</v>
      </c>
      <c r="M73" s="708" t="s">
        <v>1419</v>
      </c>
    </row>
    <row r="74" spans="8:8">
      <c r="A74" s="713" t="s">
        <v>817</v>
      </c>
      <c r="B74" s="713" t="s">
        <v>1419</v>
      </c>
      <c r="C74" s="714" t="s">
        <v>1420</v>
      </c>
      <c r="D74" s="715">
        <v>3.0</v>
      </c>
      <c r="E74" s="715">
        <v>600.0</v>
      </c>
      <c r="F74" s="715">
        <v>4.0</v>
      </c>
      <c r="G74" s="715">
        <v>0.0</v>
      </c>
      <c r="H74" s="715" t="s">
        <v>1402</v>
      </c>
      <c r="J74" s="716">
        <f t="shared" si="1"/>
        <v>0.3999999999999999</v>
      </c>
      <c r="L74" s="709" t="s">
        <v>817</v>
      </c>
      <c r="M74" s="708" t="s">
        <v>1419</v>
      </c>
    </row>
    <row r="75" spans="8:8">
      <c r="A75" s="713" t="s">
        <v>817</v>
      </c>
      <c r="B75" s="713" t="s">
        <v>1419</v>
      </c>
      <c r="C75" s="714" t="s">
        <v>1420</v>
      </c>
      <c r="D75" s="715">
        <v>4.0</v>
      </c>
      <c r="E75" s="715">
        <v>0.0</v>
      </c>
      <c r="F75" s="715">
        <v>5.0</v>
      </c>
      <c r="G75" s="715">
        <v>0.0</v>
      </c>
      <c r="H75" s="715" t="s">
        <v>1404</v>
      </c>
      <c r="J75" s="716">
        <f t="shared" si="1"/>
        <v>1.0</v>
      </c>
      <c r="L75" s="709" t="s">
        <v>817</v>
      </c>
      <c r="M75" s="708" t="s">
        <v>1419</v>
      </c>
    </row>
    <row r="76" spans="8:8">
      <c r="A76" s="713" t="s">
        <v>817</v>
      </c>
      <c r="B76" s="713" t="s">
        <v>1419</v>
      </c>
      <c r="C76" s="714" t="s">
        <v>1420</v>
      </c>
      <c r="D76" s="715">
        <v>5.0</v>
      </c>
      <c r="E76" s="715">
        <v>0.0</v>
      </c>
      <c r="F76" s="715">
        <v>6.0</v>
      </c>
      <c r="G76" s="715">
        <v>500.0</v>
      </c>
      <c r="H76" s="715" t="s">
        <v>1402</v>
      </c>
      <c r="J76" s="716">
        <f t="shared" si="1"/>
        <v>1.5</v>
      </c>
      <c r="L76" s="709" t="s">
        <v>817</v>
      </c>
      <c r="M76" s="708" t="s">
        <v>1419</v>
      </c>
    </row>
    <row r="77" spans="8:8">
      <c r="A77" s="713" t="s">
        <v>817</v>
      </c>
      <c r="B77" s="713" t="s">
        <v>1419</v>
      </c>
      <c r="C77" s="714" t="s">
        <v>1420</v>
      </c>
      <c r="D77" s="715">
        <v>6.0</v>
      </c>
      <c r="E77" s="715">
        <v>500.0</v>
      </c>
      <c r="F77" s="715">
        <v>8.0</v>
      </c>
      <c r="G77" s="715">
        <v>800.0</v>
      </c>
      <c r="H77" s="715" t="s">
        <v>1404</v>
      </c>
      <c r="J77" s="716">
        <f t="shared" si="1"/>
        <v>2.3000000000000007</v>
      </c>
      <c r="L77" s="709" t="s">
        <v>817</v>
      </c>
      <c r="M77" s="708" t="s">
        <v>1419</v>
      </c>
    </row>
    <row r="78" spans="8:8">
      <c r="A78" s="713" t="s">
        <v>817</v>
      </c>
      <c r="B78" s="713" t="s">
        <v>1419</v>
      </c>
      <c r="C78" s="714" t="s">
        <v>1420</v>
      </c>
      <c r="D78" s="715">
        <v>8.0</v>
      </c>
      <c r="E78" s="715">
        <v>800.0</v>
      </c>
      <c r="F78" s="715">
        <v>9.0</v>
      </c>
      <c r="G78" s="715">
        <v>200.0</v>
      </c>
      <c r="H78" s="715" t="s">
        <v>1402</v>
      </c>
      <c r="J78" s="716">
        <f t="shared" si="1"/>
        <v>0.3999999999999986</v>
      </c>
      <c r="L78" s="709" t="s">
        <v>817</v>
      </c>
      <c r="M78" s="708" t="s">
        <v>1419</v>
      </c>
    </row>
    <row r="79" spans="8:8">
      <c r="A79" s="713" t="s">
        <v>817</v>
      </c>
      <c r="B79" s="713" t="s">
        <v>1419</v>
      </c>
      <c r="C79" s="714" t="s">
        <v>1420</v>
      </c>
      <c r="D79" s="715">
        <v>9.0</v>
      </c>
      <c r="E79" s="715">
        <v>200.0</v>
      </c>
      <c r="F79" s="715">
        <v>11.0</v>
      </c>
      <c r="G79" s="715">
        <v>300.0</v>
      </c>
      <c r="H79" s="715" t="s">
        <v>1404</v>
      </c>
      <c r="J79" s="716">
        <f t="shared" si="1"/>
        <v>2.1000000000000014</v>
      </c>
      <c r="L79" s="709" t="s">
        <v>817</v>
      </c>
      <c r="M79" s="708" t="s">
        <v>1419</v>
      </c>
    </row>
    <row r="80" spans="8:8">
      <c r="A80" s="713" t="s">
        <v>817</v>
      </c>
      <c r="B80" s="713" t="s">
        <v>1419</v>
      </c>
      <c r="C80" s="714" t="s">
        <v>1420</v>
      </c>
      <c r="D80" s="715">
        <v>11.0</v>
      </c>
      <c r="E80" s="715">
        <v>300.0</v>
      </c>
      <c r="F80" s="715">
        <v>14.0</v>
      </c>
      <c r="G80" s="715">
        <v>700.0</v>
      </c>
      <c r="H80" s="715" t="s">
        <v>1402</v>
      </c>
      <c r="J80" s="716">
        <f t="shared" si="1"/>
        <v>3.3999999999999986</v>
      </c>
      <c r="L80" s="709" t="s">
        <v>817</v>
      </c>
      <c r="M80" s="708" t="s">
        <v>1419</v>
      </c>
    </row>
    <row r="81" spans="8:8">
      <c r="A81" s="713" t="s">
        <v>817</v>
      </c>
      <c r="B81" s="713" t="s">
        <v>1419</v>
      </c>
      <c r="C81" s="714" t="s">
        <v>1420</v>
      </c>
      <c r="D81" s="715">
        <v>14.0</v>
      </c>
      <c r="E81" s="715">
        <v>700.0</v>
      </c>
      <c r="F81" s="715">
        <v>16.0</v>
      </c>
      <c r="G81" s="715">
        <v>0.0</v>
      </c>
      <c r="H81" s="715" t="s">
        <v>1404</v>
      </c>
      <c r="J81" s="716">
        <f t="shared" si="1"/>
        <v>1.3000000000000007</v>
      </c>
      <c r="L81" s="709" t="s">
        <v>817</v>
      </c>
      <c r="M81" s="708" t="s">
        <v>1419</v>
      </c>
    </row>
    <row r="82" spans="8:8">
      <c r="A82" s="713" t="s">
        <v>817</v>
      </c>
      <c r="B82" s="713" t="s">
        <v>1419</v>
      </c>
      <c r="C82" s="714" t="s">
        <v>1420</v>
      </c>
      <c r="D82" s="715">
        <v>16.0</v>
      </c>
      <c r="E82" s="715">
        <v>0.0</v>
      </c>
      <c r="F82" s="715">
        <v>16.0</v>
      </c>
      <c r="G82" s="715">
        <v>200.0</v>
      </c>
      <c r="H82" s="715" t="s">
        <v>1402</v>
      </c>
      <c r="J82" s="716">
        <f t="shared" si="1"/>
        <v>0.1999999999999993</v>
      </c>
      <c r="L82" s="709" t="s">
        <v>817</v>
      </c>
      <c r="M82" s="708" t="s">
        <v>1419</v>
      </c>
    </row>
    <row r="83" spans="8:8">
      <c r="A83" s="713" t="s">
        <v>817</v>
      </c>
      <c r="B83" s="713" t="s">
        <v>1419</v>
      </c>
      <c r="C83" s="714" t="s">
        <v>1420</v>
      </c>
      <c r="D83" s="715">
        <v>16.0</v>
      </c>
      <c r="E83" s="715">
        <v>200.0</v>
      </c>
      <c r="F83" s="715">
        <v>18.0</v>
      </c>
      <c r="G83" s="715">
        <v>150.0</v>
      </c>
      <c r="H83" s="715" t="s">
        <v>1404</v>
      </c>
      <c r="J83" s="716">
        <f t="shared" si="1"/>
        <v>1.9499999999999993</v>
      </c>
      <c r="L83" s="709" t="s">
        <v>817</v>
      </c>
      <c r="M83" s="708" t="s">
        <v>1419</v>
      </c>
    </row>
    <row r="84" spans="8:8">
      <c r="A84" s="713" t="s">
        <v>817</v>
      </c>
      <c r="B84" s="713" t="s">
        <v>1419</v>
      </c>
      <c r="C84" s="714" t="s">
        <v>1420</v>
      </c>
      <c r="D84" s="715">
        <v>18.0</v>
      </c>
      <c r="E84" s="715">
        <v>150.0</v>
      </c>
      <c r="F84" s="715">
        <v>19.0</v>
      </c>
      <c r="G84" s="715">
        <v>500.0</v>
      </c>
      <c r="H84" s="715" t="s">
        <v>1402</v>
      </c>
      <c r="J84" s="716">
        <f t="shared" si="1"/>
        <v>1.3500000000000014</v>
      </c>
      <c r="L84" s="709" t="s">
        <v>817</v>
      </c>
      <c r="M84" s="708" t="s">
        <v>1419</v>
      </c>
    </row>
    <row r="85" spans="8:8">
      <c r="A85" s="713" t="s">
        <v>817</v>
      </c>
      <c r="B85" s="713" t="s">
        <v>1419</v>
      </c>
      <c r="C85" s="714" t="s">
        <v>1420</v>
      </c>
      <c r="D85" s="715">
        <v>19.0</v>
      </c>
      <c r="E85" s="715">
        <v>500.0</v>
      </c>
      <c r="F85" s="715">
        <v>20.0</v>
      </c>
      <c r="G85" s="715">
        <v>400.0</v>
      </c>
      <c r="H85" s="715" t="s">
        <v>1404</v>
      </c>
      <c r="J85" s="716">
        <f t="shared" si="1"/>
        <v>0.8999999999999986</v>
      </c>
      <c r="L85" s="709" t="s">
        <v>817</v>
      </c>
      <c r="M85" s="708" t="s">
        <v>1419</v>
      </c>
    </row>
    <row r="86" spans="8:8">
      <c r="A86" s="713" t="s">
        <v>817</v>
      </c>
      <c r="B86" s="713" t="s">
        <v>1419</v>
      </c>
      <c r="C86" s="714" t="s">
        <v>1420</v>
      </c>
      <c r="D86" s="715">
        <v>20.0</v>
      </c>
      <c r="E86" s="715">
        <v>400.0</v>
      </c>
      <c r="F86" s="715">
        <v>24.0</v>
      </c>
      <c r="G86" s="715">
        <v>800.0</v>
      </c>
      <c r="H86" s="715" t="s">
        <v>1402</v>
      </c>
      <c r="J86" s="716">
        <f t="shared" si="1"/>
        <v>4.400000000000002</v>
      </c>
      <c r="L86" s="709" t="s">
        <v>817</v>
      </c>
      <c r="M86" s="708" t="s">
        <v>1419</v>
      </c>
    </row>
    <row r="87" spans="8:8">
      <c r="A87" s="713" t="s">
        <v>817</v>
      </c>
      <c r="B87" s="713" t="s">
        <v>1419</v>
      </c>
      <c r="C87" s="714" t="s">
        <v>1420</v>
      </c>
      <c r="D87" s="715">
        <v>24.0</v>
      </c>
      <c r="E87" s="715">
        <v>800.0</v>
      </c>
      <c r="F87" s="715">
        <v>25.0</v>
      </c>
      <c r="G87" s="715">
        <v>200.0</v>
      </c>
      <c r="H87" s="715" t="s">
        <v>1404</v>
      </c>
      <c r="J87" s="716">
        <f t="shared" si="1"/>
        <v>0.3999999999999986</v>
      </c>
      <c r="L87" s="709" t="s">
        <v>817</v>
      </c>
      <c r="M87" s="708" t="s">
        <v>1419</v>
      </c>
    </row>
    <row r="88" spans="8:8">
      <c r="A88" s="713" t="s">
        <v>817</v>
      </c>
      <c r="B88" s="713" t="s">
        <v>1419</v>
      </c>
      <c r="C88" s="714" t="s">
        <v>1420</v>
      </c>
      <c r="D88" s="715">
        <v>25.0</v>
      </c>
      <c r="E88" s="715">
        <v>200.0</v>
      </c>
      <c r="F88" s="715">
        <v>26.0</v>
      </c>
      <c r="G88" s="715">
        <v>700.0</v>
      </c>
      <c r="H88" s="715" t="s">
        <v>1402</v>
      </c>
      <c r="J88" s="716">
        <f t="shared" si="1"/>
        <v>1.5</v>
      </c>
      <c r="L88" s="709" t="s">
        <v>817</v>
      </c>
      <c r="M88" s="708" t="s">
        <v>1419</v>
      </c>
    </row>
    <row r="89" spans="8:8">
      <c r="A89" s="713" t="s">
        <v>817</v>
      </c>
      <c r="B89" s="713" t="s">
        <v>1419</v>
      </c>
      <c r="C89" s="714" t="s">
        <v>1420</v>
      </c>
      <c r="D89" s="715">
        <v>26.0</v>
      </c>
      <c r="E89" s="715">
        <v>700.0</v>
      </c>
      <c r="F89" s="715">
        <v>27.0</v>
      </c>
      <c r="G89" s="715">
        <v>200.0</v>
      </c>
      <c r="H89" s="715" t="s">
        <v>1404</v>
      </c>
      <c r="J89" s="716">
        <f t="shared" si="1"/>
        <v>0.5</v>
      </c>
      <c r="L89" s="709" t="s">
        <v>817</v>
      </c>
      <c r="M89" s="708" t="s">
        <v>1419</v>
      </c>
    </row>
    <row r="90" spans="8:8">
      <c r="A90" s="713" t="s">
        <v>817</v>
      </c>
      <c r="B90" s="713" t="s">
        <v>1419</v>
      </c>
      <c r="C90" s="714" t="s">
        <v>1420</v>
      </c>
      <c r="D90" s="715">
        <v>27.0</v>
      </c>
      <c r="E90" s="715">
        <v>200.0</v>
      </c>
      <c r="F90" s="715">
        <v>27.0</v>
      </c>
      <c r="G90" s="715">
        <v>300.0</v>
      </c>
      <c r="H90" s="715" t="s">
        <v>1402</v>
      </c>
      <c r="J90" s="716">
        <f t="shared" si="1"/>
        <v>0.10000000000000142</v>
      </c>
      <c r="L90" s="709" t="s">
        <v>817</v>
      </c>
      <c r="M90" s="708" t="s">
        <v>1419</v>
      </c>
    </row>
    <row r="91" spans="8:8">
      <c r="A91" s="713" t="s">
        <v>817</v>
      </c>
      <c r="B91" s="713" t="s">
        <v>1419</v>
      </c>
      <c r="C91" s="714" t="s">
        <v>1420</v>
      </c>
      <c r="D91" s="715">
        <v>27.0</v>
      </c>
      <c r="E91" s="715">
        <v>300.0</v>
      </c>
      <c r="F91" s="715">
        <v>27.0</v>
      </c>
      <c r="G91" s="715">
        <v>600.0</v>
      </c>
      <c r="H91" s="715" t="s">
        <v>1403</v>
      </c>
      <c r="J91" s="716">
        <f t="shared" si="1"/>
        <v>0.3000000000000007</v>
      </c>
      <c r="L91" s="709" t="s">
        <v>817</v>
      </c>
      <c r="M91" s="708" t="s">
        <v>1419</v>
      </c>
    </row>
    <row r="92" spans="8:8">
      <c r="A92" s="713" t="s">
        <v>817</v>
      </c>
      <c r="B92" s="713" t="s">
        <v>1419</v>
      </c>
      <c r="C92" s="714" t="s">
        <v>1420</v>
      </c>
      <c r="D92" s="715">
        <v>27.0</v>
      </c>
      <c r="E92" s="715">
        <v>600.0</v>
      </c>
      <c r="F92" s="715">
        <v>28.0</v>
      </c>
      <c r="G92" s="715">
        <v>160.0</v>
      </c>
      <c r="H92" s="715" t="s">
        <v>1402</v>
      </c>
      <c r="J92" s="716">
        <f t="shared" si="1"/>
        <v>0.5599999999999987</v>
      </c>
      <c r="L92" s="709" t="s">
        <v>817</v>
      </c>
      <c r="M92" s="708" t="s">
        <v>1419</v>
      </c>
    </row>
    <row r="93" spans="8:8">
      <c r="A93" s="713" t="s">
        <v>817</v>
      </c>
      <c r="B93" s="713" t="s">
        <v>1419</v>
      </c>
      <c r="C93" s="714" t="s">
        <v>1420</v>
      </c>
      <c r="D93" s="715">
        <v>28.0</v>
      </c>
      <c r="E93" s="715">
        <v>160.0</v>
      </c>
      <c r="F93" s="715">
        <v>28.0</v>
      </c>
      <c r="G93" s="715">
        <v>300.0</v>
      </c>
      <c r="H93" s="715" t="s">
        <v>1403</v>
      </c>
      <c r="J93" s="716">
        <f t="shared" si="1"/>
        <v>0.14000000000000057</v>
      </c>
      <c r="L93" s="709" t="s">
        <v>817</v>
      </c>
      <c r="M93" s="708" t="s">
        <v>1419</v>
      </c>
    </row>
    <row r="94" spans="8:8">
      <c r="A94" s="713" t="s">
        <v>817</v>
      </c>
      <c r="B94" s="713" t="s">
        <v>1419</v>
      </c>
      <c r="C94" s="714" t="s">
        <v>1420</v>
      </c>
      <c r="D94" s="715">
        <v>28.0</v>
      </c>
      <c r="E94" s="715">
        <v>300.0</v>
      </c>
      <c r="F94" s="715">
        <v>28.0</v>
      </c>
      <c r="G94" s="715">
        <v>730.0</v>
      </c>
      <c r="H94" s="715" t="s">
        <v>1402</v>
      </c>
      <c r="J94" s="716">
        <f t="shared" si="1"/>
        <v>0.4299999999999997</v>
      </c>
      <c r="L94" s="709" t="s">
        <v>817</v>
      </c>
      <c r="M94" s="708" t="s">
        <v>1419</v>
      </c>
    </row>
    <row r="95" spans="8:8">
      <c r="A95" s="713" t="s">
        <v>817</v>
      </c>
      <c r="B95" s="713" t="s">
        <v>1419</v>
      </c>
      <c r="C95" s="714" t="s">
        <v>1420</v>
      </c>
      <c r="D95" s="715">
        <v>28.0</v>
      </c>
      <c r="E95" s="715">
        <v>730.0</v>
      </c>
      <c r="F95" s="715">
        <v>29.0</v>
      </c>
      <c r="G95" s="715">
        <v>0.0</v>
      </c>
      <c r="H95" s="715" t="s">
        <v>1403</v>
      </c>
      <c r="J95" s="716">
        <f t="shared" si="1"/>
        <v>0.2699999999999996</v>
      </c>
      <c r="L95" s="709" t="s">
        <v>817</v>
      </c>
      <c r="M95" s="708" t="s">
        <v>1419</v>
      </c>
    </row>
    <row r="96" spans="8:8">
      <c r="A96" s="713" t="s">
        <v>817</v>
      </c>
      <c r="B96" s="713" t="s">
        <v>1419</v>
      </c>
      <c r="C96" s="714" t="s">
        <v>1420</v>
      </c>
      <c r="D96" s="715">
        <v>29.0</v>
      </c>
      <c r="E96" s="715">
        <v>0.0</v>
      </c>
      <c r="F96" s="715">
        <v>30.0</v>
      </c>
      <c r="G96" s="715">
        <v>300.0</v>
      </c>
      <c r="H96" s="715" t="s">
        <v>1404</v>
      </c>
      <c r="J96" s="716">
        <f t="shared" si="1"/>
        <v>1.3000000000000007</v>
      </c>
      <c r="L96" s="709" t="s">
        <v>817</v>
      </c>
      <c r="M96" s="708" t="s">
        <v>1419</v>
      </c>
    </row>
    <row r="97" spans="8:8">
      <c r="A97" s="713" t="s">
        <v>817</v>
      </c>
      <c r="B97" s="713" t="s">
        <v>1419</v>
      </c>
      <c r="C97" s="714" t="s">
        <v>1420</v>
      </c>
      <c r="D97" s="715">
        <v>30.0</v>
      </c>
      <c r="E97" s="715">
        <v>300.0</v>
      </c>
      <c r="F97" s="715">
        <v>31.0</v>
      </c>
      <c r="G97" s="715">
        <v>900.0</v>
      </c>
      <c r="H97" s="715" t="s">
        <v>1402</v>
      </c>
      <c r="J97" s="716">
        <f t="shared" si="1"/>
        <v>1.5999999999999979</v>
      </c>
      <c r="L97" s="709" t="s">
        <v>817</v>
      </c>
      <c r="M97" s="708" t="s">
        <v>1419</v>
      </c>
    </row>
    <row r="98" spans="8:8">
      <c r="A98" s="713" t="s">
        <v>817</v>
      </c>
      <c r="B98" s="713" t="s">
        <v>1419</v>
      </c>
      <c r="C98" s="714" t="s">
        <v>1420</v>
      </c>
      <c r="D98" s="715">
        <v>31.0</v>
      </c>
      <c r="E98" s="715">
        <v>900.0</v>
      </c>
      <c r="F98" s="715">
        <v>32.0</v>
      </c>
      <c r="G98" s="715">
        <v>100.0</v>
      </c>
      <c r="H98" s="715" t="s">
        <v>1403</v>
      </c>
      <c r="J98" s="716">
        <f t="shared" si="1"/>
        <v>0.20000000000000284</v>
      </c>
      <c r="L98" s="709" t="s">
        <v>817</v>
      </c>
      <c r="M98" s="708" t="s">
        <v>1419</v>
      </c>
    </row>
    <row r="99" spans="8:8">
      <c r="A99" s="713" t="s">
        <v>817</v>
      </c>
      <c r="B99" s="713" t="s">
        <v>1419</v>
      </c>
      <c r="C99" s="714" t="s">
        <v>1420</v>
      </c>
      <c r="D99" s="715">
        <v>32.0</v>
      </c>
      <c r="E99" s="715">
        <v>100.0</v>
      </c>
      <c r="F99" s="715">
        <v>32.0</v>
      </c>
      <c r="G99" s="715">
        <v>600.0</v>
      </c>
      <c r="H99" s="715" t="s">
        <v>1402</v>
      </c>
      <c r="J99" s="716">
        <f t="shared" si="1"/>
        <v>0.5</v>
      </c>
      <c r="L99" s="709" t="s">
        <v>817</v>
      </c>
      <c r="M99" s="708" t="s">
        <v>1419</v>
      </c>
    </row>
    <row r="100" spans="8:8">
      <c r="A100" s="713" t="s">
        <v>817</v>
      </c>
      <c r="B100" s="713" t="s">
        <v>1419</v>
      </c>
      <c r="C100" s="714" t="s">
        <v>1420</v>
      </c>
      <c r="D100" s="715">
        <v>32.0</v>
      </c>
      <c r="E100" s="715">
        <v>600.0</v>
      </c>
      <c r="F100" s="715">
        <v>33.0</v>
      </c>
      <c r="G100" s="715">
        <v>0.0</v>
      </c>
      <c r="H100" s="715" t="s">
        <v>1403</v>
      </c>
      <c r="J100" s="716">
        <f t="shared" si="1"/>
        <v>0.3999999999999986</v>
      </c>
      <c r="L100" s="709" t="s">
        <v>817</v>
      </c>
      <c r="M100" s="708" t="s">
        <v>1419</v>
      </c>
    </row>
    <row r="101" spans="8:8">
      <c r="A101" s="713" t="s">
        <v>817</v>
      </c>
      <c r="B101" s="713" t="s">
        <v>1419</v>
      </c>
      <c r="C101" s="714" t="s">
        <v>1420</v>
      </c>
      <c r="D101" s="715">
        <v>33.0</v>
      </c>
      <c r="E101" s="715">
        <v>0.0</v>
      </c>
      <c r="F101" s="715">
        <v>36.0</v>
      </c>
      <c r="G101" s="715">
        <v>600.0</v>
      </c>
      <c r="H101" s="715" t="s">
        <v>1402</v>
      </c>
      <c r="J101" s="716">
        <f t="shared" si="1"/>
        <v>3.6000000000000014</v>
      </c>
      <c r="L101" s="709" t="s">
        <v>817</v>
      </c>
      <c r="M101" s="708" t="s">
        <v>1419</v>
      </c>
    </row>
    <row r="102" spans="8:8">
      <c r="A102" s="713" t="s">
        <v>817</v>
      </c>
      <c r="B102" s="713" t="s">
        <v>1419</v>
      </c>
      <c r="C102" s="714" t="s">
        <v>1420</v>
      </c>
      <c r="D102" s="715">
        <v>36.0</v>
      </c>
      <c r="E102" s="715">
        <v>600.0</v>
      </c>
      <c r="F102" s="715">
        <v>37.0</v>
      </c>
      <c r="G102" s="715">
        <v>400.0</v>
      </c>
      <c r="H102" s="715" t="s">
        <v>1403</v>
      </c>
      <c r="J102" s="716">
        <f t="shared" si="1"/>
        <v>0.7999999999999972</v>
      </c>
      <c r="L102" s="709" t="s">
        <v>817</v>
      </c>
      <c r="M102" s="708" t="s">
        <v>1419</v>
      </c>
    </row>
    <row r="103" spans="8:8">
      <c r="A103" s="713" t="s">
        <v>817</v>
      </c>
      <c r="B103" s="713" t="s">
        <v>1419</v>
      </c>
      <c r="C103" s="714" t="s">
        <v>1420</v>
      </c>
      <c r="D103" s="715">
        <v>37.0</v>
      </c>
      <c r="E103" s="715">
        <v>400.0</v>
      </c>
      <c r="F103" s="715">
        <v>38.0</v>
      </c>
      <c r="G103" s="715">
        <v>400.0</v>
      </c>
      <c r="H103" s="715" t="s">
        <v>1402</v>
      </c>
      <c r="J103" s="716">
        <f t="shared" si="1"/>
        <v>1.0</v>
      </c>
      <c r="L103" s="709" t="s">
        <v>817</v>
      </c>
      <c r="M103" s="708" t="s">
        <v>1419</v>
      </c>
    </row>
    <row r="104" spans="8:8">
      <c r="A104" s="713" t="s">
        <v>817</v>
      </c>
      <c r="B104" s="713" t="s">
        <v>1419</v>
      </c>
      <c r="C104" s="714" t="s">
        <v>1420</v>
      </c>
      <c r="D104" s="715">
        <v>38.0</v>
      </c>
      <c r="E104" s="715">
        <v>400.0</v>
      </c>
      <c r="F104" s="715">
        <v>38.0</v>
      </c>
      <c r="G104" s="715">
        <v>500.0</v>
      </c>
      <c r="H104" s="715" t="s">
        <v>1403</v>
      </c>
      <c r="J104" s="716">
        <f t="shared" si="1"/>
        <v>0.10000000000000142</v>
      </c>
      <c r="L104" s="709" t="s">
        <v>817</v>
      </c>
      <c r="M104" s="708" t="s">
        <v>1419</v>
      </c>
    </row>
    <row r="105" spans="8:8">
      <c r="A105" s="713" t="s">
        <v>817</v>
      </c>
      <c r="B105" s="713" t="s">
        <v>1419</v>
      </c>
      <c r="C105" s="714" t="s">
        <v>1420</v>
      </c>
      <c r="D105" s="715">
        <v>38.0</v>
      </c>
      <c r="E105" s="715">
        <v>500.0</v>
      </c>
      <c r="F105" s="715">
        <v>38.0</v>
      </c>
      <c r="G105" s="715">
        <v>800.0</v>
      </c>
      <c r="H105" s="715" t="s">
        <v>1402</v>
      </c>
      <c r="J105" s="716">
        <f t="shared" si="1"/>
        <v>0.29999999999999716</v>
      </c>
      <c r="L105" s="709" t="s">
        <v>817</v>
      </c>
      <c r="M105" s="708" t="s">
        <v>1419</v>
      </c>
    </row>
    <row r="106" spans="8:8">
      <c r="A106" s="713" t="s">
        <v>817</v>
      </c>
      <c r="B106" s="713" t="s">
        <v>1419</v>
      </c>
      <c r="C106" s="714" t="s">
        <v>1420</v>
      </c>
      <c r="D106" s="715">
        <v>38.0</v>
      </c>
      <c r="E106" s="715">
        <v>800.0</v>
      </c>
      <c r="F106" s="715">
        <v>40.0</v>
      </c>
      <c r="G106" s="715">
        <v>0.0</v>
      </c>
      <c r="H106" s="715" t="s">
        <v>1403</v>
      </c>
      <c r="J106" s="716">
        <f t="shared" si="1"/>
        <v>1.2000000000000028</v>
      </c>
      <c r="L106" s="709" t="s">
        <v>817</v>
      </c>
      <c r="M106" s="708" t="s">
        <v>1419</v>
      </c>
    </row>
    <row r="107" spans="8:8">
      <c r="A107" s="713" t="s">
        <v>817</v>
      </c>
      <c r="B107" s="713" t="s">
        <v>1419</v>
      </c>
      <c r="C107" s="714" t="s">
        <v>1420</v>
      </c>
      <c r="D107" s="715">
        <v>40.0</v>
      </c>
      <c r="E107" s="715">
        <v>0.0</v>
      </c>
      <c r="F107" s="715">
        <v>41.0</v>
      </c>
      <c r="G107" s="715">
        <v>0.0</v>
      </c>
      <c r="H107" s="715" t="s">
        <v>1402</v>
      </c>
      <c r="J107" s="716">
        <f t="shared" si="1"/>
        <v>1.0</v>
      </c>
      <c r="L107" s="709" t="s">
        <v>817</v>
      </c>
      <c r="M107" s="708" t="s">
        <v>1419</v>
      </c>
    </row>
    <row r="108" spans="8:8">
      <c r="A108" s="713" t="s">
        <v>817</v>
      </c>
      <c r="B108" s="713" t="s">
        <v>1419</v>
      </c>
      <c r="C108" s="714" t="s">
        <v>1420</v>
      </c>
      <c r="D108" s="715">
        <v>41.0</v>
      </c>
      <c r="E108" s="715">
        <v>0.0</v>
      </c>
      <c r="F108" s="715">
        <v>42.0</v>
      </c>
      <c r="G108" s="715">
        <v>0.0</v>
      </c>
      <c r="H108" s="715" t="s">
        <v>1403</v>
      </c>
      <c r="J108" s="716">
        <f t="shared" si="1"/>
        <v>1.0</v>
      </c>
      <c r="L108" s="709" t="s">
        <v>817</v>
      </c>
      <c r="M108" s="708" t="s">
        <v>1419</v>
      </c>
    </row>
    <row r="109" spans="8:8">
      <c r="A109" s="713" t="s">
        <v>817</v>
      </c>
      <c r="B109" s="713" t="s">
        <v>1419</v>
      </c>
      <c r="C109" s="714" t="s">
        <v>1420</v>
      </c>
      <c r="D109" s="715">
        <v>42.0</v>
      </c>
      <c r="E109" s="715">
        <v>0.0</v>
      </c>
      <c r="F109" s="715">
        <v>42.0</v>
      </c>
      <c r="G109" s="715">
        <v>350.0</v>
      </c>
      <c r="H109" s="715" t="s">
        <v>1402</v>
      </c>
      <c r="J109" s="716">
        <f t="shared" si="1"/>
        <v>0.3500000000000014</v>
      </c>
      <c r="L109" s="709" t="s">
        <v>817</v>
      </c>
      <c r="M109" s="708" t="s">
        <v>1419</v>
      </c>
    </row>
    <row r="110" spans="8:8">
      <c r="A110" s="713" t="s">
        <v>817</v>
      </c>
      <c r="B110" s="713" t="s">
        <v>1419</v>
      </c>
      <c r="C110" s="714" t="s">
        <v>1420</v>
      </c>
      <c r="D110" s="715">
        <v>42.0</v>
      </c>
      <c r="E110" s="715">
        <v>350.0</v>
      </c>
      <c r="F110" s="715">
        <v>42.0</v>
      </c>
      <c r="G110" s="715">
        <v>800.0</v>
      </c>
      <c r="H110" s="715" t="s">
        <v>1403</v>
      </c>
      <c r="J110" s="716">
        <f t="shared" si="1"/>
        <v>0.44999999999999574</v>
      </c>
      <c r="L110" s="709" t="s">
        <v>817</v>
      </c>
      <c r="M110" s="708" t="s">
        <v>1419</v>
      </c>
    </row>
    <row r="111" spans="8:8">
      <c r="A111" s="713" t="s">
        <v>817</v>
      </c>
      <c r="B111" s="713" t="s">
        <v>1419</v>
      </c>
      <c r="C111" s="714" t="s">
        <v>1420</v>
      </c>
      <c r="D111" s="715">
        <v>42.0</v>
      </c>
      <c r="E111" s="715">
        <v>800.0</v>
      </c>
      <c r="F111" s="715">
        <v>44.0</v>
      </c>
      <c r="G111" s="715">
        <v>0.0</v>
      </c>
      <c r="H111" s="715" t="s">
        <v>1402</v>
      </c>
      <c r="J111" s="716">
        <f t="shared" si="1"/>
        <v>1.2000000000000028</v>
      </c>
      <c r="L111" s="709" t="s">
        <v>817</v>
      </c>
      <c r="M111" s="708" t="s">
        <v>1419</v>
      </c>
    </row>
    <row r="112" spans="8:8">
      <c r="A112" s="713" t="s">
        <v>817</v>
      </c>
      <c r="B112" s="713" t="s">
        <v>1419</v>
      </c>
      <c r="C112" s="714" t="s">
        <v>1420</v>
      </c>
      <c r="D112" s="715">
        <v>44.0</v>
      </c>
      <c r="E112" s="715">
        <v>0.0</v>
      </c>
      <c r="F112" s="715">
        <v>45.0</v>
      </c>
      <c r="G112" s="715">
        <v>900.0</v>
      </c>
      <c r="H112" s="715" t="s">
        <v>1403</v>
      </c>
      <c r="J112" s="716">
        <f t="shared" si="1"/>
        <v>1.8999999999999986</v>
      </c>
      <c r="L112" s="709" t="s">
        <v>817</v>
      </c>
      <c r="M112" s="708" t="s">
        <v>1419</v>
      </c>
    </row>
    <row r="113" spans="8:8">
      <c r="A113" s="713" t="s">
        <v>817</v>
      </c>
      <c r="B113" s="713" t="s">
        <v>1419</v>
      </c>
      <c r="C113" s="714" t="s">
        <v>1420</v>
      </c>
      <c r="D113" s="715">
        <v>45.0</v>
      </c>
      <c r="E113" s="715">
        <v>900.0</v>
      </c>
      <c r="F113" s="715">
        <v>50.0</v>
      </c>
      <c r="G113" s="715">
        <v>800.0</v>
      </c>
      <c r="H113" s="715" t="s">
        <v>1402</v>
      </c>
      <c r="J113" s="716">
        <f t="shared" si="1"/>
        <v>4.899999999999999</v>
      </c>
      <c r="L113" s="709" t="s">
        <v>817</v>
      </c>
      <c r="M113" s="708" t="s">
        <v>1419</v>
      </c>
    </row>
    <row r="114" spans="8:8">
      <c r="A114" s="713" t="s">
        <v>817</v>
      </c>
      <c r="B114" s="713" t="s">
        <v>1419</v>
      </c>
      <c r="C114" s="714" t="s">
        <v>1420</v>
      </c>
      <c r="D114" s="715">
        <v>50.0</v>
      </c>
      <c r="E114" s="715">
        <v>800.0</v>
      </c>
      <c r="F114" s="715">
        <v>52.0</v>
      </c>
      <c r="G114" s="715">
        <v>200.0</v>
      </c>
      <c r="H114" s="715" t="s">
        <v>1404</v>
      </c>
      <c r="J114" s="716">
        <f t="shared" si="1"/>
        <v>1.4000000000000057</v>
      </c>
      <c r="L114" s="709" t="s">
        <v>817</v>
      </c>
      <c r="M114" s="708" t="s">
        <v>1419</v>
      </c>
    </row>
    <row r="115" spans="8:8">
      <c r="A115" s="713" t="s">
        <v>817</v>
      </c>
      <c r="B115" s="713" t="s">
        <v>1419</v>
      </c>
      <c r="C115" s="714" t="s">
        <v>1420</v>
      </c>
      <c r="D115" s="715">
        <v>52.0</v>
      </c>
      <c r="E115" s="715">
        <v>200.0</v>
      </c>
      <c r="F115" s="715">
        <v>52.0</v>
      </c>
      <c r="G115" s="715">
        <v>500.0</v>
      </c>
      <c r="H115" s="715" t="s">
        <v>1402</v>
      </c>
      <c r="J115" s="716">
        <f t="shared" si="1"/>
        <v>0.29999999999999716</v>
      </c>
      <c r="L115" s="709" t="s">
        <v>817</v>
      </c>
      <c r="M115" s="708" t="s">
        <v>1419</v>
      </c>
    </row>
    <row r="116" spans="8:8">
      <c r="A116" s="713" t="s">
        <v>817</v>
      </c>
      <c r="B116" s="713" t="s">
        <v>1419</v>
      </c>
      <c r="C116" s="714" t="s">
        <v>1420</v>
      </c>
      <c r="D116" s="715">
        <v>52.0</v>
      </c>
      <c r="E116" s="715">
        <v>500.0</v>
      </c>
      <c r="F116" s="715">
        <v>52.0</v>
      </c>
      <c r="G116" s="715">
        <v>650.0</v>
      </c>
      <c r="H116" s="715" t="s">
        <v>1403</v>
      </c>
      <c r="J116" s="716">
        <f t="shared" si="1"/>
        <v>0.14999999999999858</v>
      </c>
      <c r="L116" s="709" t="s">
        <v>817</v>
      </c>
      <c r="M116" s="708" t="s">
        <v>1419</v>
      </c>
    </row>
    <row r="117" spans="8:8">
      <c r="A117" s="713" t="s">
        <v>817</v>
      </c>
      <c r="B117" s="713" t="s">
        <v>1419</v>
      </c>
      <c r="C117" s="714" t="s">
        <v>1420</v>
      </c>
      <c r="D117" s="715">
        <v>52.0</v>
      </c>
      <c r="E117" s="715">
        <v>650.0</v>
      </c>
      <c r="F117" s="715">
        <v>52.0</v>
      </c>
      <c r="G117" s="715">
        <v>800.0</v>
      </c>
      <c r="H117" s="715" t="s">
        <v>1402</v>
      </c>
      <c r="J117" s="716">
        <f t="shared" si="1"/>
        <v>0.14999999999999858</v>
      </c>
      <c r="L117" s="709" t="s">
        <v>817</v>
      </c>
      <c r="M117" s="708" t="s">
        <v>1419</v>
      </c>
    </row>
    <row r="118" spans="8:8">
      <c r="A118" s="713" t="s">
        <v>817</v>
      </c>
      <c r="B118" s="713" t="s">
        <v>1419</v>
      </c>
      <c r="C118" s="714" t="s">
        <v>1420</v>
      </c>
      <c r="D118" s="715">
        <v>52.0</v>
      </c>
      <c r="E118" s="715">
        <v>800.0</v>
      </c>
      <c r="F118" s="715">
        <v>53.0</v>
      </c>
      <c r="G118" s="715">
        <v>0.0</v>
      </c>
      <c r="H118" s="715" t="s">
        <v>1403</v>
      </c>
      <c r="J118" s="716">
        <f t="shared" si="1"/>
        <v>0.20000000000000284</v>
      </c>
      <c r="L118" s="709" t="s">
        <v>817</v>
      </c>
      <c r="M118" s="708" t="s">
        <v>1419</v>
      </c>
    </row>
    <row r="119" spans="8:8">
      <c r="A119" s="713" t="s">
        <v>817</v>
      </c>
      <c r="B119" s="713" t="s">
        <v>1419</v>
      </c>
      <c r="C119" s="714" t="s">
        <v>1420</v>
      </c>
      <c r="D119" s="715">
        <v>53.0</v>
      </c>
      <c r="E119" s="715">
        <v>0.0</v>
      </c>
      <c r="F119" s="715">
        <v>53.0</v>
      </c>
      <c r="G119" s="715">
        <v>300.0</v>
      </c>
      <c r="H119" s="715" t="s">
        <v>1402</v>
      </c>
      <c r="J119" s="716">
        <f t="shared" si="1"/>
        <v>0.29999999999999716</v>
      </c>
      <c r="L119" s="709" t="s">
        <v>817</v>
      </c>
      <c r="M119" s="708" t="s">
        <v>1419</v>
      </c>
    </row>
    <row r="120" spans="8:8">
      <c r="A120" s="713" t="s">
        <v>817</v>
      </c>
      <c r="B120" s="713" t="s">
        <v>1419</v>
      </c>
      <c r="C120" s="714" t="s">
        <v>1420</v>
      </c>
      <c r="D120" s="715">
        <v>53.0</v>
      </c>
      <c r="E120" s="715">
        <v>300.0</v>
      </c>
      <c r="F120" s="715">
        <v>53.0</v>
      </c>
      <c r="G120" s="715">
        <v>500.0</v>
      </c>
      <c r="H120" s="715" t="s">
        <v>1403</v>
      </c>
      <c r="J120" s="716">
        <f t="shared" si="1"/>
        <v>0.20000000000000284</v>
      </c>
      <c r="L120" s="709" t="s">
        <v>817</v>
      </c>
      <c r="M120" s="708" t="s">
        <v>1419</v>
      </c>
    </row>
    <row r="121" spans="8:8">
      <c r="A121" s="713" t="s">
        <v>817</v>
      </c>
      <c r="B121" s="713" t="s">
        <v>1419</v>
      </c>
      <c r="C121" s="714" t="s">
        <v>1420</v>
      </c>
      <c r="D121" s="715">
        <v>53.0</v>
      </c>
      <c r="E121" s="715">
        <v>500.0</v>
      </c>
      <c r="F121" s="715">
        <v>55.0</v>
      </c>
      <c r="G121" s="715">
        <v>150.0</v>
      </c>
      <c r="H121" s="715" t="s">
        <v>1402</v>
      </c>
      <c r="J121" s="716">
        <f t="shared" si="1"/>
        <v>1.6499999999999986</v>
      </c>
      <c r="L121" s="709" t="s">
        <v>817</v>
      </c>
      <c r="M121" s="708" t="s">
        <v>1419</v>
      </c>
    </row>
    <row r="122" spans="8:8">
      <c r="A122" s="713" t="s">
        <v>817</v>
      </c>
      <c r="B122" s="713" t="s">
        <v>1419</v>
      </c>
      <c r="C122" s="714" t="s">
        <v>1420</v>
      </c>
      <c r="D122" s="715">
        <v>55.0</v>
      </c>
      <c r="E122" s="715">
        <v>150.0</v>
      </c>
      <c r="F122" s="715">
        <v>55.0</v>
      </c>
      <c r="G122" s="715">
        <v>250.0</v>
      </c>
      <c r="H122" s="715" t="s">
        <v>1403</v>
      </c>
      <c r="J122" s="716">
        <f t="shared" si="1"/>
        <v>0.10000000000000142</v>
      </c>
      <c r="L122" s="709" t="s">
        <v>817</v>
      </c>
      <c r="M122" s="708" t="s">
        <v>1419</v>
      </c>
    </row>
    <row r="123" spans="8:8">
      <c r="A123" s="713" t="s">
        <v>817</v>
      </c>
      <c r="B123" s="713" t="s">
        <v>1419</v>
      </c>
      <c r="C123" s="714" t="s">
        <v>1420</v>
      </c>
      <c r="D123" s="715">
        <v>55.0</v>
      </c>
      <c r="E123" s="715">
        <v>250.0</v>
      </c>
      <c r="F123" s="715">
        <v>55.0</v>
      </c>
      <c r="G123" s="715">
        <v>850.0</v>
      </c>
      <c r="H123" s="715" t="s">
        <v>1402</v>
      </c>
      <c r="J123" s="716">
        <f t="shared" si="1"/>
        <v>0.6000000000000014</v>
      </c>
      <c r="L123" s="709" t="s">
        <v>817</v>
      </c>
      <c r="M123" s="708" t="s">
        <v>1419</v>
      </c>
    </row>
    <row r="124" spans="8:8">
      <c r="A124" s="713" t="s">
        <v>817</v>
      </c>
      <c r="B124" s="713" t="s">
        <v>1419</v>
      </c>
      <c r="C124" s="714" t="s">
        <v>1420</v>
      </c>
      <c r="D124" s="715">
        <v>55.0</v>
      </c>
      <c r="E124" s="715">
        <v>850.0</v>
      </c>
      <c r="F124" s="715">
        <v>56.0</v>
      </c>
      <c r="G124" s="715">
        <v>0.0</v>
      </c>
      <c r="H124" s="715" t="s">
        <v>1403</v>
      </c>
      <c r="J124" s="716">
        <f t="shared" si="1"/>
        <v>0.14999999999999858</v>
      </c>
      <c r="L124" s="709" t="s">
        <v>817</v>
      </c>
      <c r="M124" s="708" t="s">
        <v>1419</v>
      </c>
    </row>
    <row r="125" spans="8:8">
      <c r="A125" s="713" t="s">
        <v>817</v>
      </c>
      <c r="B125" s="713" t="s">
        <v>1419</v>
      </c>
      <c r="C125" s="714" t="s">
        <v>1420</v>
      </c>
      <c r="D125" s="715">
        <v>56.0</v>
      </c>
      <c r="E125" s="715">
        <v>0.0</v>
      </c>
      <c r="F125" s="715">
        <v>58.0</v>
      </c>
      <c r="G125" s="715">
        <v>830.0</v>
      </c>
      <c r="H125" s="715" t="s">
        <v>1402</v>
      </c>
      <c r="J125" s="716">
        <f t="shared" si="1"/>
        <v>2.8299999999999983</v>
      </c>
      <c r="L125" s="709" t="s">
        <v>817</v>
      </c>
      <c r="M125" s="708" t="s">
        <v>1419</v>
      </c>
    </row>
    <row r="126" spans="8:8">
      <c r="A126" s="713" t="s">
        <v>817</v>
      </c>
      <c r="B126" s="713" t="s">
        <v>1419</v>
      </c>
      <c r="C126" s="714" t="s">
        <v>1420</v>
      </c>
      <c r="D126" s="715">
        <v>58.0</v>
      </c>
      <c r="E126" s="715">
        <v>830.0</v>
      </c>
      <c r="F126" s="715">
        <v>59.0</v>
      </c>
      <c r="G126" s="715">
        <v>0.0</v>
      </c>
      <c r="H126" s="715" t="s">
        <v>1403</v>
      </c>
      <c r="J126" s="716">
        <f t="shared" si="1"/>
        <v>0.1700000000000017</v>
      </c>
      <c r="L126" s="709" t="s">
        <v>817</v>
      </c>
      <c r="M126" s="708" t="s">
        <v>1419</v>
      </c>
    </row>
    <row r="127" spans="8:8">
      <c r="A127" s="713" t="s">
        <v>817</v>
      </c>
      <c r="B127" s="713" t="s">
        <v>1419</v>
      </c>
      <c r="C127" s="714" t="s">
        <v>1420</v>
      </c>
      <c r="D127" s="715">
        <v>59.0</v>
      </c>
      <c r="E127" s="715">
        <v>0.0</v>
      </c>
      <c r="F127" s="715">
        <v>59.0</v>
      </c>
      <c r="G127" s="715">
        <v>450.0</v>
      </c>
      <c r="H127" s="715" t="s">
        <v>1402</v>
      </c>
      <c r="J127" s="716">
        <f t="shared" si="1"/>
        <v>0.45000000000000284</v>
      </c>
      <c r="L127" s="709" t="s">
        <v>817</v>
      </c>
      <c r="M127" s="708" t="s">
        <v>1419</v>
      </c>
    </row>
    <row r="128" spans="8:8">
      <c r="A128" s="713" t="s">
        <v>817</v>
      </c>
      <c r="B128" s="713" t="s">
        <v>1419</v>
      </c>
      <c r="C128" s="714" t="s">
        <v>1420</v>
      </c>
      <c r="D128" s="715">
        <v>59.0</v>
      </c>
      <c r="E128" s="715">
        <v>450.0</v>
      </c>
      <c r="F128" s="715">
        <v>59.0</v>
      </c>
      <c r="G128" s="715">
        <v>880.0</v>
      </c>
      <c r="H128" s="715" t="s">
        <v>1404</v>
      </c>
      <c r="J128" s="716">
        <f t="shared" si="1"/>
        <v>0.4299999999999997</v>
      </c>
      <c r="L128" s="709" t="s">
        <v>817</v>
      </c>
      <c r="M128" s="708" t="s">
        <v>1419</v>
      </c>
    </row>
    <row r="129" spans="8:8">
      <c r="A129" s="713" t="s">
        <v>817</v>
      </c>
      <c r="B129" s="713" t="s">
        <v>1419</v>
      </c>
      <c r="C129" s="714" t="s">
        <v>1420</v>
      </c>
      <c r="D129" s="715">
        <v>59.0</v>
      </c>
      <c r="E129" s="715">
        <v>880.0</v>
      </c>
      <c r="F129" s="715">
        <v>59.0</v>
      </c>
      <c r="G129" s="715">
        <v>930.0</v>
      </c>
      <c r="H129" s="715" t="s">
        <v>1402</v>
      </c>
      <c r="J129" s="716">
        <f t="shared" si="1"/>
        <v>0.04999999999999716</v>
      </c>
      <c r="L129" s="709" t="s">
        <v>817</v>
      </c>
      <c r="M129" s="708" t="s">
        <v>1419</v>
      </c>
    </row>
    <row r="130" spans="8:8">
      <c r="A130" s="713" t="s">
        <v>817</v>
      </c>
      <c r="B130" s="713" t="s">
        <v>1419</v>
      </c>
      <c r="C130" s="714" t="s">
        <v>1420</v>
      </c>
      <c r="D130" s="715">
        <v>59.0</v>
      </c>
      <c r="E130" s="715">
        <v>930.0</v>
      </c>
      <c r="F130" s="715">
        <v>61.0</v>
      </c>
      <c r="G130" s="715">
        <v>160.0</v>
      </c>
      <c r="H130" s="715" t="s">
        <v>1404</v>
      </c>
      <c r="J130" s="716">
        <f t="shared" si="1"/>
        <v>1.2299999999999969</v>
      </c>
      <c r="L130" s="709" t="s">
        <v>817</v>
      </c>
      <c r="M130" s="708" t="s">
        <v>1419</v>
      </c>
    </row>
    <row r="131" spans="8:8">
      <c r="A131" s="713" t="s">
        <v>817</v>
      </c>
      <c r="B131" s="713" t="s">
        <v>1419</v>
      </c>
      <c r="C131" s="714" t="s">
        <v>1420</v>
      </c>
      <c r="D131" s="715">
        <v>61.0</v>
      </c>
      <c r="E131" s="715">
        <v>160.0</v>
      </c>
      <c r="F131" s="715">
        <v>63.0</v>
      </c>
      <c r="G131" s="715">
        <v>735.0</v>
      </c>
      <c r="H131" s="715" t="s">
        <v>1402</v>
      </c>
      <c r="J131" s="716">
        <f t="shared" si="2" ref="J131:J194">+(F131+G131/1000)-(D131+E131/1000)</f>
        <v>2.575000000000003</v>
      </c>
      <c r="L131" s="709" t="s">
        <v>817</v>
      </c>
      <c r="M131" s="708" t="s">
        <v>1419</v>
      </c>
    </row>
    <row r="132" spans="8:8">
      <c r="A132" s="713" t="s">
        <v>817</v>
      </c>
      <c r="B132" s="713" t="s">
        <v>1419</v>
      </c>
      <c r="C132" s="714" t="s">
        <v>1420</v>
      </c>
      <c r="D132" s="715">
        <v>63.0</v>
      </c>
      <c r="E132" s="715">
        <v>735.0</v>
      </c>
      <c r="F132" s="715">
        <v>63.0</v>
      </c>
      <c r="G132" s="715">
        <v>800.0</v>
      </c>
      <c r="H132" s="715" t="s">
        <v>1403</v>
      </c>
      <c r="J132" s="716">
        <f t="shared" si="2"/>
        <v>0.06499999999999773</v>
      </c>
      <c r="L132" s="709" t="s">
        <v>817</v>
      </c>
      <c r="M132" s="708" t="s">
        <v>1419</v>
      </c>
    </row>
    <row r="133" spans="8:8">
      <c r="A133" s="713" t="s">
        <v>817</v>
      </c>
      <c r="B133" s="713" t="s">
        <v>1419</v>
      </c>
      <c r="C133" s="714" t="s">
        <v>1420</v>
      </c>
      <c r="D133" s="715">
        <v>63.0</v>
      </c>
      <c r="E133" s="715">
        <v>800.0</v>
      </c>
      <c r="F133" s="715">
        <v>65.0</v>
      </c>
      <c r="G133" s="715">
        <v>0.0</v>
      </c>
      <c r="H133" s="715" t="s">
        <v>1402</v>
      </c>
      <c r="J133" s="716">
        <f t="shared" si="2"/>
        <v>1.2000000000000028</v>
      </c>
      <c r="L133" s="709" t="s">
        <v>817</v>
      </c>
      <c r="M133" s="708" t="s">
        <v>1419</v>
      </c>
    </row>
    <row r="134" spans="8:8">
      <c r="A134" s="713" t="s">
        <v>817</v>
      </c>
      <c r="B134" s="713" t="s">
        <v>1419</v>
      </c>
      <c r="C134" s="714" t="s">
        <v>1420</v>
      </c>
      <c r="D134" s="715">
        <v>65.0</v>
      </c>
      <c r="E134" s="715">
        <v>0.0</v>
      </c>
      <c r="F134" s="715">
        <v>65.0</v>
      </c>
      <c r="G134" s="715">
        <v>155.0</v>
      </c>
      <c r="H134" s="715" t="s">
        <v>1403</v>
      </c>
      <c r="J134" s="716">
        <f t="shared" si="2"/>
        <v>0.15500000000000114</v>
      </c>
      <c r="L134" s="709" t="s">
        <v>817</v>
      </c>
      <c r="M134" s="708" t="s">
        <v>1419</v>
      </c>
    </row>
    <row r="135" spans="8:8">
      <c r="A135" s="713" t="s">
        <v>817</v>
      </c>
      <c r="B135" s="713" t="s">
        <v>1419</v>
      </c>
      <c r="C135" s="714" t="s">
        <v>1420</v>
      </c>
      <c r="D135" s="715">
        <v>65.0</v>
      </c>
      <c r="E135" s="715">
        <v>155.0</v>
      </c>
      <c r="F135" s="715">
        <v>66.0</v>
      </c>
      <c r="G135" s="715">
        <v>0.0</v>
      </c>
      <c r="H135" s="715" t="s">
        <v>1402</v>
      </c>
      <c r="J135" s="716">
        <f t="shared" si="2"/>
        <v>0.8449999999999989</v>
      </c>
      <c r="L135" s="709" t="s">
        <v>817</v>
      </c>
      <c r="M135" s="708" t="s">
        <v>1419</v>
      </c>
    </row>
    <row r="136" spans="8:8">
      <c r="A136" s="713" t="s">
        <v>817</v>
      </c>
      <c r="B136" s="713" t="s">
        <v>1419</v>
      </c>
      <c r="C136" s="714" t="s">
        <v>1420</v>
      </c>
      <c r="D136" s="715">
        <v>66.0</v>
      </c>
      <c r="E136" s="715">
        <v>0.0</v>
      </c>
      <c r="F136" s="715">
        <v>67.0</v>
      </c>
      <c r="G136" s="715">
        <v>680.0</v>
      </c>
      <c r="H136" s="715" t="s">
        <v>1404</v>
      </c>
      <c r="J136" s="716">
        <f t="shared" si="2"/>
        <v>1.6800000000000068</v>
      </c>
      <c r="L136" s="709" t="s">
        <v>817</v>
      </c>
      <c r="M136" s="708" t="s">
        <v>1419</v>
      </c>
    </row>
    <row r="137" spans="8:8">
      <c r="A137" s="713" t="s">
        <v>817</v>
      </c>
      <c r="B137" s="713" t="s">
        <v>1419</v>
      </c>
      <c r="C137" s="714" t="s">
        <v>1420</v>
      </c>
      <c r="D137" s="715">
        <v>67.0</v>
      </c>
      <c r="E137" s="715">
        <v>680.0</v>
      </c>
      <c r="F137" s="715">
        <v>68.0</v>
      </c>
      <c r="G137" s="715">
        <v>337.0</v>
      </c>
      <c r="H137" s="715" t="s">
        <v>1402</v>
      </c>
      <c r="J137" s="716">
        <f t="shared" si="2"/>
        <v>0.6569999999999965</v>
      </c>
      <c r="L137" s="709" t="s">
        <v>817</v>
      </c>
      <c r="M137" s="708" t="s">
        <v>1419</v>
      </c>
    </row>
    <row r="138" spans="8:8">
      <c r="A138" s="713" t="s">
        <v>817</v>
      </c>
      <c r="B138" s="713" t="s">
        <v>1419</v>
      </c>
      <c r="C138" s="714" t="s">
        <v>1420</v>
      </c>
      <c r="D138" s="715">
        <v>68.0</v>
      </c>
      <c r="E138" s="715">
        <v>337.0</v>
      </c>
      <c r="F138" s="715">
        <v>68.0</v>
      </c>
      <c r="G138" s="715">
        <v>454.0</v>
      </c>
      <c r="H138" s="715" t="s">
        <v>1404</v>
      </c>
      <c r="J138" s="716">
        <f t="shared" si="2"/>
        <v>0.11699999999999022</v>
      </c>
      <c r="L138" s="709" t="s">
        <v>817</v>
      </c>
      <c r="M138" s="708" t="s">
        <v>1419</v>
      </c>
    </row>
    <row r="139" spans="8:8">
      <c r="A139" s="713" t="s">
        <v>817</v>
      </c>
      <c r="B139" s="713" t="s">
        <v>1419</v>
      </c>
      <c r="C139" s="714" t="s">
        <v>1420</v>
      </c>
      <c r="D139" s="715">
        <v>68.0</v>
      </c>
      <c r="E139" s="715">
        <v>454.0</v>
      </c>
      <c r="F139" s="715">
        <v>68.0</v>
      </c>
      <c r="G139" s="715">
        <v>815.0</v>
      </c>
      <c r="H139" s="715" t="s">
        <v>1402</v>
      </c>
      <c r="J139" s="716">
        <f t="shared" si="2"/>
        <v>0.3610000000000042</v>
      </c>
      <c r="L139" s="709" t="s">
        <v>817</v>
      </c>
      <c r="M139" s="708" t="s">
        <v>1419</v>
      </c>
    </row>
    <row r="140" spans="8:8">
      <c r="A140" s="713" t="s">
        <v>817</v>
      </c>
      <c r="B140" s="713" t="s">
        <v>1419</v>
      </c>
      <c r="C140" s="714" t="s">
        <v>1420</v>
      </c>
      <c r="D140" s="715">
        <v>68.0</v>
      </c>
      <c r="E140" s="715">
        <v>815.0</v>
      </c>
      <c r="F140" s="715">
        <v>68.0</v>
      </c>
      <c r="G140" s="715">
        <v>900.0</v>
      </c>
      <c r="H140" s="715" t="s">
        <v>1404</v>
      </c>
      <c r="J140" s="716">
        <f t="shared" si="2"/>
        <v>0.08500000000000796</v>
      </c>
      <c r="L140" s="709" t="s">
        <v>817</v>
      </c>
      <c r="M140" s="708" t="s">
        <v>1419</v>
      </c>
    </row>
    <row r="141" spans="8:8">
      <c r="A141" s="713" t="s">
        <v>817</v>
      </c>
      <c r="B141" s="713" t="s">
        <v>1419</v>
      </c>
      <c r="C141" s="714" t="s">
        <v>1420</v>
      </c>
      <c r="D141" s="715">
        <v>68.0</v>
      </c>
      <c r="E141" s="715">
        <v>900.0</v>
      </c>
      <c r="F141" s="715">
        <v>69.0</v>
      </c>
      <c r="G141" s="715">
        <v>0.0</v>
      </c>
      <c r="H141" s="715" t="s">
        <v>1402</v>
      </c>
      <c r="J141" s="716">
        <f t="shared" si="2"/>
        <v>0.09999999999999432</v>
      </c>
      <c r="L141" s="709" t="s">
        <v>817</v>
      </c>
      <c r="M141" s="708" t="s">
        <v>1419</v>
      </c>
    </row>
    <row r="142" spans="8:8">
      <c r="A142" s="713" t="s">
        <v>817</v>
      </c>
      <c r="B142" s="713" t="s">
        <v>1419</v>
      </c>
      <c r="C142" s="714" t="s">
        <v>1420</v>
      </c>
      <c r="D142" s="715">
        <v>69.0</v>
      </c>
      <c r="E142" s="715">
        <v>0.0</v>
      </c>
      <c r="F142" s="715">
        <v>70.0</v>
      </c>
      <c r="G142" s="715">
        <v>320.0</v>
      </c>
      <c r="H142" s="715" t="s">
        <v>1404</v>
      </c>
      <c r="J142" s="716">
        <f t="shared" si="2"/>
        <v>1.3199999999999932</v>
      </c>
      <c r="L142" s="709" t="s">
        <v>817</v>
      </c>
      <c r="M142" s="708" t="s">
        <v>1419</v>
      </c>
    </row>
    <row r="143" spans="8:8">
      <c r="A143" s="713" t="s">
        <v>817</v>
      </c>
      <c r="B143" s="713" t="s">
        <v>1419</v>
      </c>
      <c r="C143" s="714" t="s">
        <v>1420</v>
      </c>
      <c r="D143" s="715">
        <v>70.0</v>
      </c>
      <c r="E143" s="715">
        <v>320.0</v>
      </c>
      <c r="F143" s="715">
        <v>70.0</v>
      </c>
      <c r="G143" s="715">
        <v>775.0</v>
      </c>
      <c r="H143" s="715" t="s">
        <v>1403</v>
      </c>
      <c r="J143" s="716">
        <f t="shared" si="2"/>
        <v>0.4550000000000125</v>
      </c>
      <c r="L143" s="709" t="s">
        <v>817</v>
      </c>
      <c r="M143" s="708" t="s">
        <v>1419</v>
      </c>
    </row>
    <row r="144" spans="8:8">
      <c r="A144" s="713" t="s">
        <v>817</v>
      </c>
      <c r="B144" s="713" t="s">
        <v>1419</v>
      </c>
      <c r="C144" s="714" t="s">
        <v>1420</v>
      </c>
      <c r="D144" s="715">
        <v>70.0</v>
      </c>
      <c r="E144" s="715">
        <v>775.0</v>
      </c>
      <c r="F144" s="715">
        <v>71.0</v>
      </c>
      <c r="G144" s="715">
        <v>250.0</v>
      </c>
      <c r="H144" s="715" t="s">
        <v>1402</v>
      </c>
      <c r="J144" s="716">
        <f t="shared" si="2"/>
        <v>0.4749999999999943</v>
      </c>
      <c r="L144" s="709" t="s">
        <v>817</v>
      </c>
      <c r="M144" s="708" t="s">
        <v>1419</v>
      </c>
    </row>
    <row r="145" spans="8:8">
      <c r="A145" s="713" t="s">
        <v>817</v>
      </c>
      <c r="B145" s="713" t="s">
        <v>1419</v>
      </c>
      <c r="C145" s="714" t="s">
        <v>1420</v>
      </c>
      <c r="D145" s="715">
        <v>71.0</v>
      </c>
      <c r="E145" s="715">
        <v>250.0</v>
      </c>
      <c r="F145" s="715">
        <v>71.0</v>
      </c>
      <c r="G145" s="715">
        <v>880.0</v>
      </c>
      <c r="H145" s="715" t="s">
        <v>1403</v>
      </c>
      <c r="J145" s="716">
        <f t="shared" si="2"/>
        <v>0.6299999999999955</v>
      </c>
      <c r="L145" s="709" t="s">
        <v>817</v>
      </c>
      <c r="M145" s="708" t="s">
        <v>1419</v>
      </c>
    </row>
    <row r="146" spans="8:8">
      <c r="A146" s="713" t="s">
        <v>817</v>
      </c>
      <c r="B146" s="713" t="s">
        <v>1419</v>
      </c>
      <c r="C146" s="714" t="s">
        <v>1420</v>
      </c>
      <c r="D146" s="715">
        <v>71.0</v>
      </c>
      <c r="E146" s="715">
        <v>880.0</v>
      </c>
      <c r="F146" s="715">
        <v>79.0</v>
      </c>
      <c r="G146" s="715">
        <v>950.0</v>
      </c>
      <c r="H146" s="715" t="s">
        <v>1402</v>
      </c>
      <c r="J146" s="716">
        <f t="shared" si="2"/>
        <v>8.070000000000007</v>
      </c>
      <c r="L146" s="709" t="s">
        <v>817</v>
      </c>
      <c r="M146" s="708" t="s">
        <v>1419</v>
      </c>
    </row>
    <row r="147" spans="8:8">
      <c r="A147" s="713" t="s">
        <v>817</v>
      </c>
      <c r="B147" s="713" t="s">
        <v>1419</v>
      </c>
      <c r="C147" s="714" t="s">
        <v>1420</v>
      </c>
      <c r="D147" s="715">
        <v>79.0</v>
      </c>
      <c r="E147" s="715">
        <v>950.0</v>
      </c>
      <c r="F147" s="715">
        <v>80.0</v>
      </c>
      <c r="G147" s="715">
        <v>587.0</v>
      </c>
      <c r="H147" s="715" t="s">
        <v>1403</v>
      </c>
      <c r="J147" s="716">
        <f t="shared" si="2"/>
        <v>0.6370000000000005</v>
      </c>
      <c r="L147" s="709" t="s">
        <v>817</v>
      </c>
      <c r="M147" s="708" t="s">
        <v>1419</v>
      </c>
    </row>
    <row r="148" spans="8:8">
      <c r="A148" s="713" t="s">
        <v>817</v>
      </c>
      <c r="B148" s="713" t="s">
        <v>1419</v>
      </c>
      <c r="C148" s="714" t="s">
        <v>1420</v>
      </c>
      <c r="D148" s="715">
        <v>80.0</v>
      </c>
      <c r="E148" s="715">
        <v>587.0</v>
      </c>
      <c r="F148" s="715">
        <v>82.0</v>
      </c>
      <c r="G148" s="715">
        <v>475.0</v>
      </c>
      <c r="H148" s="715" t="s">
        <v>1402</v>
      </c>
      <c r="J148" s="716">
        <f t="shared" si="2"/>
        <v>1.887999999999991</v>
      </c>
      <c r="L148" s="709" t="s">
        <v>817</v>
      </c>
      <c r="M148" s="708" t="s">
        <v>1419</v>
      </c>
    </row>
    <row r="149" spans="8:8">
      <c r="A149" s="713" t="s">
        <v>817</v>
      </c>
      <c r="B149" s="713" t="s">
        <v>1419</v>
      </c>
      <c r="C149" s="714" t="s">
        <v>1420</v>
      </c>
      <c r="D149" s="715">
        <v>82.0</v>
      </c>
      <c r="E149" s="715">
        <v>475.0</v>
      </c>
      <c r="F149" s="715">
        <v>83.0</v>
      </c>
      <c r="G149" s="715">
        <v>0.0</v>
      </c>
      <c r="H149" s="715" t="s">
        <v>1403</v>
      </c>
      <c r="J149" s="716">
        <f t="shared" si="2"/>
        <v>0.5250000000000057</v>
      </c>
      <c r="L149" s="709" t="s">
        <v>817</v>
      </c>
      <c r="M149" s="708" t="s">
        <v>1419</v>
      </c>
    </row>
    <row r="150" spans="8:8">
      <c r="A150" s="713" t="s">
        <v>817</v>
      </c>
      <c r="B150" s="713" t="s">
        <v>1419</v>
      </c>
      <c r="C150" s="714" t="s">
        <v>1420</v>
      </c>
      <c r="D150" s="715">
        <v>83.0</v>
      </c>
      <c r="E150" s="715">
        <v>0.0</v>
      </c>
      <c r="F150" s="715">
        <v>84.0</v>
      </c>
      <c r="G150" s="715">
        <v>450.0</v>
      </c>
      <c r="H150" s="715" t="s">
        <v>1402</v>
      </c>
      <c r="J150" s="716">
        <f t="shared" si="2"/>
        <v>1.4500000000000028</v>
      </c>
      <c r="L150" s="709" t="s">
        <v>817</v>
      </c>
      <c r="M150" s="708" t="s">
        <v>1419</v>
      </c>
    </row>
    <row r="151" spans="8:8">
      <c r="A151" s="713" t="s">
        <v>817</v>
      </c>
      <c r="B151" s="713" t="s">
        <v>1419</v>
      </c>
      <c r="C151" s="714" t="s">
        <v>1420</v>
      </c>
      <c r="D151" s="715">
        <v>84.0</v>
      </c>
      <c r="E151" s="715">
        <v>450.0</v>
      </c>
      <c r="F151" s="715">
        <v>85.0</v>
      </c>
      <c r="G151" s="715">
        <v>0.0</v>
      </c>
      <c r="H151" s="715" t="s">
        <v>1404</v>
      </c>
      <c r="J151" s="716">
        <f t="shared" si="2"/>
        <v>0.5499999999999972</v>
      </c>
      <c r="L151" s="709" t="s">
        <v>817</v>
      </c>
      <c r="M151" s="708" t="s">
        <v>1419</v>
      </c>
    </row>
    <row r="152" spans="8:8">
      <c r="A152" s="713" t="s">
        <v>817</v>
      </c>
      <c r="B152" s="713" t="s">
        <v>1419</v>
      </c>
      <c r="C152" s="714" t="s">
        <v>1420</v>
      </c>
      <c r="D152" s="715">
        <v>85.0</v>
      </c>
      <c r="E152" s="715">
        <v>0.0</v>
      </c>
      <c r="F152" s="715">
        <v>85.0</v>
      </c>
      <c r="G152" s="715">
        <v>120.0</v>
      </c>
      <c r="H152" s="715" t="s">
        <v>1402</v>
      </c>
      <c r="J152" s="716">
        <f t="shared" si="2"/>
        <v>0.12000000000000455</v>
      </c>
      <c r="L152" s="709" t="s">
        <v>817</v>
      </c>
      <c r="M152" s="708" t="s">
        <v>1419</v>
      </c>
    </row>
    <row r="153" spans="8:8">
      <c r="A153" s="713" t="s">
        <v>817</v>
      </c>
      <c r="B153" s="713" t="s">
        <v>1419</v>
      </c>
      <c r="C153" s="714" t="s">
        <v>1420</v>
      </c>
      <c r="D153" s="715">
        <v>85.0</v>
      </c>
      <c r="E153" s="715">
        <v>120.0</v>
      </c>
      <c r="F153" s="715">
        <v>85.0</v>
      </c>
      <c r="G153" s="715">
        <v>900.0</v>
      </c>
      <c r="H153" s="715" t="s">
        <v>1403</v>
      </c>
      <c r="J153" s="716">
        <f t="shared" si="2"/>
        <v>0.7800000000000011</v>
      </c>
      <c r="L153" s="709" t="s">
        <v>817</v>
      </c>
      <c r="M153" s="708" t="s">
        <v>1419</v>
      </c>
    </row>
    <row r="154" spans="8:8">
      <c r="A154" s="713" t="s">
        <v>817</v>
      </c>
      <c r="B154" s="713" t="s">
        <v>1419</v>
      </c>
      <c r="C154" s="714" t="s">
        <v>1420</v>
      </c>
      <c r="D154" s="715">
        <v>85.0</v>
      </c>
      <c r="E154" s="715">
        <v>900.0</v>
      </c>
      <c r="F154" s="715">
        <v>86.0</v>
      </c>
      <c r="G154" s="715">
        <v>0.0</v>
      </c>
      <c r="H154" s="715" t="s">
        <v>1402</v>
      </c>
      <c r="J154" s="716">
        <f t="shared" si="2"/>
        <v>0.09999999999999432</v>
      </c>
      <c r="L154" s="709" t="s">
        <v>817</v>
      </c>
      <c r="M154" s="708" t="s">
        <v>1419</v>
      </c>
    </row>
    <row r="155" spans="8:8">
      <c r="A155" s="713" t="s">
        <v>817</v>
      </c>
      <c r="B155" s="713" t="s">
        <v>1419</v>
      </c>
      <c r="C155" s="714" t="s">
        <v>1420</v>
      </c>
      <c r="D155" s="715">
        <v>86.0</v>
      </c>
      <c r="E155" s="715">
        <v>0.0</v>
      </c>
      <c r="F155" s="715">
        <v>88.0</v>
      </c>
      <c r="G155" s="715">
        <v>0.0</v>
      </c>
      <c r="H155" s="715" t="s">
        <v>1403</v>
      </c>
      <c r="J155" s="716">
        <f t="shared" si="2"/>
        <v>2.0</v>
      </c>
      <c r="L155" s="709" t="s">
        <v>817</v>
      </c>
      <c r="M155" s="708" t="s">
        <v>1419</v>
      </c>
    </row>
    <row r="156" spans="8:8">
      <c r="A156" s="713" t="s">
        <v>817</v>
      </c>
      <c r="B156" s="713" t="s">
        <v>1419</v>
      </c>
      <c r="C156" s="714" t="s">
        <v>1420</v>
      </c>
      <c r="D156" s="715">
        <v>88.0</v>
      </c>
      <c r="E156" s="715">
        <v>0.0</v>
      </c>
      <c r="F156" s="715">
        <v>92.0</v>
      </c>
      <c r="G156" s="715">
        <v>100.0</v>
      </c>
      <c r="H156" s="715" t="s">
        <v>1402</v>
      </c>
      <c r="J156" s="716">
        <f t="shared" si="2"/>
        <v>4.099999999999994</v>
      </c>
      <c r="L156" s="709" t="s">
        <v>817</v>
      </c>
      <c r="M156" s="708" t="s">
        <v>1419</v>
      </c>
    </row>
    <row r="157" spans="8:8">
      <c r="A157" s="713" t="s">
        <v>817</v>
      </c>
      <c r="B157" s="713" t="s">
        <v>1419</v>
      </c>
      <c r="C157" s="714" t="s">
        <v>1420</v>
      </c>
      <c r="D157" s="715">
        <v>92.0</v>
      </c>
      <c r="E157" s="715">
        <v>100.0</v>
      </c>
      <c r="F157" s="715">
        <v>92.0</v>
      </c>
      <c r="G157" s="715">
        <v>650.0</v>
      </c>
      <c r="H157" s="715" t="s">
        <v>1403</v>
      </c>
      <c r="J157" s="716">
        <f t="shared" si="2"/>
        <v>0.5500000000000114</v>
      </c>
      <c r="L157" s="709" t="s">
        <v>817</v>
      </c>
      <c r="M157" s="708" t="s">
        <v>1419</v>
      </c>
    </row>
    <row r="158" spans="8:8">
      <c r="A158" s="713" t="s">
        <v>817</v>
      </c>
      <c r="B158" s="713" t="s">
        <v>1419</v>
      </c>
      <c r="C158" s="714" t="s">
        <v>1420</v>
      </c>
      <c r="D158" s="715">
        <v>92.0</v>
      </c>
      <c r="E158" s="715">
        <v>650.0</v>
      </c>
      <c r="F158" s="715">
        <v>92.0</v>
      </c>
      <c r="G158" s="715">
        <v>750.0</v>
      </c>
      <c r="H158" s="715" t="s">
        <v>1402</v>
      </c>
      <c r="J158" s="716">
        <f t="shared" si="2"/>
        <v>0.09999999999999432</v>
      </c>
      <c r="L158" s="709" t="s">
        <v>817</v>
      </c>
      <c r="M158" s="708" t="s">
        <v>1419</v>
      </c>
    </row>
    <row r="159" spans="8:8">
      <c r="A159" s="713" t="s">
        <v>817</v>
      </c>
      <c r="B159" s="713" t="s">
        <v>1419</v>
      </c>
      <c r="C159" s="714" t="s">
        <v>1420</v>
      </c>
      <c r="D159" s="715">
        <v>92.0</v>
      </c>
      <c r="E159" s="715">
        <v>750.0</v>
      </c>
      <c r="F159" s="715">
        <v>92.0</v>
      </c>
      <c r="G159" s="715">
        <v>950.0</v>
      </c>
      <c r="H159" s="715" t="s">
        <v>1403</v>
      </c>
      <c r="J159" s="716">
        <f t="shared" si="2"/>
        <v>0.20000000000000284</v>
      </c>
      <c r="L159" s="709" t="s">
        <v>817</v>
      </c>
      <c r="M159" s="708" t="s">
        <v>1419</v>
      </c>
    </row>
    <row r="160" spans="8:8">
      <c r="A160" s="713" t="s">
        <v>817</v>
      </c>
      <c r="B160" s="713" t="s">
        <v>1419</v>
      </c>
      <c r="C160" s="714" t="s">
        <v>1420</v>
      </c>
      <c r="D160" s="715">
        <v>92.0</v>
      </c>
      <c r="E160" s="715">
        <v>950.0</v>
      </c>
      <c r="F160" s="715">
        <v>93.0</v>
      </c>
      <c r="G160" s="715">
        <v>0.0</v>
      </c>
      <c r="H160" s="715" t="s">
        <v>1402</v>
      </c>
      <c r="J160" s="716">
        <f t="shared" si="2"/>
        <v>0.04999999999999716</v>
      </c>
      <c r="L160" s="709" t="s">
        <v>817</v>
      </c>
      <c r="M160" s="708" t="s">
        <v>1419</v>
      </c>
    </row>
    <row r="161" spans="8:8">
      <c r="A161" s="713" t="s">
        <v>817</v>
      </c>
      <c r="B161" s="713" t="s">
        <v>1419</v>
      </c>
      <c r="C161" s="714" t="s">
        <v>1420</v>
      </c>
      <c r="D161" s="715">
        <v>93.0</v>
      </c>
      <c r="E161" s="715">
        <v>0.0</v>
      </c>
      <c r="F161" s="715">
        <v>93.0</v>
      </c>
      <c r="G161" s="715">
        <v>127.0</v>
      </c>
      <c r="H161" s="715" t="s">
        <v>1403</v>
      </c>
      <c r="J161" s="716">
        <f t="shared" si="2"/>
        <v>0.12699999999999534</v>
      </c>
      <c r="L161" s="709" t="s">
        <v>817</v>
      </c>
      <c r="M161" s="708" t="s">
        <v>1419</v>
      </c>
    </row>
    <row r="162" spans="8:8">
      <c r="A162" s="713" t="s">
        <v>817</v>
      </c>
      <c r="B162" s="713" t="s">
        <v>1419</v>
      </c>
      <c r="C162" s="714" t="s">
        <v>1420</v>
      </c>
      <c r="D162" s="715">
        <v>93.0</v>
      </c>
      <c r="E162" s="715">
        <v>127.0</v>
      </c>
      <c r="F162" s="715">
        <v>93.0</v>
      </c>
      <c r="G162" s="715">
        <v>973.0</v>
      </c>
      <c r="H162" s="715" t="s">
        <v>1402</v>
      </c>
      <c r="J162" s="716">
        <f t="shared" si="2"/>
        <v>0.8460000000000036</v>
      </c>
      <c r="L162" s="709" t="s">
        <v>817</v>
      </c>
      <c r="M162" s="708" t="s">
        <v>1419</v>
      </c>
    </row>
    <row r="163" spans="8:8">
      <c r="A163" s="713" t="s">
        <v>817</v>
      </c>
      <c r="B163" s="713" t="s">
        <v>1419</v>
      </c>
      <c r="C163" s="714" t="s">
        <v>1420</v>
      </c>
      <c r="D163" s="715">
        <v>93.0</v>
      </c>
      <c r="E163" s="715">
        <v>973.0</v>
      </c>
      <c r="F163" s="715">
        <v>94.0</v>
      </c>
      <c r="G163" s="715">
        <v>220.0</v>
      </c>
      <c r="H163" s="715" t="s">
        <v>1404</v>
      </c>
      <c r="J163" s="716">
        <f t="shared" si="2"/>
        <v>0.2469999999999999</v>
      </c>
      <c r="L163" s="709" t="s">
        <v>817</v>
      </c>
      <c r="M163" s="708" t="s">
        <v>1419</v>
      </c>
    </row>
    <row r="164" spans="8:8">
      <c r="A164" s="713" t="s">
        <v>817</v>
      </c>
      <c r="B164" s="713" t="s">
        <v>1419</v>
      </c>
      <c r="C164" s="714" t="s">
        <v>1420</v>
      </c>
      <c r="D164" s="715">
        <v>94.0</v>
      </c>
      <c r="E164" s="715">
        <v>220.0</v>
      </c>
      <c r="F164" s="715">
        <v>95.0</v>
      </c>
      <c r="G164" s="715">
        <v>0.0</v>
      </c>
      <c r="H164" s="715" t="s">
        <v>1403</v>
      </c>
      <c r="J164" s="716">
        <f t="shared" si="2"/>
        <v>0.7800000000000011</v>
      </c>
      <c r="L164" s="709" t="s">
        <v>817</v>
      </c>
      <c r="M164" s="708" t="s">
        <v>1419</v>
      </c>
    </row>
    <row r="165" spans="8:8">
      <c r="A165" s="713" t="s">
        <v>817</v>
      </c>
      <c r="B165" s="713" t="s">
        <v>1419</v>
      </c>
      <c r="C165" s="714" t="s">
        <v>1420</v>
      </c>
      <c r="D165" s="715">
        <v>95.0</v>
      </c>
      <c r="E165" s="715">
        <v>0.0</v>
      </c>
      <c r="F165" s="715">
        <v>95.0</v>
      </c>
      <c r="G165" s="715">
        <v>791.0</v>
      </c>
      <c r="H165" s="715" t="s">
        <v>1402</v>
      </c>
      <c r="J165" s="716">
        <f t="shared" si="2"/>
        <v>0.7909999999999968</v>
      </c>
      <c r="L165" s="709" t="s">
        <v>817</v>
      </c>
      <c r="M165" s="708" t="s">
        <v>1419</v>
      </c>
    </row>
    <row r="166" spans="8:8">
      <c r="A166" s="713" t="s">
        <v>817</v>
      </c>
      <c r="B166" s="713" t="s">
        <v>1419</v>
      </c>
      <c r="C166" s="714" t="s">
        <v>1420</v>
      </c>
      <c r="D166" s="715">
        <v>95.0</v>
      </c>
      <c r="E166" s="715">
        <v>791.0</v>
      </c>
      <c r="F166" s="715">
        <v>96.0</v>
      </c>
      <c r="G166" s="715">
        <v>0.0</v>
      </c>
      <c r="H166" s="715" t="s">
        <v>1404</v>
      </c>
      <c r="J166" s="716">
        <f t="shared" si="2"/>
        <v>0.20900000000000318</v>
      </c>
      <c r="L166" s="709" t="s">
        <v>817</v>
      </c>
      <c r="M166" s="708" t="s">
        <v>1419</v>
      </c>
    </row>
    <row r="167" spans="8:8">
      <c r="A167" s="713" t="s">
        <v>817</v>
      </c>
      <c r="B167" s="713" t="s">
        <v>1419</v>
      </c>
      <c r="C167" s="714" t="s">
        <v>1420</v>
      </c>
      <c r="D167" s="715">
        <v>96.0</v>
      </c>
      <c r="E167" s="715">
        <v>0.0</v>
      </c>
      <c r="F167" s="715">
        <v>96.0</v>
      </c>
      <c r="G167" s="715">
        <v>335.0</v>
      </c>
      <c r="H167" s="715" t="s">
        <v>1402</v>
      </c>
      <c r="J167" s="716">
        <f t="shared" si="2"/>
        <v>0.33499999999999375</v>
      </c>
      <c r="L167" s="709" t="s">
        <v>817</v>
      </c>
      <c r="M167" s="708" t="s">
        <v>1419</v>
      </c>
    </row>
    <row r="168" spans="8:8">
      <c r="A168" s="713" t="s">
        <v>817</v>
      </c>
      <c r="B168" s="713" t="s">
        <v>1419</v>
      </c>
      <c r="C168" s="714" t="s">
        <v>1420</v>
      </c>
      <c r="D168" s="715">
        <v>96.0</v>
      </c>
      <c r="E168" s="715">
        <v>335.0</v>
      </c>
      <c r="F168" s="715">
        <v>96.0</v>
      </c>
      <c r="G168" s="715">
        <v>700.0</v>
      </c>
      <c r="H168" s="715" t="s">
        <v>1403</v>
      </c>
      <c r="J168" s="716">
        <f t="shared" si="2"/>
        <v>0.3650000000000091</v>
      </c>
      <c r="L168" s="709" t="s">
        <v>817</v>
      </c>
      <c r="M168" s="708" t="s">
        <v>1419</v>
      </c>
    </row>
    <row r="169" spans="8:8">
      <c r="A169" s="713" t="s">
        <v>817</v>
      </c>
      <c r="B169" s="713" t="s">
        <v>1419</v>
      </c>
      <c r="C169" s="714" t="s">
        <v>1420</v>
      </c>
      <c r="D169" s="715">
        <v>96.0</v>
      </c>
      <c r="E169" s="715">
        <v>700.0</v>
      </c>
      <c r="F169" s="715">
        <v>97.0</v>
      </c>
      <c r="G169" s="715">
        <v>595.0</v>
      </c>
      <c r="H169" s="715" t="s">
        <v>1402</v>
      </c>
      <c r="J169" s="716">
        <f t="shared" si="2"/>
        <v>0.894999999999996</v>
      </c>
      <c r="L169" s="709" t="s">
        <v>817</v>
      </c>
      <c r="M169" s="708" t="s">
        <v>1419</v>
      </c>
    </row>
    <row r="170" spans="8:8">
      <c r="A170" s="713" t="s">
        <v>817</v>
      </c>
      <c r="B170" s="713" t="s">
        <v>1419</v>
      </c>
      <c r="C170" s="714" t="s">
        <v>1420</v>
      </c>
      <c r="D170" s="715">
        <v>97.0</v>
      </c>
      <c r="E170" s="715">
        <v>595.0</v>
      </c>
      <c r="F170" s="715">
        <v>97.0</v>
      </c>
      <c r="G170" s="715">
        <v>900.0</v>
      </c>
      <c r="H170" s="715" t="s">
        <v>1403</v>
      </c>
      <c r="J170" s="716">
        <f t="shared" si="2"/>
        <v>0.3050000000000068</v>
      </c>
      <c r="L170" s="709" t="s">
        <v>817</v>
      </c>
      <c r="M170" s="708" t="s">
        <v>1419</v>
      </c>
    </row>
    <row r="171" spans="8:8">
      <c r="A171" s="713" t="s">
        <v>817</v>
      </c>
      <c r="B171" s="713" t="s">
        <v>1419</v>
      </c>
      <c r="C171" s="714" t="s">
        <v>1420</v>
      </c>
      <c r="D171" s="715">
        <v>97.0</v>
      </c>
      <c r="E171" s="715">
        <v>900.0</v>
      </c>
      <c r="F171" s="715">
        <v>99.0</v>
      </c>
      <c r="G171" s="715">
        <v>294.0</v>
      </c>
      <c r="H171" s="715" t="s">
        <v>1402</v>
      </c>
      <c r="J171" s="716">
        <f t="shared" si="2"/>
        <v>1.3939999999999912</v>
      </c>
      <c r="L171" s="709" t="s">
        <v>817</v>
      </c>
      <c r="M171" s="708" t="s">
        <v>1419</v>
      </c>
    </row>
    <row r="172" spans="8:8">
      <c r="A172" s="713" t="s">
        <v>817</v>
      </c>
      <c r="B172" s="713" t="s">
        <v>1419</v>
      </c>
      <c r="C172" s="714" t="s">
        <v>1420</v>
      </c>
      <c r="D172" s="715">
        <v>99.0</v>
      </c>
      <c r="E172" s="715">
        <v>294.0</v>
      </c>
      <c r="F172" s="715">
        <v>100.0</v>
      </c>
      <c r="G172" s="715">
        <v>234.0</v>
      </c>
      <c r="H172" s="715" t="s">
        <v>1403</v>
      </c>
      <c r="J172" s="716">
        <f t="shared" si="2"/>
        <v>0.9399999999999977</v>
      </c>
      <c r="L172" s="709" t="s">
        <v>817</v>
      </c>
      <c r="M172" s="708" t="s">
        <v>1419</v>
      </c>
    </row>
    <row r="173" spans="8:8">
      <c r="A173" s="713" t="s">
        <v>817</v>
      </c>
      <c r="B173" s="713" t="s">
        <v>1419</v>
      </c>
      <c r="C173" s="714" t="s">
        <v>1420</v>
      </c>
      <c r="D173" s="715">
        <v>100.0</v>
      </c>
      <c r="E173" s="715">
        <v>234.0</v>
      </c>
      <c r="F173" s="715">
        <v>100.0</v>
      </c>
      <c r="G173" s="715">
        <v>770.0</v>
      </c>
      <c r="H173" s="715" t="s">
        <v>1402</v>
      </c>
      <c r="J173" s="716">
        <f t="shared" si="2"/>
        <v>0.5360000000000014</v>
      </c>
      <c r="L173" s="709" t="s">
        <v>817</v>
      </c>
      <c r="M173" s="708" t="s">
        <v>1419</v>
      </c>
    </row>
    <row r="174" spans="8:8">
      <c r="A174" s="713" t="s">
        <v>817</v>
      </c>
      <c r="B174" s="713" t="s">
        <v>1419</v>
      </c>
      <c r="C174" s="714" t="s">
        <v>1420</v>
      </c>
      <c r="D174" s="715">
        <v>100.0</v>
      </c>
      <c r="E174" s="715">
        <v>770.0</v>
      </c>
      <c r="F174" s="715">
        <v>100.0</v>
      </c>
      <c r="G174" s="715">
        <v>894.0</v>
      </c>
      <c r="H174" s="715" t="s">
        <v>1403</v>
      </c>
      <c r="J174" s="716">
        <f t="shared" si="2"/>
        <v>0.12400000000000944</v>
      </c>
      <c r="L174" s="709" t="s">
        <v>817</v>
      </c>
      <c r="M174" s="708" t="s">
        <v>1419</v>
      </c>
    </row>
    <row r="175" spans="8:8">
      <c r="A175" s="713" t="s">
        <v>817</v>
      </c>
      <c r="B175" s="713" t="s">
        <v>1419</v>
      </c>
      <c r="C175" s="714" t="s">
        <v>1420</v>
      </c>
      <c r="D175" s="715">
        <v>100.0</v>
      </c>
      <c r="E175" s="715">
        <v>894.0</v>
      </c>
      <c r="F175" s="715">
        <v>100.0</v>
      </c>
      <c r="G175" s="715">
        <v>950.0</v>
      </c>
      <c r="H175" s="715" t="s">
        <v>1402</v>
      </c>
      <c r="J175" s="716">
        <f t="shared" si="2"/>
        <v>0.055999999999997385</v>
      </c>
      <c r="L175" s="709" t="s">
        <v>817</v>
      </c>
      <c r="M175" s="708" t="s">
        <v>1419</v>
      </c>
    </row>
    <row r="176" spans="8:8">
      <c r="A176" s="713" t="s">
        <v>817</v>
      </c>
      <c r="B176" s="713" t="s">
        <v>1419</v>
      </c>
      <c r="C176" s="714" t="s">
        <v>1420</v>
      </c>
      <c r="D176" s="715">
        <v>100.0</v>
      </c>
      <c r="E176" s="715">
        <v>950.0</v>
      </c>
      <c r="F176" s="715">
        <v>101.0</v>
      </c>
      <c r="G176" s="715">
        <v>177.0</v>
      </c>
      <c r="H176" s="715" t="s">
        <v>1403</v>
      </c>
      <c r="J176" s="716">
        <f t="shared" si="2"/>
        <v>0.22700000000000387</v>
      </c>
      <c r="L176" s="709" t="s">
        <v>817</v>
      </c>
      <c r="M176" s="708" t="s">
        <v>1419</v>
      </c>
    </row>
    <row r="177" spans="8:8">
      <c r="A177" s="713" t="s">
        <v>817</v>
      </c>
      <c r="B177" s="713" t="s">
        <v>1419</v>
      </c>
      <c r="C177" s="714" t="s">
        <v>1420</v>
      </c>
      <c r="D177" s="715">
        <v>101.0</v>
      </c>
      <c r="E177" s="715">
        <v>177.0</v>
      </c>
      <c r="F177" s="715">
        <v>101.0</v>
      </c>
      <c r="G177" s="715">
        <v>405.0</v>
      </c>
      <c r="H177" s="715" t="s">
        <v>1402</v>
      </c>
      <c r="J177" s="716">
        <f t="shared" si="2"/>
        <v>0.22799999999999443</v>
      </c>
      <c r="L177" s="709" t="s">
        <v>817</v>
      </c>
      <c r="M177" s="708" t="s">
        <v>1419</v>
      </c>
    </row>
    <row r="178" spans="8:8">
      <c r="A178" s="713" t="s">
        <v>817</v>
      </c>
      <c r="B178" s="713" t="s">
        <v>1419</v>
      </c>
      <c r="C178" s="714" t="s">
        <v>1420</v>
      </c>
      <c r="D178" s="715">
        <v>101.0</v>
      </c>
      <c r="E178" s="715">
        <v>405.0</v>
      </c>
      <c r="F178" s="715">
        <v>101.0</v>
      </c>
      <c r="G178" s="715">
        <v>520.0</v>
      </c>
      <c r="H178" s="715" t="s">
        <v>1403</v>
      </c>
      <c r="J178" s="716">
        <f t="shared" si="2"/>
        <v>0.11499999999999488</v>
      </c>
      <c r="L178" s="709" t="s">
        <v>817</v>
      </c>
      <c r="M178" s="708" t="s">
        <v>1419</v>
      </c>
    </row>
    <row r="179" spans="8:8">
      <c r="A179" s="713" t="s">
        <v>817</v>
      </c>
      <c r="B179" s="713" t="s">
        <v>1419</v>
      </c>
      <c r="C179" s="714" t="s">
        <v>1420</v>
      </c>
      <c r="D179" s="715">
        <v>101.0</v>
      </c>
      <c r="E179" s="715">
        <v>520.0</v>
      </c>
      <c r="F179" s="715">
        <v>101.0</v>
      </c>
      <c r="G179" s="715">
        <v>577.0</v>
      </c>
      <c r="H179" s="715" t="s">
        <v>1402</v>
      </c>
      <c r="J179" s="716">
        <f t="shared" si="2"/>
        <v>0.05700000000000216</v>
      </c>
      <c r="L179" s="709" t="s">
        <v>817</v>
      </c>
      <c r="M179" s="708" t="s">
        <v>1419</v>
      </c>
    </row>
    <row r="180" spans="8:8">
      <c r="A180" s="713" t="s">
        <v>817</v>
      </c>
      <c r="B180" s="713" t="s">
        <v>1419</v>
      </c>
      <c r="C180" s="714" t="s">
        <v>1420</v>
      </c>
      <c r="D180" s="715">
        <v>101.0</v>
      </c>
      <c r="E180" s="715">
        <v>577.0</v>
      </c>
      <c r="F180" s="715">
        <v>102.0</v>
      </c>
      <c r="G180" s="715">
        <v>0.0</v>
      </c>
      <c r="H180" s="715" t="s">
        <v>1403</v>
      </c>
      <c r="J180" s="716">
        <f t="shared" si="2"/>
        <v>0.4230000000000018</v>
      </c>
      <c r="L180" s="709" t="s">
        <v>817</v>
      </c>
      <c r="M180" s="708" t="s">
        <v>1419</v>
      </c>
    </row>
    <row r="181" spans="8:8">
      <c r="A181" s="713" t="s">
        <v>817</v>
      </c>
      <c r="B181" s="713" t="s">
        <v>1419</v>
      </c>
      <c r="C181" s="714" t="s">
        <v>1420</v>
      </c>
      <c r="D181" s="715">
        <v>102.0</v>
      </c>
      <c r="E181" s="715">
        <v>0.0</v>
      </c>
      <c r="F181" s="715">
        <v>102.0</v>
      </c>
      <c r="G181" s="715">
        <v>395.0</v>
      </c>
      <c r="H181" s="715" t="s">
        <v>1402</v>
      </c>
      <c r="J181" s="716">
        <f t="shared" si="2"/>
        <v>0.394999999999996</v>
      </c>
      <c r="L181" s="709" t="s">
        <v>817</v>
      </c>
      <c r="M181" s="708" t="s">
        <v>1419</v>
      </c>
    </row>
    <row r="182" spans="8:8">
      <c r="A182" s="713" t="s">
        <v>817</v>
      </c>
      <c r="B182" s="713" t="s">
        <v>1419</v>
      </c>
      <c r="C182" s="714" t="s">
        <v>1420</v>
      </c>
      <c r="D182" s="715">
        <v>102.0</v>
      </c>
      <c r="E182" s="715">
        <v>395.0</v>
      </c>
      <c r="F182" s="715">
        <v>102.0</v>
      </c>
      <c r="G182" s="715">
        <v>463.0</v>
      </c>
      <c r="H182" s="715" t="s">
        <v>1403</v>
      </c>
      <c r="J182" s="716">
        <f t="shared" si="2"/>
        <v>0.06799999999999784</v>
      </c>
      <c r="L182" s="709" t="s">
        <v>817</v>
      </c>
      <c r="M182" s="708" t="s">
        <v>1419</v>
      </c>
    </row>
    <row r="183" spans="8:8">
      <c r="A183" s="713" t="s">
        <v>817</v>
      </c>
      <c r="B183" s="713" t="s">
        <v>1419</v>
      </c>
      <c r="C183" s="714" t="s">
        <v>1420</v>
      </c>
      <c r="D183" s="715">
        <v>102.0</v>
      </c>
      <c r="E183" s="715">
        <v>463.0</v>
      </c>
      <c r="F183" s="715">
        <v>102.0</v>
      </c>
      <c r="G183" s="715">
        <v>595.0</v>
      </c>
      <c r="H183" s="715" t="s">
        <v>1402</v>
      </c>
      <c r="J183" s="716">
        <f t="shared" si="2"/>
        <v>0.132000000000005</v>
      </c>
      <c r="L183" s="709" t="s">
        <v>817</v>
      </c>
      <c r="M183" s="708" t="s">
        <v>1419</v>
      </c>
    </row>
    <row r="184" spans="8:8">
      <c r="A184" s="713" t="s">
        <v>817</v>
      </c>
      <c r="B184" s="713" t="s">
        <v>1419</v>
      </c>
      <c r="C184" s="714" t="s">
        <v>1420</v>
      </c>
      <c r="D184" s="715">
        <v>102.0</v>
      </c>
      <c r="E184" s="715">
        <v>595.0</v>
      </c>
      <c r="F184" s="715">
        <v>102.0</v>
      </c>
      <c r="G184" s="715">
        <v>616.0</v>
      </c>
      <c r="H184" s="715" t="s">
        <v>1403</v>
      </c>
      <c r="J184" s="716">
        <f t="shared" si="2"/>
        <v>0.021000000000000796</v>
      </c>
      <c r="L184" s="709" t="s">
        <v>817</v>
      </c>
      <c r="M184" s="708" t="s">
        <v>1419</v>
      </c>
    </row>
    <row r="185" spans="8:8">
      <c r="A185" s="713" t="s">
        <v>817</v>
      </c>
      <c r="B185" s="713" t="s">
        <v>1419</v>
      </c>
      <c r="C185" s="714" t="s">
        <v>1420</v>
      </c>
      <c r="D185" s="715">
        <v>102.0</v>
      </c>
      <c r="E185" s="715">
        <v>616.0</v>
      </c>
      <c r="F185" s="715">
        <v>102.0</v>
      </c>
      <c r="G185" s="715">
        <v>696.0</v>
      </c>
      <c r="H185" s="715" t="s">
        <v>1402</v>
      </c>
      <c r="J185" s="716">
        <f t="shared" si="2"/>
        <v>0.0799999999999983</v>
      </c>
      <c r="L185" s="709" t="s">
        <v>817</v>
      </c>
      <c r="M185" s="708" t="s">
        <v>1419</v>
      </c>
    </row>
    <row r="186" spans="8:8">
      <c r="A186" s="713" t="s">
        <v>817</v>
      </c>
      <c r="B186" s="713" t="s">
        <v>1419</v>
      </c>
      <c r="C186" s="714" t="s">
        <v>1420</v>
      </c>
      <c r="D186" s="715">
        <v>102.0</v>
      </c>
      <c r="E186" s="715">
        <v>696.0</v>
      </c>
      <c r="F186" s="715">
        <v>103.0</v>
      </c>
      <c r="G186" s="715">
        <v>0.0</v>
      </c>
      <c r="H186" s="715" t="s">
        <v>1403</v>
      </c>
      <c r="J186" s="716">
        <f t="shared" si="2"/>
        <v>0.30400000000000205</v>
      </c>
      <c r="L186" s="709" t="s">
        <v>817</v>
      </c>
      <c r="M186" s="708" t="s">
        <v>1419</v>
      </c>
    </row>
    <row r="187" spans="8:8">
      <c r="A187" s="713" t="s">
        <v>817</v>
      </c>
      <c r="B187" s="713" t="s">
        <v>1419</v>
      </c>
      <c r="C187" s="714" t="s">
        <v>1420</v>
      </c>
      <c r="D187" s="715">
        <v>103.0</v>
      </c>
      <c r="E187" s="715">
        <v>0.0</v>
      </c>
      <c r="F187" s="715">
        <v>103.0</v>
      </c>
      <c r="G187" s="715">
        <v>580.0</v>
      </c>
      <c r="H187" s="715" t="s">
        <v>1402</v>
      </c>
      <c r="J187" s="716">
        <f t="shared" si="2"/>
        <v>0.5799999999999983</v>
      </c>
      <c r="L187" s="709" t="s">
        <v>817</v>
      </c>
      <c r="M187" s="708" t="s">
        <v>1419</v>
      </c>
    </row>
    <row r="188" spans="8:8">
      <c r="A188" s="713" t="s">
        <v>817</v>
      </c>
      <c r="B188" s="713" t="s">
        <v>1419</v>
      </c>
      <c r="C188" s="714" t="s">
        <v>1420</v>
      </c>
      <c r="D188" s="715">
        <v>103.0</v>
      </c>
      <c r="E188" s="715">
        <v>580.0</v>
      </c>
      <c r="F188" s="715">
        <v>103.0</v>
      </c>
      <c r="G188" s="715">
        <v>811.0</v>
      </c>
      <c r="H188" s="715" t="s">
        <v>1403</v>
      </c>
      <c r="J188" s="716">
        <f t="shared" si="2"/>
        <v>0.23100000000000875</v>
      </c>
      <c r="L188" s="709" t="s">
        <v>817</v>
      </c>
      <c r="M188" s="708" t="s">
        <v>1419</v>
      </c>
    </row>
    <row r="189" spans="8:8">
      <c r="A189" s="713" t="s">
        <v>817</v>
      </c>
      <c r="B189" s="713" t="s">
        <v>1419</v>
      </c>
      <c r="C189" s="714" t="s">
        <v>1420</v>
      </c>
      <c r="D189" s="715">
        <v>103.0</v>
      </c>
      <c r="E189" s="715">
        <v>811.0</v>
      </c>
      <c r="F189" s="715">
        <v>104.0</v>
      </c>
      <c r="G189" s="715">
        <v>0.0</v>
      </c>
      <c r="H189" s="715" t="s">
        <v>1402</v>
      </c>
      <c r="J189" s="716">
        <f t="shared" si="2"/>
        <v>0.18899999999999295</v>
      </c>
      <c r="L189" s="709" t="s">
        <v>817</v>
      </c>
      <c r="M189" s="708" t="s">
        <v>1419</v>
      </c>
    </row>
    <row r="190" spans="8:8">
      <c r="A190" s="713" t="s">
        <v>817</v>
      </c>
      <c r="B190" s="713" t="s">
        <v>1419</v>
      </c>
      <c r="C190" s="714" t="s">
        <v>1420</v>
      </c>
      <c r="D190" s="715">
        <v>104.0</v>
      </c>
      <c r="E190" s="715">
        <v>0.0</v>
      </c>
      <c r="F190" s="715">
        <v>104.0</v>
      </c>
      <c r="G190" s="715">
        <v>840.0</v>
      </c>
      <c r="H190" s="715" t="s">
        <v>1403</v>
      </c>
      <c r="J190" s="716">
        <f t="shared" si="2"/>
        <v>0.8400000000000034</v>
      </c>
      <c r="L190" s="709" t="s">
        <v>817</v>
      </c>
      <c r="M190" s="708" t="s">
        <v>1419</v>
      </c>
    </row>
    <row r="191" spans="8:8">
      <c r="A191" s="713" t="s">
        <v>817</v>
      </c>
      <c r="B191" s="713" t="s">
        <v>1419</v>
      </c>
      <c r="C191" s="714" t="s">
        <v>1420</v>
      </c>
      <c r="D191" s="715">
        <v>104.0</v>
      </c>
      <c r="E191" s="715">
        <v>840.0</v>
      </c>
      <c r="F191" s="715">
        <v>105.0</v>
      </c>
      <c r="G191" s="715">
        <v>232.0</v>
      </c>
      <c r="H191" s="715" t="s">
        <v>1402</v>
      </c>
      <c r="J191" s="716">
        <f t="shared" si="2"/>
        <v>0.3919999999999959</v>
      </c>
      <c r="L191" s="709" t="s">
        <v>817</v>
      </c>
      <c r="M191" s="708" t="s">
        <v>1419</v>
      </c>
    </row>
    <row r="192" spans="8:8">
      <c r="A192" s="713" t="s">
        <v>817</v>
      </c>
      <c r="B192" s="713" t="s">
        <v>1419</v>
      </c>
      <c r="C192" s="714" t="s">
        <v>1420</v>
      </c>
      <c r="D192" s="715">
        <v>105.0</v>
      </c>
      <c r="E192" s="715">
        <v>232.0</v>
      </c>
      <c r="F192" s="715">
        <v>105.0</v>
      </c>
      <c r="G192" s="715">
        <v>381.0</v>
      </c>
      <c r="H192" s="715" t="s">
        <v>1403</v>
      </c>
      <c r="J192" s="716">
        <f t="shared" si="2"/>
        <v>0.1490000000000009</v>
      </c>
      <c r="L192" s="709" t="s">
        <v>817</v>
      </c>
      <c r="M192" s="708" t="s">
        <v>1419</v>
      </c>
    </row>
    <row r="193" spans="8:8">
      <c r="A193" s="713" t="s">
        <v>817</v>
      </c>
      <c r="B193" s="713" t="s">
        <v>1419</v>
      </c>
      <c r="C193" s="714" t="s">
        <v>1420</v>
      </c>
      <c r="D193" s="715">
        <v>105.0</v>
      </c>
      <c r="E193" s="715">
        <v>381.0</v>
      </c>
      <c r="F193" s="715">
        <v>108.0</v>
      </c>
      <c r="G193" s="715">
        <v>330.0</v>
      </c>
      <c r="H193" s="715" t="s">
        <v>1402</v>
      </c>
      <c r="J193" s="716">
        <f t="shared" si="2"/>
        <v>2.948999999999998</v>
      </c>
      <c r="L193" s="709" t="s">
        <v>817</v>
      </c>
      <c r="M193" s="708" t="s">
        <v>1419</v>
      </c>
    </row>
    <row r="194" spans="8:8">
      <c r="A194" s="713" t="s">
        <v>817</v>
      </c>
      <c r="B194" s="713" t="s">
        <v>1419</v>
      </c>
      <c r="C194" s="714" t="s">
        <v>1420</v>
      </c>
      <c r="D194" s="715">
        <v>108.0</v>
      </c>
      <c r="E194" s="715">
        <v>330.0</v>
      </c>
      <c r="F194" s="715">
        <v>108.0</v>
      </c>
      <c r="G194" s="715">
        <v>780.0</v>
      </c>
      <c r="H194" s="715" t="s">
        <v>1403</v>
      </c>
      <c r="J194" s="716">
        <f t="shared" si="2"/>
        <v>0.45000000000000284</v>
      </c>
      <c r="L194" s="709" t="s">
        <v>817</v>
      </c>
      <c r="M194" s="708" t="s">
        <v>1419</v>
      </c>
    </row>
    <row r="195" spans="8:8">
      <c r="A195" s="713" t="s">
        <v>817</v>
      </c>
      <c r="B195" s="713" t="s">
        <v>1419</v>
      </c>
      <c r="C195" s="714" t="s">
        <v>1420</v>
      </c>
      <c r="D195" s="715">
        <v>108.0</v>
      </c>
      <c r="E195" s="715">
        <v>780.0</v>
      </c>
      <c r="F195" s="715">
        <v>109.0</v>
      </c>
      <c r="G195" s="715">
        <v>0.0</v>
      </c>
      <c r="H195" s="715" t="s">
        <v>1402</v>
      </c>
      <c r="J195" s="716">
        <f t="shared" si="3" ref="J195:J258">+(F195+G195/1000)-(D195+E195/1000)</f>
        <v>0.21999999999999886</v>
      </c>
      <c r="L195" s="709" t="s">
        <v>817</v>
      </c>
      <c r="M195" s="708" t="s">
        <v>1419</v>
      </c>
    </row>
    <row r="196" spans="8:8">
      <c r="A196" s="713" t="s">
        <v>817</v>
      </c>
      <c r="B196" s="713" t="s">
        <v>1419</v>
      </c>
      <c r="C196" s="714" t="s">
        <v>1420</v>
      </c>
      <c r="D196" s="715">
        <v>109.0</v>
      </c>
      <c r="E196" s="715">
        <v>0.0</v>
      </c>
      <c r="F196" s="715">
        <v>110.0</v>
      </c>
      <c r="G196" s="715">
        <v>160.0</v>
      </c>
      <c r="H196" s="715" t="s">
        <v>1403</v>
      </c>
      <c r="J196" s="716">
        <f t="shared" si="3"/>
        <v>1.1599999999999966</v>
      </c>
      <c r="L196" s="709" t="s">
        <v>817</v>
      </c>
      <c r="M196" s="708" t="s">
        <v>1419</v>
      </c>
    </row>
    <row r="197" spans="8:8">
      <c r="A197" s="713" t="s">
        <v>817</v>
      </c>
      <c r="B197" s="713" t="s">
        <v>1419</v>
      </c>
      <c r="C197" s="714" t="s">
        <v>1420</v>
      </c>
      <c r="D197" s="715">
        <v>110.0</v>
      </c>
      <c r="E197" s="715">
        <v>160.0</v>
      </c>
      <c r="F197" s="715">
        <v>110.0</v>
      </c>
      <c r="G197" s="715">
        <v>280.0</v>
      </c>
      <c r="H197" s="715" t="s">
        <v>1402</v>
      </c>
      <c r="J197" s="716">
        <f t="shared" si="3"/>
        <v>0.12000000000000455</v>
      </c>
      <c r="L197" s="709" t="s">
        <v>817</v>
      </c>
      <c r="M197" s="708" t="s">
        <v>1419</v>
      </c>
    </row>
    <row r="198" spans="8:8">
      <c r="A198" s="713" t="s">
        <v>817</v>
      </c>
      <c r="B198" s="713" t="s">
        <v>1419</v>
      </c>
      <c r="C198" s="714" t="s">
        <v>1420</v>
      </c>
      <c r="D198" s="715">
        <v>110.0</v>
      </c>
      <c r="E198" s="715">
        <v>280.0</v>
      </c>
      <c r="F198" s="715">
        <v>112.0</v>
      </c>
      <c r="G198" s="715">
        <v>117.0</v>
      </c>
      <c r="H198" s="715" t="s">
        <v>1403</v>
      </c>
      <c r="J198" s="716">
        <f t="shared" si="3"/>
        <v>1.8370000000000033</v>
      </c>
      <c r="L198" s="709" t="s">
        <v>817</v>
      </c>
      <c r="M198" s="708" t="s">
        <v>1419</v>
      </c>
    </row>
    <row r="199" spans="8:8">
      <c r="A199" s="713" t="s">
        <v>817</v>
      </c>
      <c r="B199" s="713" t="s">
        <v>1419</v>
      </c>
      <c r="C199" s="714" t="s">
        <v>1420</v>
      </c>
      <c r="D199" s="715">
        <v>112.0</v>
      </c>
      <c r="E199" s="715">
        <v>117.0</v>
      </c>
      <c r="F199" s="715">
        <v>112.0</v>
      </c>
      <c r="G199" s="715">
        <v>245.0</v>
      </c>
      <c r="H199" s="715" t="s">
        <v>1402</v>
      </c>
      <c r="J199" s="716">
        <f t="shared" si="3"/>
        <v>0.1280000000000001</v>
      </c>
      <c r="L199" s="709" t="s">
        <v>817</v>
      </c>
      <c r="M199" s="708" t="s">
        <v>1419</v>
      </c>
    </row>
    <row r="200" spans="8:8">
      <c r="A200" s="713" t="s">
        <v>817</v>
      </c>
      <c r="B200" s="713" t="s">
        <v>1419</v>
      </c>
      <c r="C200" s="714" t="s">
        <v>1420</v>
      </c>
      <c r="D200" s="715">
        <v>112.0</v>
      </c>
      <c r="E200" s="715">
        <v>245.0</v>
      </c>
      <c r="F200" s="715">
        <v>112.0</v>
      </c>
      <c r="G200" s="715">
        <v>630.0</v>
      </c>
      <c r="H200" s="715" t="s">
        <v>1403</v>
      </c>
      <c r="J200" s="716">
        <f t="shared" si="3"/>
        <v>0.3849999999999909</v>
      </c>
      <c r="L200" s="709" t="s">
        <v>817</v>
      </c>
      <c r="M200" s="708" t="s">
        <v>1419</v>
      </c>
    </row>
    <row r="201" spans="8:8">
      <c r="A201" s="713" t="s">
        <v>817</v>
      </c>
      <c r="B201" s="713" t="s">
        <v>1419</v>
      </c>
      <c r="C201" s="714" t="s">
        <v>1420</v>
      </c>
      <c r="D201" s="715">
        <v>112.0</v>
      </c>
      <c r="E201" s="715">
        <v>630.0</v>
      </c>
      <c r="F201" s="715">
        <v>112.0</v>
      </c>
      <c r="G201" s="715">
        <v>755.0</v>
      </c>
      <c r="H201" s="715" t="s">
        <v>1402</v>
      </c>
      <c r="J201" s="716">
        <f t="shared" si="3"/>
        <v>0.125</v>
      </c>
      <c r="L201" s="709" t="s">
        <v>817</v>
      </c>
      <c r="M201" s="708" t="s">
        <v>1419</v>
      </c>
    </row>
    <row r="202" spans="8:8">
      <c r="A202" s="713" t="s">
        <v>817</v>
      </c>
      <c r="B202" s="713" t="s">
        <v>1419</v>
      </c>
      <c r="C202" s="714" t="s">
        <v>1420</v>
      </c>
      <c r="D202" s="715">
        <v>112.0</v>
      </c>
      <c r="E202" s="715">
        <v>755.0</v>
      </c>
      <c r="F202" s="715">
        <v>113.0</v>
      </c>
      <c r="G202" s="715">
        <v>522.0</v>
      </c>
      <c r="H202" s="715" t="s">
        <v>1403</v>
      </c>
      <c r="J202" s="716">
        <f t="shared" si="3"/>
        <v>0.7670000000000101</v>
      </c>
      <c r="L202" s="709" t="s">
        <v>817</v>
      </c>
      <c r="M202" s="708" t="s">
        <v>1419</v>
      </c>
    </row>
    <row r="203" spans="8:8">
      <c r="A203" s="713" t="s">
        <v>817</v>
      </c>
      <c r="B203" s="713" t="s">
        <v>1419</v>
      </c>
      <c r="C203" s="714" t="s">
        <v>1420</v>
      </c>
      <c r="D203" s="715">
        <v>113.0</v>
      </c>
      <c r="E203" s="715">
        <v>522.0</v>
      </c>
      <c r="F203" s="715">
        <v>113.0</v>
      </c>
      <c r="G203" s="715">
        <v>675.0</v>
      </c>
      <c r="H203" s="715" t="s">
        <v>1402</v>
      </c>
      <c r="J203" s="716">
        <f t="shared" si="3"/>
        <v>0.1529999999999916</v>
      </c>
      <c r="L203" s="709" t="s">
        <v>817</v>
      </c>
      <c r="M203" s="708" t="s">
        <v>1419</v>
      </c>
    </row>
    <row r="204" spans="8:8">
      <c r="A204" s="713" t="s">
        <v>817</v>
      </c>
      <c r="B204" s="713" t="s">
        <v>1419</v>
      </c>
      <c r="C204" s="714" t="s">
        <v>1420</v>
      </c>
      <c r="D204" s="715">
        <v>113.0</v>
      </c>
      <c r="E204" s="715">
        <v>675.0</v>
      </c>
      <c r="F204" s="715">
        <v>114.0</v>
      </c>
      <c r="G204" s="715">
        <v>0.0</v>
      </c>
      <c r="H204" s="715" t="s">
        <v>1403</v>
      </c>
      <c r="J204" s="716">
        <f t="shared" si="3"/>
        <v>0.32500000000000284</v>
      </c>
      <c r="L204" s="709" t="s">
        <v>817</v>
      </c>
      <c r="M204" s="708" t="s">
        <v>1419</v>
      </c>
    </row>
    <row r="205" spans="8:8">
      <c r="A205" s="713" t="s">
        <v>817</v>
      </c>
      <c r="B205" s="713" t="s">
        <v>1419</v>
      </c>
      <c r="C205" s="714" t="s">
        <v>1420</v>
      </c>
      <c r="D205" s="715">
        <v>114.0</v>
      </c>
      <c r="E205" s="715">
        <v>0.0</v>
      </c>
      <c r="F205" s="715">
        <v>114.0</v>
      </c>
      <c r="G205" s="715">
        <v>138.0</v>
      </c>
      <c r="H205" s="715" t="s">
        <v>1402</v>
      </c>
      <c r="J205" s="716">
        <f t="shared" si="3"/>
        <v>0.13800000000000523</v>
      </c>
      <c r="L205" s="709" t="s">
        <v>817</v>
      </c>
      <c r="M205" s="708" t="s">
        <v>1419</v>
      </c>
    </row>
    <row r="206" spans="8:8">
      <c r="A206" s="713" t="s">
        <v>817</v>
      </c>
      <c r="B206" s="713" t="s">
        <v>1419</v>
      </c>
      <c r="C206" s="714" t="s">
        <v>1420</v>
      </c>
      <c r="D206" s="715">
        <v>114.0</v>
      </c>
      <c r="E206" s="715">
        <v>138.0</v>
      </c>
      <c r="F206" s="715">
        <v>114.0</v>
      </c>
      <c r="G206" s="715">
        <v>262.0</v>
      </c>
      <c r="H206" s="715" t="s">
        <v>1403</v>
      </c>
      <c r="J206" s="716">
        <f t="shared" si="3"/>
        <v>0.12399999999999523</v>
      </c>
      <c r="L206" s="709" t="s">
        <v>817</v>
      </c>
      <c r="M206" s="708" t="s">
        <v>1419</v>
      </c>
    </row>
    <row r="207" spans="8:8">
      <c r="A207" s="713" t="s">
        <v>817</v>
      </c>
      <c r="B207" s="713" t="s">
        <v>1419</v>
      </c>
      <c r="C207" s="714" t="s">
        <v>1420</v>
      </c>
      <c r="D207" s="715">
        <v>114.0</v>
      </c>
      <c r="E207" s="715">
        <v>262.0</v>
      </c>
      <c r="F207" s="715">
        <v>114.0</v>
      </c>
      <c r="G207" s="715">
        <v>546.0</v>
      </c>
      <c r="H207" s="715" t="s">
        <v>1402</v>
      </c>
      <c r="J207" s="716">
        <f t="shared" si="3"/>
        <v>0.284000000000006</v>
      </c>
      <c r="L207" s="709" t="s">
        <v>817</v>
      </c>
      <c r="M207" s="708" t="s">
        <v>1419</v>
      </c>
    </row>
    <row r="208" spans="8:8">
      <c r="A208" s="713" t="s">
        <v>817</v>
      </c>
      <c r="B208" s="713" t="s">
        <v>1419</v>
      </c>
      <c r="C208" s="714" t="s">
        <v>1420</v>
      </c>
      <c r="D208" s="715">
        <v>114.0</v>
      </c>
      <c r="E208" s="715">
        <v>546.0</v>
      </c>
      <c r="F208" s="715">
        <v>114.0</v>
      </c>
      <c r="G208" s="715">
        <v>583.0</v>
      </c>
      <c r="H208" s="715" t="s">
        <v>1403</v>
      </c>
      <c r="J208" s="716">
        <f t="shared" si="3"/>
        <v>0.03699999999999193</v>
      </c>
      <c r="L208" s="709" t="s">
        <v>817</v>
      </c>
      <c r="M208" s="708" t="s">
        <v>1419</v>
      </c>
    </row>
    <row r="209" spans="8:8">
      <c r="A209" s="713" t="s">
        <v>817</v>
      </c>
      <c r="B209" s="713" t="s">
        <v>1419</v>
      </c>
      <c r="C209" s="714" t="s">
        <v>1420</v>
      </c>
      <c r="D209" s="715">
        <v>114.0</v>
      </c>
      <c r="E209" s="715">
        <v>583.0</v>
      </c>
      <c r="F209" s="715">
        <v>114.0</v>
      </c>
      <c r="G209" s="715">
        <v>883.0</v>
      </c>
      <c r="H209" s="715" t="s">
        <v>1402</v>
      </c>
      <c r="J209" s="716">
        <f t="shared" si="3"/>
        <v>0.29999999999999716</v>
      </c>
      <c r="L209" s="709" t="s">
        <v>817</v>
      </c>
      <c r="M209" s="708" t="s">
        <v>1419</v>
      </c>
    </row>
    <row r="210" spans="8:8">
      <c r="A210" s="713" t="s">
        <v>817</v>
      </c>
      <c r="B210" s="713" t="s">
        <v>1419</v>
      </c>
      <c r="C210" s="714" t="s">
        <v>1420</v>
      </c>
      <c r="D210" s="715">
        <v>114.0</v>
      </c>
      <c r="E210" s="715">
        <v>883.0</v>
      </c>
      <c r="F210" s="715">
        <v>115.0</v>
      </c>
      <c r="G210" s="715">
        <v>0.0</v>
      </c>
      <c r="H210" s="715" t="s">
        <v>1403</v>
      </c>
      <c r="J210" s="716">
        <f t="shared" si="3"/>
        <v>0.11700000000000443</v>
      </c>
      <c r="L210" s="709" t="s">
        <v>817</v>
      </c>
      <c r="M210" s="708" t="s">
        <v>1419</v>
      </c>
    </row>
    <row r="211" spans="8:8">
      <c r="A211" s="713" t="s">
        <v>817</v>
      </c>
      <c r="B211" s="713" t="s">
        <v>1419</v>
      </c>
      <c r="C211" s="714" t="s">
        <v>1420</v>
      </c>
      <c r="D211" s="715">
        <v>115.0</v>
      </c>
      <c r="E211" s="715">
        <v>0.0</v>
      </c>
      <c r="F211" s="715">
        <v>115.0</v>
      </c>
      <c r="G211" s="715">
        <v>532.0</v>
      </c>
      <c r="H211" s="715" t="s">
        <v>1402</v>
      </c>
      <c r="J211" s="716">
        <f t="shared" si="3"/>
        <v>0.5319999999999965</v>
      </c>
      <c r="L211" s="709" t="s">
        <v>817</v>
      </c>
      <c r="M211" s="708" t="s">
        <v>1419</v>
      </c>
    </row>
    <row r="212" spans="8:8">
      <c r="A212" s="713" t="s">
        <v>817</v>
      </c>
      <c r="B212" s="713" t="s">
        <v>1419</v>
      </c>
      <c r="C212" s="714" t="s">
        <v>1420</v>
      </c>
      <c r="D212" s="715">
        <v>115.0</v>
      </c>
      <c r="E212" s="715">
        <v>532.0</v>
      </c>
      <c r="F212" s="715">
        <v>115.0</v>
      </c>
      <c r="G212" s="715">
        <v>831.0</v>
      </c>
      <c r="H212" s="715" t="s">
        <v>1403</v>
      </c>
      <c r="J212" s="716">
        <f t="shared" si="3"/>
        <v>0.2990000000000066</v>
      </c>
      <c r="L212" s="709" t="s">
        <v>817</v>
      </c>
      <c r="M212" s="708" t="s">
        <v>1419</v>
      </c>
    </row>
    <row r="213" spans="8:8">
      <c r="A213" s="713" t="s">
        <v>817</v>
      </c>
      <c r="B213" s="713" t="s">
        <v>1419</v>
      </c>
      <c r="C213" s="714" t="s">
        <v>1420</v>
      </c>
      <c r="D213" s="715">
        <v>115.0</v>
      </c>
      <c r="E213" s="715">
        <v>831.0</v>
      </c>
      <c r="F213" s="715">
        <v>116.0</v>
      </c>
      <c r="G213" s="715">
        <v>416.0</v>
      </c>
      <c r="H213" s="715" t="s">
        <v>1402</v>
      </c>
      <c r="J213" s="716">
        <f t="shared" si="3"/>
        <v>0.5849999999999937</v>
      </c>
      <c r="L213" s="709" t="s">
        <v>817</v>
      </c>
      <c r="M213" s="708" t="s">
        <v>1419</v>
      </c>
    </row>
    <row r="214" spans="8:8">
      <c r="A214" s="713" t="s">
        <v>817</v>
      </c>
      <c r="B214" s="713" t="s">
        <v>1419</v>
      </c>
      <c r="C214" s="714" t="s">
        <v>1420</v>
      </c>
      <c r="D214" s="715">
        <v>116.0</v>
      </c>
      <c r="E214" s="715">
        <v>416.0</v>
      </c>
      <c r="F214" s="715">
        <v>117.0</v>
      </c>
      <c r="G214" s="715">
        <v>0.0</v>
      </c>
      <c r="H214" s="715" t="s">
        <v>1403</v>
      </c>
      <c r="J214" s="716">
        <f t="shared" si="3"/>
        <v>0.5840000000000032</v>
      </c>
      <c r="L214" s="709" t="s">
        <v>817</v>
      </c>
      <c r="M214" s="708" t="s">
        <v>1419</v>
      </c>
    </row>
    <row r="215" spans="8:8">
      <c r="A215" s="713" t="s">
        <v>817</v>
      </c>
      <c r="B215" s="713" t="s">
        <v>1419</v>
      </c>
      <c r="C215" s="714" t="s">
        <v>1420</v>
      </c>
      <c r="D215" s="715">
        <v>117.0</v>
      </c>
      <c r="E215" s="715">
        <v>0.0</v>
      </c>
      <c r="F215" s="715">
        <v>117.0</v>
      </c>
      <c r="G215" s="715">
        <v>506.0</v>
      </c>
      <c r="H215" s="715" t="s">
        <v>1402</v>
      </c>
      <c r="J215" s="716">
        <f t="shared" si="3"/>
        <v>0.5060000000000002</v>
      </c>
      <c r="L215" s="709" t="s">
        <v>817</v>
      </c>
      <c r="M215" s="708" t="s">
        <v>1419</v>
      </c>
    </row>
    <row r="216" spans="8:8">
      <c r="A216" s="713" t="s">
        <v>817</v>
      </c>
      <c r="B216" s="713" t="s">
        <v>1419</v>
      </c>
      <c r="C216" s="714" t="s">
        <v>1420</v>
      </c>
      <c r="D216" s="715">
        <v>117.0</v>
      </c>
      <c r="E216" s="715">
        <v>506.0</v>
      </c>
      <c r="F216" s="715">
        <v>117.0</v>
      </c>
      <c r="G216" s="715">
        <v>695.0</v>
      </c>
      <c r="H216" s="715" t="s">
        <v>1403</v>
      </c>
      <c r="J216" s="716">
        <f t="shared" si="3"/>
        <v>0.18899999999999295</v>
      </c>
      <c r="L216" s="709" t="s">
        <v>817</v>
      </c>
      <c r="M216" s="708" t="s">
        <v>1419</v>
      </c>
    </row>
    <row r="217" spans="8:8">
      <c r="A217" s="713" t="s">
        <v>817</v>
      </c>
      <c r="B217" s="713" t="s">
        <v>1419</v>
      </c>
      <c r="C217" s="714" t="s">
        <v>1420</v>
      </c>
      <c r="D217" s="715">
        <v>117.0</v>
      </c>
      <c r="E217" s="715">
        <v>695.0</v>
      </c>
      <c r="F217" s="715">
        <v>118.0</v>
      </c>
      <c r="G217" s="715">
        <v>168.0</v>
      </c>
      <c r="H217" s="715" t="s">
        <v>1402</v>
      </c>
      <c r="J217" s="716">
        <f t="shared" si="3"/>
        <v>0.4730000000000132</v>
      </c>
      <c r="L217" s="709" t="s">
        <v>817</v>
      </c>
      <c r="M217" s="708" t="s">
        <v>1419</v>
      </c>
    </row>
    <row r="218" spans="8:8">
      <c r="A218" s="713" t="s">
        <v>817</v>
      </c>
      <c r="B218" s="713" t="s">
        <v>1419</v>
      </c>
      <c r="C218" s="714" t="s">
        <v>1420</v>
      </c>
      <c r="D218" s="715">
        <v>118.0</v>
      </c>
      <c r="E218" s="715">
        <v>168.0</v>
      </c>
      <c r="F218" s="715">
        <v>118.0</v>
      </c>
      <c r="G218" s="715">
        <v>219.0</v>
      </c>
      <c r="H218" s="715" t="s">
        <v>1403</v>
      </c>
      <c r="J218" s="716">
        <f t="shared" si="3"/>
        <v>0.05099999999998772</v>
      </c>
      <c r="L218" s="709" t="s">
        <v>817</v>
      </c>
      <c r="M218" s="708" t="s">
        <v>1419</v>
      </c>
    </row>
    <row r="219" spans="8:8">
      <c r="A219" s="713" t="s">
        <v>817</v>
      </c>
      <c r="B219" s="713" t="s">
        <v>1419</v>
      </c>
      <c r="C219" s="714" t="s">
        <v>1420</v>
      </c>
      <c r="D219" s="715">
        <v>118.0</v>
      </c>
      <c r="E219" s="715">
        <v>219.0</v>
      </c>
      <c r="F219" s="715">
        <v>118.0</v>
      </c>
      <c r="G219" s="715">
        <v>330.0</v>
      </c>
      <c r="H219" s="715" t="s">
        <v>1402</v>
      </c>
      <c r="J219" s="716">
        <f t="shared" si="3"/>
        <v>0.1110000000000042</v>
      </c>
      <c r="L219" s="709" t="s">
        <v>817</v>
      </c>
      <c r="M219" s="708" t="s">
        <v>1419</v>
      </c>
    </row>
    <row r="220" spans="8:8">
      <c r="A220" s="713" t="s">
        <v>817</v>
      </c>
      <c r="B220" s="713" t="s">
        <v>1419</v>
      </c>
      <c r="C220" s="714" t="s">
        <v>1420</v>
      </c>
      <c r="D220" s="715">
        <v>118.0</v>
      </c>
      <c r="E220" s="715">
        <v>330.0</v>
      </c>
      <c r="F220" s="715">
        <v>118.0</v>
      </c>
      <c r="G220" s="715">
        <v>407.0</v>
      </c>
      <c r="H220" s="715" t="s">
        <v>1403</v>
      </c>
      <c r="J220" s="716">
        <f t="shared" si="3"/>
        <v>0.07699999999999818</v>
      </c>
      <c r="L220" s="709" t="s">
        <v>817</v>
      </c>
      <c r="M220" s="708" t="s">
        <v>1419</v>
      </c>
    </row>
    <row r="221" spans="8:8">
      <c r="A221" s="713" t="s">
        <v>817</v>
      </c>
      <c r="B221" s="713" t="s">
        <v>1419</v>
      </c>
      <c r="C221" s="714" t="s">
        <v>1420</v>
      </c>
      <c r="D221" s="715">
        <v>118.0</v>
      </c>
      <c r="E221" s="715">
        <v>407.0</v>
      </c>
      <c r="F221" s="715">
        <v>118.0</v>
      </c>
      <c r="G221" s="715">
        <v>675.0</v>
      </c>
      <c r="H221" s="715" t="s">
        <v>1402</v>
      </c>
      <c r="J221" s="716">
        <f t="shared" si="3"/>
        <v>0.2680000000000007</v>
      </c>
      <c r="L221" s="709" t="s">
        <v>817</v>
      </c>
      <c r="M221" s="708" t="s">
        <v>1419</v>
      </c>
    </row>
    <row r="222" spans="8:8">
      <c r="A222" s="713" t="s">
        <v>817</v>
      </c>
      <c r="B222" s="713" t="s">
        <v>1419</v>
      </c>
      <c r="C222" s="714" t="s">
        <v>1420</v>
      </c>
      <c r="D222" s="715">
        <v>118.0</v>
      </c>
      <c r="E222" s="715">
        <v>675.0</v>
      </c>
      <c r="F222" s="715">
        <v>119.0</v>
      </c>
      <c r="G222" s="715">
        <v>265.0</v>
      </c>
      <c r="H222" s="715" t="s">
        <v>1403</v>
      </c>
      <c r="J222" s="716">
        <f t="shared" si="3"/>
        <v>0.5900000000000034</v>
      </c>
      <c r="L222" s="709" t="s">
        <v>817</v>
      </c>
      <c r="M222" s="708" t="s">
        <v>1419</v>
      </c>
    </row>
    <row r="223" spans="8:8">
      <c r="A223" s="713" t="s">
        <v>817</v>
      </c>
      <c r="B223" s="713" t="s">
        <v>1419</v>
      </c>
      <c r="C223" s="714" t="s">
        <v>1420</v>
      </c>
      <c r="D223" s="715">
        <v>119.0</v>
      </c>
      <c r="E223" s="715">
        <v>265.0</v>
      </c>
      <c r="F223" s="715">
        <v>119.0</v>
      </c>
      <c r="G223" s="715">
        <v>388.0</v>
      </c>
      <c r="H223" s="715" t="s">
        <v>1402</v>
      </c>
      <c r="J223" s="716">
        <f t="shared" si="3"/>
        <v>0.12300000000000466</v>
      </c>
      <c r="L223" s="709" t="s">
        <v>817</v>
      </c>
      <c r="M223" s="708" t="s">
        <v>1419</v>
      </c>
    </row>
    <row r="224" spans="8:8">
      <c r="A224" s="713" t="s">
        <v>817</v>
      </c>
      <c r="B224" s="713" t="s">
        <v>1419</v>
      </c>
      <c r="C224" s="714" t="s">
        <v>1420</v>
      </c>
      <c r="D224" s="715">
        <v>119.0</v>
      </c>
      <c r="E224" s="715">
        <v>388.0</v>
      </c>
      <c r="F224" s="715">
        <v>119.0</v>
      </c>
      <c r="G224" s="715">
        <v>742.0</v>
      </c>
      <c r="H224" s="715" t="s">
        <v>1403</v>
      </c>
      <c r="J224" s="716">
        <f t="shared" si="3"/>
        <v>0.3539999999999992</v>
      </c>
      <c r="L224" s="709" t="s">
        <v>817</v>
      </c>
      <c r="M224" s="708" t="s">
        <v>1419</v>
      </c>
    </row>
    <row r="225" spans="8:8">
      <c r="A225" s="713" t="s">
        <v>817</v>
      </c>
      <c r="B225" s="713" t="s">
        <v>1419</v>
      </c>
      <c r="C225" s="714" t="s">
        <v>1420</v>
      </c>
      <c r="D225" s="715">
        <v>119.0</v>
      </c>
      <c r="E225" s="715">
        <v>742.0</v>
      </c>
      <c r="F225" s="715">
        <v>119.0</v>
      </c>
      <c r="G225" s="715">
        <v>865.0</v>
      </c>
      <c r="H225" s="715" t="s">
        <v>1402</v>
      </c>
      <c r="J225" s="716">
        <f t="shared" si="3"/>
        <v>0.12299999999999045</v>
      </c>
      <c r="L225" s="709" t="s">
        <v>817</v>
      </c>
      <c r="M225" s="708" t="s">
        <v>1419</v>
      </c>
    </row>
    <row r="226" spans="8:8">
      <c r="A226" s="713" t="s">
        <v>817</v>
      </c>
      <c r="B226" s="713" t="s">
        <v>1419</v>
      </c>
      <c r="C226" s="714" t="s">
        <v>1420</v>
      </c>
      <c r="D226" s="715">
        <v>119.0</v>
      </c>
      <c r="E226" s="715">
        <v>865.0</v>
      </c>
      <c r="F226" s="715">
        <v>120.0</v>
      </c>
      <c r="G226" s="715">
        <v>0.0</v>
      </c>
      <c r="H226" s="715" t="s">
        <v>1403</v>
      </c>
      <c r="J226" s="716">
        <f t="shared" si="3"/>
        <v>0.13500000000000512</v>
      </c>
      <c r="L226" s="709" t="s">
        <v>817</v>
      </c>
      <c r="M226" s="708" t="s">
        <v>1419</v>
      </c>
    </row>
    <row r="227" spans="8:8">
      <c r="A227" s="713" t="s">
        <v>817</v>
      </c>
      <c r="B227" s="713" t="s">
        <v>1419</v>
      </c>
      <c r="C227" s="714" t="s">
        <v>1420</v>
      </c>
      <c r="D227" s="715">
        <v>120.0</v>
      </c>
      <c r="E227" s="715">
        <v>0.0</v>
      </c>
      <c r="F227" s="715">
        <v>120.0</v>
      </c>
      <c r="G227" s="715">
        <v>144.0</v>
      </c>
      <c r="H227" s="715" t="s">
        <v>1402</v>
      </c>
      <c r="J227" s="716">
        <f t="shared" si="3"/>
        <v>0.14400000000000546</v>
      </c>
      <c r="L227" s="709" t="s">
        <v>817</v>
      </c>
      <c r="M227" s="708" t="s">
        <v>1419</v>
      </c>
    </row>
    <row r="228" spans="8:8">
      <c r="A228" s="713" t="s">
        <v>817</v>
      </c>
      <c r="B228" s="713" t="s">
        <v>1419</v>
      </c>
      <c r="C228" s="714" t="s">
        <v>1420</v>
      </c>
      <c r="D228" s="715">
        <v>120.0</v>
      </c>
      <c r="E228" s="715">
        <v>144.0</v>
      </c>
      <c r="F228" s="715">
        <v>120.0</v>
      </c>
      <c r="G228" s="715">
        <v>358.0</v>
      </c>
      <c r="H228" s="715" t="s">
        <v>1403</v>
      </c>
      <c r="J228" s="716">
        <f t="shared" si="3"/>
        <v>0.21399999999999864</v>
      </c>
      <c r="L228" s="709" t="s">
        <v>817</v>
      </c>
      <c r="M228" s="708" t="s">
        <v>1419</v>
      </c>
    </row>
    <row r="229" spans="8:8">
      <c r="A229" s="713" t="s">
        <v>817</v>
      </c>
      <c r="B229" s="713" t="s">
        <v>1419</v>
      </c>
      <c r="C229" s="714" t="s">
        <v>1420</v>
      </c>
      <c r="D229" s="715">
        <v>120.0</v>
      </c>
      <c r="E229" s="715">
        <v>358.0</v>
      </c>
      <c r="F229" s="715">
        <v>120.0</v>
      </c>
      <c r="G229" s="715">
        <v>387.0</v>
      </c>
      <c r="H229" s="715" t="s">
        <v>1402</v>
      </c>
      <c r="J229" s="716">
        <f t="shared" si="3"/>
        <v>0.028999999999996362</v>
      </c>
      <c r="L229" s="709" t="s">
        <v>817</v>
      </c>
      <c r="M229" s="708" t="s">
        <v>1419</v>
      </c>
    </row>
    <row r="230" spans="8:8">
      <c r="A230" s="713" t="s">
        <v>817</v>
      </c>
      <c r="B230" s="713" t="s">
        <v>1419</v>
      </c>
      <c r="C230" s="714" t="s">
        <v>1420</v>
      </c>
      <c r="D230" s="715">
        <v>120.0</v>
      </c>
      <c r="E230" s="715">
        <v>387.0</v>
      </c>
      <c r="F230" s="715">
        <v>120.0</v>
      </c>
      <c r="G230" s="715">
        <v>544.0</v>
      </c>
      <c r="H230" s="715" t="s">
        <v>1403</v>
      </c>
      <c r="J230" s="716">
        <f t="shared" si="3"/>
        <v>0.15699999999999648</v>
      </c>
      <c r="L230" s="709" t="s">
        <v>817</v>
      </c>
      <c r="M230" s="708" t="s">
        <v>1419</v>
      </c>
    </row>
    <row r="231" spans="8:8">
      <c r="A231" s="713" t="s">
        <v>817</v>
      </c>
      <c r="B231" s="713" t="s">
        <v>1419</v>
      </c>
      <c r="C231" s="714" t="s">
        <v>1420</v>
      </c>
      <c r="D231" s="715">
        <v>120.0</v>
      </c>
      <c r="E231" s="715">
        <v>544.0</v>
      </c>
      <c r="F231" s="715">
        <v>120.0</v>
      </c>
      <c r="G231" s="715">
        <v>679.0</v>
      </c>
      <c r="H231" s="715" t="s">
        <v>1402</v>
      </c>
      <c r="J231" s="716">
        <f t="shared" si="3"/>
        <v>0.13500000000000512</v>
      </c>
      <c r="L231" s="709" t="s">
        <v>817</v>
      </c>
      <c r="M231" s="708" t="s">
        <v>1419</v>
      </c>
    </row>
    <row r="232" spans="8:8">
      <c r="A232" s="713" t="s">
        <v>817</v>
      </c>
      <c r="B232" s="713" t="s">
        <v>1419</v>
      </c>
      <c r="C232" s="714" t="s">
        <v>1420</v>
      </c>
      <c r="D232" s="715">
        <v>120.0</v>
      </c>
      <c r="E232" s="715">
        <v>679.0</v>
      </c>
      <c r="F232" s="715">
        <v>120.0</v>
      </c>
      <c r="G232" s="715">
        <v>690.0</v>
      </c>
      <c r="H232" s="715" t="s">
        <v>1403</v>
      </c>
      <c r="J232" s="716">
        <f t="shared" si="3"/>
        <v>0.01099999999999568</v>
      </c>
      <c r="L232" s="709" t="s">
        <v>817</v>
      </c>
      <c r="M232" s="708" t="s">
        <v>1419</v>
      </c>
    </row>
    <row r="233" spans="8:8">
      <c r="A233" s="713" t="s">
        <v>817</v>
      </c>
      <c r="B233" s="713" t="s">
        <v>1419</v>
      </c>
      <c r="C233" s="714" t="s">
        <v>1420</v>
      </c>
      <c r="D233" s="715">
        <v>120.0</v>
      </c>
      <c r="E233" s="715">
        <v>690.0</v>
      </c>
      <c r="F233" s="715">
        <v>121.0</v>
      </c>
      <c r="G233" s="715">
        <v>900.0</v>
      </c>
      <c r="H233" s="715" t="s">
        <v>1402</v>
      </c>
      <c r="J233" s="716">
        <f t="shared" si="3"/>
        <v>1.210000000000008</v>
      </c>
      <c r="L233" s="709" t="s">
        <v>817</v>
      </c>
      <c r="M233" s="708" t="s">
        <v>1419</v>
      </c>
    </row>
    <row r="234" spans="8:8">
      <c r="A234" s="713" t="s">
        <v>817</v>
      </c>
      <c r="B234" s="713" t="s">
        <v>1419</v>
      </c>
      <c r="C234" s="714" t="s">
        <v>1420</v>
      </c>
      <c r="D234" s="715">
        <v>121.0</v>
      </c>
      <c r="E234" s="715">
        <v>900.0</v>
      </c>
      <c r="F234" s="715">
        <v>122.0</v>
      </c>
      <c r="G234" s="715">
        <v>256.0</v>
      </c>
      <c r="H234" s="715" t="s">
        <v>1403</v>
      </c>
      <c r="J234" s="716">
        <f t="shared" si="3"/>
        <v>0.35599999999999454</v>
      </c>
      <c r="L234" s="709" t="s">
        <v>817</v>
      </c>
      <c r="M234" s="708" t="s">
        <v>1419</v>
      </c>
    </row>
    <row r="235" spans="8:8">
      <c r="A235" s="713" t="s">
        <v>817</v>
      </c>
      <c r="B235" s="713" t="s">
        <v>1419</v>
      </c>
      <c r="C235" s="714" t="s">
        <v>1420</v>
      </c>
      <c r="D235" s="715">
        <v>122.0</v>
      </c>
      <c r="E235" s="715">
        <v>256.0</v>
      </c>
      <c r="F235" s="715">
        <v>122.0</v>
      </c>
      <c r="G235" s="715">
        <v>773.0</v>
      </c>
      <c r="H235" s="715" t="s">
        <v>1402</v>
      </c>
      <c r="J235" s="716">
        <f t="shared" si="3"/>
        <v>0.5169999999999959</v>
      </c>
      <c r="L235" s="709" t="s">
        <v>817</v>
      </c>
      <c r="M235" s="708" t="s">
        <v>1419</v>
      </c>
    </row>
    <row r="236" spans="8:8">
      <c r="A236" s="713" t="s">
        <v>817</v>
      </c>
      <c r="B236" s="713" t="s">
        <v>1419</v>
      </c>
      <c r="C236" s="714" t="s">
        <v>1420</v>
      </c>
      <c r="D236" s="715">
        <v>122.0</v>
      </c>
      <c r="E236" s="715">
        <v>773.0</v>
      </c>
      <c r="F236" s="715">
        <v>122.0</v>
      </c>
      <c r="G236" s="715">
        <v>840.0</v>
      </c>
      <c r="H236" s="715" t="s">
        <v>1403</v>
      </c>
      <c r="J236" s="716">
        <f t="shared" si="3"/>
        <v>0.06700000000000728</v>
      </c>
      <c r="L236" s="709" t="s">
        <v>817</v>
      </c>
      <c r="M236" s="708" t="s">
        <v>1419</v>
      </c>
    </row>
    <row r="237" spans="8:8">
      <c r="A237" s="713" t="s">
        <v>817</v>
      </c>
      <c r="B237" s="713" t="s">
        <v>1419</v>
      </c>
      <c r="C237" s="714" t="s">
        <v>1420</v>
      </c>
      <c r="D237" s="715">
        <v>122.0</v>
      </c>
      <c r="E237" s="715">
        <v>840.0</v>
      </c>
      <c r="F237" s="715">
        <v>122.0</v>
      </c>
      <c r="G237" s="715">
        <v>917.0</v>
      </c>
      <c r="H237" s="715" t="s">
        <v>1402</v>
      </c>
      <c r="J237" s="716">
        <f t="shared" si="3"/>
        <v>0.07699999999999818</v>
      </c>
      <c r="L237" s="709" t="s">
        <v>817</v>
      </c>
      <c r="M237" s="708" t="s">
        <v>1419</v>
      </c>
    </row>
    <row r="238" spans="8:8">
      <c r="A238" s="713" t="s">
        <v>817</v>
      </c>
      <c r="B238" s="713" t="s">
        <v>1419</v>
      </c>
      <c r="C238" s="714" t="s">
        <v>1420</v>
      </c>
      <c r="D238" s="715">
        <v>122.0</v>
      </c>
      <c r="E238" s="715">
        <v>917.0</v>
      </c>
      <c r="F238" s="715">
        <v>123.0</v>
      </c>
      <c r="G238" s="715">
        <v>249.0</v>
      </c>
      <c r="H238" s="715" t="s">
        <v>1403</v>
      </c>
      <c r="J238" s="716">
        <f t="shared" si="3"/>
        <v>0.33199999999999363</v>
      </c>
      <c r="L238" s="709" t="s">
        <v>817</v>
      </c>
      <c r="M238" s="708" t="s">
        <v>1419</v>
      </c>
    </row>
    <row r="239" spans="8:8">
      <c r="A239" s="713" t="s">
        <v>267</v>
      </c>
      <c r="B239" s="713" t="s">
        <v>1412</v>
      </c>
      <c r="C239" s="714" t="s">
        <v>268</v>
      </c>
      <c r="D239" s="715">
        <v>0.0</v>
      </c>
      <c r="E239" s="715">
        <v>0.0</v>
      </c>
      <c r="F239" s="715">
        <v>10.0</v>
      </c>
      <c r="G239" s="715">
        <v>0.0</v>
      </c>
      <c r="H239" s="715" t="s">
        <v>1411</v>
      </c>
      <c r="J239" s="716">
        <f t="shared" si="3"/>
        <v>10.0</v>
      </c>
      <c r="L239" s="709" t="s">
        <v>267</v>
      </c>
      <c r="M239" s="708" t="s">
        <v>1412</v>
      </c>
    </row>
    <row r="240" spans="8:8">
      <c r="A240" s="713" t="s">
        <v>267</v>
      </c>
      <c r="B240" s="713" t="s">
        <v>1412</v>
      </c>
      <c r="C240" s="714" t="s">
        <v>268</v>
      </c>
      <c r="D240" s="715">
        <v>10.0</v>
      </c>
      <c r="E240" s="715">
        <v>0.0</v>
      </c>
      <c r="F240" s="715">
        <v>13.0</v>
      </c>
      <c r="G240" s="715">
        <v>0.0</v>
      </c>
      <c r="H240" s="715" t="s">
        <v>1403</v>
      </c>
      <c r="J240" s="716">
        <f t="shared" si="3"/>
        <v>3.0</v>
      </c>
      <c r="L240" s="709" t="s">
        <v>267</v>
      </c>
      <c r="M240" s="708" t="s">
        <v>1412</v>
      </c>
    </row>
    <row r="241" spans="8:8">
      <c r="A241" s="713" t="s">
        <v>267</v>
      </c>
      <c r="B241" s="713" t="s">
        <v>1412</v>
      </c>
      <c r="C241" s="714" t="s">
        <v>268</v>
      </c>
      <c r="D241" s="715">
        <v>13.0</v>
      </c>
      <c r="E241" s="715">
        <v>0.0</v>
      </c>
      <c r="F241" s="715">
        <v>26.0</v>
      </c>
      <c r="G241" s="715">
        <v>0.0</v>
      </c>
      <c r="H241" s="715" t="s">
        <v>1404</v>
      </c>
      <c r="J241" s="716">
        <f t="shared" si="3"/>
        <v>13.0</v>
      </c>
      <c r="L241" s="709" t="s">
        <v>267</v>
      </c>
      <c r="M241" s="708" t="s">
        <v>1412</v>
      </c>
    </row>
    <row r="242" spans="8:8">
      <c r="A242" s="713" t="s">
        <v>267</v>
      </c>
      <c r="B242" s="713" t="s">
        <v>1412</v>
      </c>
      <c r="C242" s="714" t="s">
        <v>268</v>
      </c>
      <c r="D242" s="715">
        <v>26.0</v>
      </c>
      <c r="E242" s="715">
        <v>0.0</v>
      </c>
      <c r="F242" s="715">
        <v>33.0</v>
      </c>
      <c r="G242" s="715">
        <v>0.0</v>
      </c>
      <c r="H242" s="715" t="s">
        <v>1403</v>
      </c>
      <c r="J242" s="716">
        <f t="shared" si="3"/>
        <v>7.0</v>
      </c>
      <c r="L242" s="709" t="s">
        <v>267</v>
      </c>
      <c r="M242" s="708" t="s">
        <v>1412</v>
      </c>
    </row>
    <row r="243" spans="8:8">
      <c r="A243" s="713" t="s">
        <v>267</v>
      </c>
      <c r="B243" s="713" t="s">
        <v>1412</v>
      </c>
      <c r="C243" s="714" t="s">
        <v>268</v>
      </c>
      <c r="D243" s="715">
        <v>33.0</v>
      </c>
      <c r="E243" s="715">
        <v>0.0</v>
      </c>
      <c r="F243" s="715">
        <v>44.0</v>
      </c>
      <c r="G243" s="715">
        <v>0.0</v>
      </c>
      <c r="H243" s="715" t="s">
        <v>1411</v>
      </c>
      <c r="J243" s="716">
        <f t="shared" si="3"/>
        <v>11.0</v>
      </c>
      <c r="L243" s="709" t="s">
        <v>267</v>
      </c>
      <c r="M243" s="708" t="s">
        <v>1412</v>
      </c>
    </row>
    <row r="244" spans="8:8">
      <c r="A244" s="713" t="s">
        <v>267</v>
      </c>
      <c r="B244" s="713" t="s">
        <v>1412</v>
      </c>
      <c r="C244" s="714" t="s">
        <v>268</v>
      </c>
      <c r="D244" s="715">
        <v>44.0</v>
      </c>
      <c r="E244" s="715">
        <v>0.0</v>
      </c>
      <c r="F244" s="715">
        <v>52.0</v>
      </c>
      <c r="G244" s="715">
        <v>0.0</v>
      </c>
      <c r="H244" s="715" t="s">
        <v>1404</v>
      </c>
      <c r="J244" s="716">
        <f t="shared" si="3"/>
        <v>8.0</v>
      </c>
      <c r="L244" s="709" t="s">
        <v>267</v>
      </c>
      <c r="M244" s="708" t="s">
        <v>1412</v>
      </c>
    </row>
    <row r="245" spans="8:8">
      <c r="A245" s="713" t="s">
        <v>267</v>
      </c>
      <c r="B245" s="713" t="s">
        <v>1412</v>
      </c>
      <c r="C245" s="714" t="s">
        <v>268</v>
      </c>
      <c r="D245" s="715">
        <v>52.0</v>
      </c>
      <c r="E245" s="715">
        <v>0.0</v>
      </c>
      <c r="F245" s="715">
        <v>58.0</v>
      </c>
      <c r="G245" s="715">
        <v>0.0</v>
      </c>
      <c r="H245" s="715" t="s">
        <v>1403</v>
      </c>
      <c r="J245" s="716">
        <f t="shared" si="3"/>
        <v>6.0</v>
      </c>
      <c r="L245" s="709" t="s">
        <v>267</v>
      </c>
      <c r="M245" s="708" t="s">
        <v>1412</v>
      </c>
    </row>
    <row r="246" spans="8:8">
      <c r="A246" s="713" t="s">
        <v>267</v>
      </c>
      <c r="B246" s="713" t="s">
        <v>1412</v>
      </c>
      <c r="C246" s="714" t="s">
        <v>268</v>
      </c>
      <c r="D246" s="715">
        <v>58.0</v>
      </c>
      <c r="E246" s="715">
        <v>0.0</v>
      </c>
      <c r="F246" s="715">
        <v>60.0</v>
      </c>
      <c r="G246" s="715">
        <v>0.0</v>
      </c>
      <c r="H246" s="715" t="s">
        <v>1404</v>
      </c>
      <c r="J246" s="716">
        <f t="shared" si="3"/>
        <v>2.0</v>
      </c>
      <c r="L246" s="709" t="s">
        <v>267</v>
      </c>
      <c r="M246" s="708" t="s">
        <v>1412</v>
      </c>
    </row>
    <row r="247" spans="8:8">
      <c r="A247" s="713" t="s">
        <v>267</v>
      </c>
      <c r="B247" s="713" t="s">
        <v>1412</v>
      </c>
      <c r="C247" s="714" t="s">
        <v>268</v>
      </c>
      <c r="D247" s="715">
        <v>60.0</v>
      </c>
      <c r="E247" s="715">
        <v>0.0</v>
      </c>
      <c r="F247" s="715">
        <v>62.0</v>
      </c>
      <c r="G247" s="715">
        <v>0.0</v>
      </c>
      <c r="H247" s="715" t="s">
        <v>1411</v>
      </c>
      <c r="J247" s="716">
        <f t="shared" si="3"/>
        <v>2.0</v>
      </c>
      <c r="L247" s="709" t="s">
        <v>267</v>
      </c>
      <c r="M247" s="708" t="s">
        <v>1412</v>
      </c>
    </row>
    <row r="248" spans="8:8">
      <c r="A248" s="713" t="s">
        <v>267</v>
      </c>
      <c r="B248" s="713" t="s">
        <v>1412</v>
      </c>
      <c r="C248" s="714" t="s">
        <v>268</v>
      </c>
      <c r="D248" s="715">
        <v>62.0</v>
      </c>
      <c r="E248" s="715">
        <v>0.0</v>
      </c>
      <c r="F248" s="715">
        <v>75.0</v>
      </c>
      <c r="G248" s="715">
        <v>0.0</v>
      </c>
      <c r="H248" s="715" t="s">
        <v>1404</v>
      </c>
      <c r="J248" s="716">
        <f t="shared" si="3"/>
        <v>13.0</v>
      </c>
      <c r="L248" s="709" t="s">
        <v>267</v>
      </c>
      <c r="M248" s="708" t="s">
        <v>1412</v>
      </c>
    </row>
    <row r="249" spans="8:8">
      <c r="A249" s="713" t="s">
        <v>540</v>
      </c>
      <c r="B249" s="713" t="s">
        <v>1414</v>
      </c>
      <c r="C249" s="714" t="s">
        <v>541</v>
      </c>
      <c r="D249" s="715">
        <v>0.0</v>
      </c>
      <c r="E249" s="715">
        <v>0.0</v>
      </c>
      <c r="F249" s="715">
        <v>1.0</v>
      </c>
      <c r="G249" s="715">
        <v>884.0</v>
      </c>
      <c r="H249" s="715" t="s">
        <v>1404</v>
      </c>
      <c r="J249" s="716">
        <f t="shared" si="3"/>
        <v>1.884</v>
      </c>
      <c r="L249" s="709" t="s">
        <v>540</v>
      </c>
      <c r="M249" s="708" t="s">
        <v>1414</v>
      </c>
    </row>
    <row r="250" spans="8:8">
      <c r="A250" s="713" t="s">
        <v>540</v>
      </c>
      <c r="B250" s="713" t="s">
        <v>1414</v>
      </c>
      <c r="C250" s="714" t="s">
        <v>541</v>
      </c>
      <c r="D250" s="715">
        <v>1.0</v>
      </c>
      <c r="E250" s="715">
        <v>884.0</v>
      </c>
      <c r="F250" s="715">
        <v>3.0</v>
      </c>
      <c r="G250" s="715">
        <v>993.0</v>
      </c>
      <c r="H250" s="715" t="s">
        <v>1411</v>
      </c>
      <c r="J250" s="716">
        <f t="shared" si="3"/>
        <v>2.109</v>
      </c>
      <c r="L250" s="709" t="s">
        <v>540</v>
      </c>
      <c r="M250" s="708" t="s">
        <v>1414</v>
      </c>
    </row>
    <row r="251" spans="8:8">
      <c r="A251" s="713" t="s">
        <v>540</v>
      </c>
      <c r="B251" s="713" t="s">
        <v>1414</v>
      </c>
      <c r="C251" s="714" t="s">
        <v>541</v>
      </c>
      <c r="D251" s="715">
        <v>3.0</v>
      </c>
      <c r="E251" s="715">
        <v>993.0</v>
      </c>
      <c r="F251" s="715">
        <v>4.0</v>
      </c>
      <c r="G251" s="715">
        <v>564.0</v>
      </c>
      <c r="H251" s="715" t="s">
        <v>1402</v>
      </c>
      <c r="J251" s="716">
        <f t="shared" si="3"/>
        <v>0.5710000000000002</v>
      </c>
      <c r="L251" s="709" t="s">
        <v>540</v>
      </c>
      <c r="M251" s="708" t="s">
        <v>1414</v>
      </c>
    </row>
    <row r="252" spans="8:8">
      <c r="A252" s="713" t="s">
        <v>540</v>
      </c>
      <c r="B252" s="713" t="s">
        <v>1414</v>
      </c>
      <c r="C252" s="714" t="s">
        <v>541</v>
      </c>
      <c r="D252" s="715">
        <v>4.0</v>
      </c>
      <c r="E252" s="715">
        <v>564.0</v>
      </c>
      <c r="F252" s="715">
        <v>4.0</v>
      </c>
      <c r="G252" s="715">
        <v>634.0</v>
      </c>
      <c r="H252" s="715" t="s">
        <v>1403</v>
      </c>
      <c r="J252" s="716">
        <f t="shared" si="3"/>
        <v>0.07000000000000028</v>
      </c>
      <c r="L252" s="709" t="s">
        <v>540</v>
      </c>
      <c r="M252" s="708" t="s">
        <v>1414</v>
      </c>
    </row>
    <row r="253" spans="8:8">
      <c r="A253" s="713" t="s">
        <v>540</v>
      </c>
      <c r="B253" s="713" t="s">
        <v>1414</v>
      </c>
      <c r="C253" s="714" t="s">
        <v>541</v>
      </c>
      <c r="D253" s="715">
        <v>4.0</v>
      </c>
      <c r="E253" s="715">
        <v>634.0</v>
      </c>
      <c r="F253" s="715">
        <v>4.0</v>
      </c>
      <c r="G253" s="715">
        <v>724.0</v>
      </c>
      <c r="H253" s="715" t="s">
        <v>1404</v>
      </c>
      <c r="J253" s="716">
        <f t="shared" si="3"/>
        <v>0.08999999999999986</v>
      </c>
      <c r="L253" s="709" t="s">
        <v>540</v>
      </c>
      <c r="M253" s="708" t="s">
        <v>1414</v>
      </c>
    </row>
    <row r="254" spans="8:8">
      <c r="A254" s="713" t="s">
        <v>540</v>
      </c>
      <c r="B254" s="713" t="s">
        <v>1414</v>
      </c>
      <c r="C254" s="714" t="s">
        <v>541</v>
      </c>
      <c r="D254" s="715">
        <v>4.0</v>
      </c>
      <c r="E254" s="715">
        <v>724.0</v>
      </c>
      <c r="F254" s="715">
        <v>5.0</v>
      </c>
      <c r="G254" s="715">
        <v>794.0</v>
      </c>
      <c r="H254" s="715" t="s">
        <v>1403</v>
      </c>
      <c r="J254" s="716">
        <f t="shared" si="3"/>
        <v>1.0699999999999994</v>
      </c>
      <c r="L254" s="709" t="s">
        <v>540</v>
      </c>
      <c r="M254" s="708" t="s">
        <v>1414</v>
      </c>
    </row>
    <row r="255" spans="8:8">
      <c r="A255" s="713" t="s">
        <v>540</v>
      </c>
      <c r="B255" s="713" t="s">
        <v>1414</v>
      </c>
      <c r="C255" s="714" t="s">
        <v>541</v>
      </c>
      <c r="D255" s="715">
        <v>5.0</v>
      </c>
      <c r="E255" s="715">
        <v>794.0</v>
      </c>
      <c r="F255" s="715">
        <v>6.0</v>
      </c>
      <c r="G255" s="715">
        <v>44.0</v>
      </c>
      <c r="H255" s="715" t="s">
        <v>1404</v>
      </c>
      <c r="J255" s="716">
        <f t="shared" si="3"/>
        <v>0.25</v>
      </c>
      <c r="L255" s="709" t="s">
        <v>540</v>
      </c>
      <c r="M255" s="708" t="s">
        <v>1414</v>
      </c>
    </row>
    <row r="256" spans="8:8">
      <c r="A256" s="713" t="s">
        <v>540</v>
      </c>
      <c r="B256" s="713" t="s">
        <v>1414</v>
      </c>
      <c r="C256" s="714" t="s">
        <v>541</v>
      </c>
      <c r="D256" s="715">
        <v>6.0</v>
      </c>
      <c r="E256" s="715">
        <v>44.0</v>
      </c>
      <c r="F256" s="715">
        <v>6.0</v>
      </c>
      <c r="G256" s="715">
        <v>194.0</v>
      </c>
      <c r="H256" s="715" t="s">
        <v>1403</v>
      </c>
      <c r="J256" s="716">
        <f t="shared" si="3"/>
        <v>0.15000000000000036</v>
      </c>
      <c r="L256" s="709" t="s">
        <v>540</v>
      </c>
      <c r="M256" s="708" t="s">
        <v>1414</v>
      </c>
    </row>
    <row r="257" spans="8:8">
      <c r="A257" s="713" t="s">
        <v>540</v>
      </c>
      <c r="B257" s="713" t="s">
        <v>1414</v>
      </c>
      <c r="C257" s="714" t="s">
        <v>541</v>
      </c>
      <c r="D257" s="715">
        <v>6.0</v>
      </c>
      <c r="E257" s="715">
        <v>194.0</v>
      </c>
      <c r="F257" s="715">
        <v>6.0</v>
      </c>
      <c r="G257" s="715">
        <v>374.0</v>
      </c>
      <c r="H257" s="715" t="s">
        <v>1402</v>
      </c>
      <c r="J257" s="716">
        <f t="shared" si="3"/>
        <v>0.17999999999999972</v>
      </c>
      <c r="L257" s="709" t="s">
        <v>540</v>
      </c>
      <c r="M257" s="708" t="s">
        <v>1414</v>
      </c>
    </row>
    <row r="258" spans="8:8">
      <c r="A258" s="713" t="s">
        <v>540</v>
      </c>
      <c r="B258" s="713" t="s">
        <v>1414</v>
      </c>
      <c r="C258" s="714" t="s">
        <v>541</v>
      </c>
      <c r="D258" s="715">
        <v>6.0</v>
      </c>
      <c r="E258" s="715">
        <v>374.0</v>
      </c>
      <c r="F258" s="715">
        <v>6.0</v>
      </c>
      <c r="G258" s="715">
        <v>584.0</v>
      </c>
      <c r="H258" s="715" t="s">
        <v>1403</v>
      </c>
      <c r="J258" s="716">
        <f t="shared" si="3"/>
        <v>0.20999999999999996</v>
      </c>
      <c r="L258" s="709" t="s">
        <v>540</v>
      </c>
      <c r="M258" s="708" t="s">
        <v>1414</v>
      </c>
    </row>
    <row r="259" spans="8:8">
      <c r="A259" s="713" t="s">
        <v>540</v>
      </c>
      <c r="B259" s="713" t="s">
        <v>1414</v>
      </c>
      <c r="C259" s="714" t="s">
        <v>541</v>
      </c>
      <c r="D259" s="715">
        <v>6.0</v>
      </c>
      <c r="E259" s="715">
        <v>584.0</v>
      </c>
      <c r="F259" s="715">
        <v>6.0</v>
      </c>
      <c r="G259" s="715">
        <v>684.0</v>
      </c>
      <c r="H259" s="715" t="s">
        <v>1411</v>
      </c>
      <c r="J259" s="716">
        <f t="shared" si="4" ref="J259:J322">+(F259+G259/1000)-(D259+E259/1000)</f>
        <v>0.10000000000000053</v>
      </c>
      <c r="L259" s="709" t="s">
        <v>540</v>
      </c>
      <c r="M259" s="708" t="s">
        <v>1414</v>
      </c>
    </row>
    <row r="260" spans="8:8">
      <c r="A260" s="713" t="s">
        <v>540</v>
      </c>
      <c r="B260" s="713" t="s">
        <v>1414</v>
      </c>
      <c r="C260" s="714" t="s">
        <v>541</v>
      </c>
      <c r="D260" s="715">
        <v>6.0</v>
      </c>
      <c r="E260" s="715">
        <v>684.0</v>
      </c>
      <c r="F260" s="715">
        <v>6.0</v>
      </c>
      <c r="G260" s="715">
        <v>814.0</v>
      </c>
      <c r="H260" s="715" t="s">
        <v>1403</v>
      </c>
      <c r="J260" s="716">
        <f t="shared" si="4"/>
        <v>0.1299999999999999</v>
      </c>
      <c r="L260" s="709" t="s">
        <v>540</v>
      </c>
      <c r="M260" s="708" t="s">
        <v>1414</v>
      </c>
    </row>
    <row r="261" spans="8:8">
      <c r="A261" s="713" t="s">
        <v>540</v>
      </c>
      <c r="B261" s="713" t="s">
        <v>1414</v>
      </c>
      <c r="C261" s="714" t="s">
        <v>541</v>
      </c>
      <c r="D261" s="715">
        <v>6.0</v>
      </c>
      <c r="E261" s="715">
        <v>814.0</v>
      </c>
      <c r="F261" s="715">
        <v>6.0</v>
      </c>
      <c r="G261" s="715">
        <v>934.0</v>
      </c>
      <c r="H261" s="715" t="s">
        <v>1411</v>
      </c>
      <c r="J261" s="716">
        <f t="shared" si="4"/>
        <v>0.1200000000000001</v>
      </c>
      <c r="L261" s="709" t="s">
        <v>540</v>
      </c>
      <c r="M261" s="708" t="s">
        <v>1414</v>
      </c>
    </row>
    <row r="262" spans="8:8">
      <c r="A262" s="713" t="s">
        <v>540</v>
      </c>
      <c r="B262" s="713" t="s">
        <v>1414</v>
      </c>
      <c r="C262" s="714" t="s">
        <v>541</v>
      </c>
      <c r="D262" s="715">
        <v>6.0</v>
      </c>
      <c r="E262" s="715">
        <v>934.0</v>
      </c>
      <c r="F262" s="715">
        <v>7.0</v>
      </c>
      <c r="G262" s="715">
        <v>54.0</v>
      </c>
      <c r="H262" s="715" t="s">
        <v>1404</v>
      </c>
      <c r="J262" s="716">
        <f t="shared" si="4"/>
        <v>0.1200000000000001</v>
      </c>
      <c r="L262" s="709" t="s">
        <v>540</v>
      </c>
      <c r="M262" s="708" t="s">
        <v>1414</v>
      </c>
    </row>
    <row r="263" spans="8:8">
      <c r="A263" s="713" t="s">
        <v>540</v>
      </c>
      <c r="B263" s="713" t="s">
        <v>1414</v>
      </c>
      <c r="C263" s="714" t="s">
        <v>541</v>
      </c>
      <c r="D263" s="715">
        <v>7.0</v>
      </c>
      <c r="E263" s="715">
        <v>54.0</v>
      </c>
      <c r="F263" s="715">
        <v>7.0</v>
      </c>
      <c r="G263" s="715">
        <v>164.0</v>
      </c>
      <c r="H263" s="715" t="s">
        <v>1402</v>
      </c>
      <c r="J263" s="716">
        <f t="shared" si="4"/>
        <v>0.10999999999999943</v>
      </c>
      <c r="L263" s="709" t="s">
        <v>540</v>
      </c>
      <c r="M263" s="708" t="s">
        <v>1414</v>
      </c>
    </row>
    <row r="264" spans="8:8">
      <c r="A264" s="713" t="s">
        <v>540</v>
      </c>
      <c r="B264" s="713" t="s">
        <v>1414</v>
      </c>
      <c r="C264" s="714" t="s">
        <v>541</v>
      </c>
      <c r="D264" s="715">
        <v>7.0</v>
      </c>
      <c r="E264" s="715">
        <v>164.0</v>
      </c>
      <c r="F264" s="715">
        <v>7.0</v>
      </c>
      <c r="G264" s="715">
        <v>284.0</v>
      </c>
      <c r="H264" s="715" t="s">
        <v>1404</v>
      </c>
      <c r="J264" s="716">
        <f t="shared" si="4"/>
        <v>0.1200000000000001</v>
      </c>
      <c r="L264" s="709" t="s">
        <v>540</v>
      </c>
      <c r="M264" s="708" t="s">
        <v>1414</v>
      </c>
    </row>
    <row r="265" spans="8:8">
      <c r="A265" s="713" t="s">
        <v>540</v>
      </c>
      <c r="B265" s="713" t="s">
        <v>1414</v>
      </c>
      <c r="C265" s="714" t="s">
        <v>541</v>
      </c>
      <c r="D265" s="715">
        <v>7.0</v>
      </c>
      <c r="E265" s="715">
        <v>284.0</v>
      </c>
      <c r="F265" s="715">
        <v>7.0</v>
      </c>
      <c r="G265" s="715">
        <v>544.0</v>
      </c>
      <c r="H265" s="715" t="s">
        <v>1403</v>
      </c>
      <c r="J265" s="716">
        <f t="shared" si="4"/>
        <v>0.2599999999999998</v>
      </c>
      <c r="L265" s="709" t="s">
        <v>540</v>
      </c>
      <c r="M265" s="708" t="s">
        <v>1414</v>
      </c>
    </row>
    <row r="266" spans="8:8">
      <c r="A266" s="713" t="s">
        <v>540</v>
      </c>
      <c r="B266" s="713" t="s">
        <v>1414</v>
      </c>
      <c r="C266" s="714" t="s">
        <v>541</v>
      </c>
      <c r="D266" s="715">
        <v>7.0</v>
      </c>
      <c r="E266" s="715">
        <v>544.0</v>
      </c>
      <c r="F266" s="715">
        <v>7.0</v>
      </c>
      <c r="G266" s="715">
        <v>634.0</v>
      </c>
      <c r="H266" s="715" t="s">
        <v>1402</v>
      </c>
      <c r="J266" s="716">
        <f t="shared" si="4"/>
        <v>0.09000000000000075</v>
      </c>
      <c r="L266" s="709" t="s">
        <v>540</v>
      </c>
      <c r="M266" s="708" t="s">
        <v>1414</v>
      </c>
    </row>
    <row r="267" spans="8:8">
      <c r="A267" s="713" t="s">
        <v>540</v>
      </c>
      <c r="B267" s="713" t="s">
        <v>1414</v>
      </c>
      <c r="C267" s="714" t="s">
        <v>541</v>
      </c>
      <c r="D267" s="715">
        <v>7.0</v>
      </c>
      <c r="E267" s="715">
        <v>634.0</v>
      </c>
      <c r="F267" s="715">
        <v>7.0</v>
      </c>
      <c r="G267" s="715">
        <v>714.0</v>
      </c>
      <c r="H267" s="715" t="s">
        <v>1404</v>
      </c>
      <c r="J267" s="716">
        <f t="shared" si="4"/>
        <v>0.08000000000000007</v>
      </c>
      <c r="L267" s="709" t="s">
        <v>540</v>
      </c>
      <c r="M267" s="708" t="s">
        <v>1414</v>
      </c>
    </row>
    <row r="268" spans="8:8">
      <c r="A268" s="713" t="s">
        <v>540</v>
      </c>
      <c r="B268" s="713" t="s">
        <v>1414</v>
      </c>
      <c r="C268" s="714" t="s">
        <v>541</v>
      </c>
      <c r="D268" s="715">
        <v>7.0</v>
      </c>
      <c r="E268" s="715">
        <v>714.0</v>
      </c>
      <c r="F268" s="715">
        <v>8.0</v>
      </c>
      <c r="G268" s="715">
        <v>84.0</v>
      </c>
      <c r="H268" s="715" t="s">
        <v>1403</v>
      </c>
      <c r="J268" s="716">
        <f t="shared" si="4"/>
        <v>0.3699999999999992</v>
      </c>
      <c r="L268" s="709" t="s">
        <v>540</v>
      </c>
      <c r="M268" s="708" t="s">
        <v>1414</v>
      </c>
    </row>
    <row r="269" spans="8:8">
      <c r="A269" s="713" t="s">
        <v>540</v>
      </c>
      <c r="B269" s="713" t="s">
        <v>1414</v>
      </c>
      <c r="C269" s="714" t="s">
        <v>541</v>
      </c>
      <c r="D269" s="715">
        <v>8.0</v>
      </c>
      <c r="E269" s="715">
        <v>84.0</v>
      </c>
      <c r="F269" s="715">
        <v>8.0</v>
      </c>
      <c r="G269" s="715">
        <v>184.0</v>
      </c>
      <c r="H269" s="715" t="s">
        <v>1402</v>
      </c>
      <c r="J269" s="716">
        <f t="shared" si="4"/>
        <v>0.09999999999999964</v>
      </c>
      <c r="L269" s="709" t="s">
        <v>540</v>
      </c>
      <c r="M269" s="708" t="s">
        <v>1414</v>
      </c>
    </row>
    <row r="270" spans="8:8">
      <c r="A270" s="713" t="s">
        <v>540</v>
      </c>
      <c r="B270" s="713" t="s">
        <v>1414</v>
      </c>
      <c r="C270" s="714" t="s">
        <v>541</v>
      </c>
      <c r="D270" s="715">
        <v>8.0</v>
      </c>
      <c r="E270" s="715">
        <v>184.0</v>
      </c>
      <c r="F270" s="715">
        <v>8.0</v>
      </c>
      <c r="G270" s="715">
        <v>494.0</v>
      </c>
      <c r="H270" s="715" t="s">
        <v>1403</v>
      </c>
      <c r="J270" s="716">
        <f t="shared" si="4"/>
        <v>0.3100000000000005</v>
      </c>
      <c r="L270" s="709" t="s">
        <v>540</v>
      </c>
      <c r="M270" s="708" t="s">
        <v>1414</v>
      </c>
    </row>
    <row r="271" spans="8:8">
      <c r="A271" s="713" t="s">
        <v>540</v>
      </c>
      <c r="B271" s="713" t="s">
        <v>1414</v>
      </c>
      <c r="C271" s="714" t="s">
        <v>541</v>
      </c>
      <c r="D271" s="715">
        <v>8.0</v>
      </c>
      <c r="E271" s="715">
        <v>494.0</v>
      </c>
      <c r="F271" s="715">
        <v>8.0</v>
      </c>
      <c r="G271" s="715">
        <v>614.0</v>
      </c>
      <c r="H271" s="715" t="s">
        <v>1411</v>
      </c>
      <c r="J271" s="716">
        <f t="shared" si="4"/>
        <v>0.120000000000001</v>
      </c>
      <c r="L271" s="709" t="s">
        <v>540</v>
      </c>
      <c r="M271" s="708" t="s">
        <v>1414</v>
      </c>
    </row>
    <row r="272" spans="8:8">
      <c r="A272" s="713" t="s">
        <v>540</v>
      </c>
      <c r="B272" s="713" t="s">
        <v>1414</v>
      </c>
      <c r="C272" s="714" t="s">
        <v>541</v>
      </c>
      <c r="D272" s="715">
        <v>8.0</v>
      </c>
      <c r="E272" s="715">
        <v>614.0</v>
      </c>
      <c r="F272" s="715">
        <v>8.0</v>
      </c>
      <c r="G272" s="715">
        <v>914.0</v>
      </c>
      <c r="H272" s="715" t="s">
        <v>1411</v>
      </c>
      <c r="J272" s="716">
        <f t="shared" si="4"/>
        <v>0.29999999999999893</v>
      </c>
      <c r="L272" s="709" t="s">
        <v>540</v>
      </c>
      <c r="M272" s="708" t="s">
        <v>1414</v>
      </c>
    </row>
    <row r="273" spans="8:8">
      <c r="A273" s="713" t="s">
        <v>540</v>
      </c>
      <c r="B273" s="713" t="s">
        <v>1414</v>
      </c>
      <c r="C273" s="714" t="s">
        <v>541</v>
      </c>
      <c r="D273" s="715">
        <v>8.0</v>
      </c>
      <c r="E273" s="715">
        <v>914.0</v>
      </c>
      <c r="F273" s="715">
        <v>9.0</v>
      </c>
      <c r="G273" s="715">
        <v>114.0</v>
      </c>
      <c r="H273" s="715" t="s">
        <v>1403</v>
      </c>
      <c r="J273" s="716">
        <f t="shared" si="4"/>
        <v>0.20000000000000107</v>
      </c>
      <c r="L273" s="709" t="s">
        <v>540</v>
      </c>
      <c r="M273" s="708" t="s">
        <v>1414</v>
      </c>
    </row>
    <row r="274" spans="8:8">
      <c r="A274" s="713" t="s">
        <v>540</v>
      </c>
      <c r="B274" s="713" t="s">
        <v>1414</v>
      </c>
      <c r="C274" s="714" t="s">
        <v>541</v>
      </c>
      <c r="D274" s="715">
        <v>9.0</v>
      </c>
      <c r="E274" s="715">
        <v>114.0</v>
      </c>
      <c r="F274" s="715">
        <v>9.0</v>
      </c>
      <c r="G274" s="715">
        <v>204.0</v>
      </c>
      <c r="H274" s="715" t="s">
        <v>1411</v>
      </c>
      <c r="J274" s="716">
        <f t="shared" si="4"/>
        <v>0.08999999999999986</v>
      </c>
      <c r="L274" s="709" t="s">
        <v>540</v>
      </c>
      <c r="M274" s="708" t="s">
        <v>1414</v>
      </c>
    </row>
    <row r="275" spans="8:8">
      <c r="A275" s="713" t="s">
        <v>540</v>
      </c>
      <c r="B275" s="713" t="s">
        <v>1414</v>
      </c>
      <c r="C275" s="714" t="s">
        <v>541</v>
      </c>
      <c r="D275" s="715">
        <v>9.0</v>
      </c>
      <c r="E275" s="715">
        <v>204.0</v>
      </c>
      <c r="F275" s="715">
        <v>9.0</v>
      </c>
      <c r="G275" s="715">
        <v>404.0</v>
      </c>
      <c r="H275" s="715" t="s">
        <v>1403</v>
      </c>
      <c r="J275" s="716">
        <f t="shared" si="4"/>
        <v>0.1999999999999993</v>
      </c>
      <c r="L275" s="709" t="s">
        <v>540</v>
      </c>
      <c r="M275" s="708" t="s">
        <v>1414</v>
      </c>
    </row>
    <row r="276" spans="8:8">
      <c r="A276" s="713" t="s">
        <v>540</v>
      </c>
      <c r="B276" s="713" t="s">
        <v>1414</v>
      </c>
      <c r="C276" s="714" t="s">
        <v>541</v>
      </c>
      <c r="D276" s="715">
        <v>9.0</v>
      </c>
      <c r="E276" s="715">
        <v>404.0</v>
      </c>
      <c r="F276" s="715">
        <v>9.0</v>
      </c>
      <c r="G276" s="715">
        <v>664.0</v>
      </c>
      <c r="H276" s="715" t="s">
        <v>1402</v>
      </c>
      <c r="J276" s="716">
        <f t="shared" si="4"/>
        <v>0.2599999999999998</v>
      </c>
      <c r="L276" s="709" t="s">
        <v>540</v>
      </c>
      <c r="M276" s="708" t="s">
        <v>1414</v>
      </c>
    </row>
    <row r="277" spans="8:8">
      <c r="A277" s="713" t="s">
        <v>540</v>
      </c>
      <c r="B277" s="713" t="s">
        <v>1414</v>
      </c>
      <c r="C277" s="714" t="s">
        <v>541</v>
      </c>
      <c r="D277" s="715">
        <v>9.0</v>
      </c>
      <c r="E277" s="715">
        <v>664.0</v>
      </c>
      <c r="F277" s="715">
        <v>9.0</v>
      </c>
      <c r="G277" s="715">
        <v>784.0</v>
      </c>
      <c r="H277" s="715" t="s">
        <v>1403</v>
      </c>
      <c r="J277" s="716">
        <f t="shared" si="4"/>
        <v>0.120000000000001</v>
      </c>
      <c r="L277" s="709" t="s">
        <v>540</v>
      </c>
      <c r="M277" s="708" t="s">
        <v>1414</v>
      </c>
    </row>
    <row r="278" spans="8:8">
      <c r="A278" s="713" t="s">
        <v>540</v>
      </c>
      <c r="B278" s="713" t="s">
        <v>1414</v>
      </c>
      <c r="C278" s="714" t="s">
        <v>541</v>
      </c>
      <c r="D278" s="715">
        <v>9.0</v>
      </c>
      <c r="E278" s="715">
        <v>784.0</v>
      </c>
      <c r="F278" s="715">
        <v>10.0</v>
      </c>
      <c r="G278" s="715">
        <v>484.0</v>
      </c>
      <c r="H278" s="715" t="s">
        <v>1404</v>
      </c>
      <c r="J278" s="716">
        <f t="shared" si="4"/>
        <v>0.6999999999999993</v>
      </c>
      <c r="L278" s="709" t="s">
        <v>540</v>
      </c>
      <c r="M278" s="708" t="s">
        <v>1414</v>
      </c>
    </row>
    <row r="279" spans="8:8">
      <c r="A279" s="713" t="s">
        <v>540</v>
      </c>
      <c r="B279" s="713" t="s">
        <v>1414</v>
      </c>
      <c r="C279" s="714" t="s">
        <v>541</v>
      </c>
      <c r="D279" s="715">
        <v>10.0</v>
      </c>
      <c r="E279" s="715">
        <v>484.0</v>
      </c>
      <c r="F279" s="715">
        <v>10.0</v>
      </c>
      <c r="G279" s="715">
        <v>674.0</v>
      </c>
      <c r="H279" s="715" t="s">
        <v>1411</v>
      </c>
      <c r="J279" s="716">
        <f t="shared" si="4"/>
        <v>0.1899999999999995</v>
      </c>
      <c r="L279" s="709" t="s">
        <v>540</v>
      </c>
      <c r="M279" s="708" t="s">
        <v>1414</v>
      </c>
    </row>
    <row r="280" spans="8:8">
      <c r="A280" s="713" t="s">
        <v>540</v>
      </c>
      <c r="B280" s="713" t="s">
        <v>1414</v>
      </c>
      <c r="C280" s="714" t="s">
        <v>541</v>
      </c>
      <c r="D280" s="715">
        <v>10.0</v>
      </c>
      <c r="E280" s="715">
        <v>674.0</v>
      </c>
      <c r="F280" s="715">
        <v>10.0</v>
      </c>
      <c r="G280" s="715">
        <v>744.0</v>
      </c>
      <c r="H280" s="715" t="s">
        <v>1403</v>
      </c>
      <c r="J280" s="716">
        <f t="shared" si="4"/>
        <v>0.07000000000000028</v>
      </c>
      <c r="L280" s="709" t="s">
        <v>540</v>
      </c>
      <c r="M280" s="708" t="s">
        <v>1414</v>
      </c>
    </row>
    <row r="281" spans="8:8">
      <c r="A281" s="713" t="s">
        <v>540</v>
      </c>
      <c r="B281" s="713" t="s">
        <v>1414</v>
      </c>
      <c r="C281" s="714" t="s">
        <v>541</v>
      </c>
      <c r="D281" s="715">
        <v>10.0</v>
      </c>
      <c r="E281" s="715">
        <v>744.0</v>
      </c>
      <c r="F281" s="715">
        <v>11.0</v>
      </c>
      <c r="G281" s="715">
        <v>54.0</v>
      </c>
      <c r="H281" s="715" t="s">
        <v>1404</v>
      </c>
      <c r="J281" s="716">
        <f t="shared" si="4"/>
        <v>0.3100000000000005</v>
      </c>
      <c r="L281" s="709" t="s">
        <v>540</v>
      </c>
      <c r="M281" s="708" t="s">
        <v>1414</v>
      </c>
    </row>
    <row r="282" spans="8:8">
      <c r="A282" s="713" t="s">
        <v>540</v>
      </c>
      <c r="B282" s="713" t="s">
        <v>1414</v>
      </c>
      <c r="C282" s="714" t="s">
        <v>541</v>
      </c>
      <c r="D282" s="715">
        <v>11.0</v>
      </c>
      <c r="E282" s="715">
        <v>54.0</v>
      </c>
      <c r="F282" s="715">
        <v>11.0</v>
      </c>
      <c r="G282" s="715">
        <v>204.0</v>
      </c>
      <c r="H282" s="715" t="s">
        <v>1402</v>
      </c>
      <c r="J282" s="716">
        <f t="shared" si="4"/>
        <v>0.15000000000000036</v>
      </c>
      <c r="L282" s="709" t="s">
        <v>540</v>
      </c>
      <c r="M282" s="708" t="s">
        <v>1414</v>
      </c>
    </row>
    <row r="283" spans="8:8">
      <c r="A283" s="713" t="s">
        <v>540</v>
      </c>
      <c r="B283" s="713" t="s">
        <v>1414</v>
      </c>
      <c r="C283" s="714" t="s">
        <v>541</v>
      </c>
      <c r="D283" s="715">
        <v>11.0</v>
      </c>
      <c r="E283" s="715">
        <v>204.0</v>
      </c>
      <c r="F283" s="715">
        <v>11.0</v>
      </c>
      <c r="G283" s="715">
        <v>464.0</v>
      </c>
      <c r="H283" s="715" t="s">
        <v>1403</v>
      </c>
      <c r="J283" s="716">
        <f t="shared" si="4"/>
        <v>0.2599999999999998</v>
      </c>
      <c r="L283" s="709" t="s">
        <v>540</v>
      </c>
      <c r="M283" s="708" t="s">
        <v>1414</v>
      </c>
    </row>
    <row r="284" spans="8:8">
      <c r="A284" s="713" t="s">
        <v>540</v>
      </c>
      <c r="B284" s="713" t="s">
        <v>1414</v>
      </c>
      <c r="C284" s="714" t="s">
        <v>541</v>
      </c>
      <c r="D284" s="715">
        <v>11.0</v>
      </c>
      <c r="E284" s="715">
        <v>464.0</v>
      </c>
      <c r="F284" s="715">
        <v>11.0</v>
      </c>
      <c r="G284" s="715">
        <v>784.0</v>
      </c>
      <c r="H284" s="715" t="s">
        <v>1404</v>
      </c>
      <c r="J284" s="716">
        <f t="shared" si="4"/>
        <v>0.3200000000000003</v>
      </c>
      <c r="L284" s="709" t="s">
        <v>540</v>
      </c>
      <c r="M284" s="708" t="s">
        <v>1414</v>
      </c>
    </row>
    <row r="285" spans="8:8">
      <c r="A285" s="713" t="s">
        <v>540</v>
      </c>
      <c r="B285" s="713" t="s">
        <v>1414</v>
      </c>
      <c r="C285" s="714" t="s">
        <v>541</v>
      </c>
      <c r="D285" s="715">
        <v>11.0</v>
      </c>
      <c r="E285" s="715">
        <v>784.0</v>
      </c>
      <c r="F285" s="715">
        <v>11.0</v>
      </c>
      <c r="G285" s="715">
        <v>884.0</v>
      </c>
      <c r="H285" s="715" t="s">
        <v>1402</v>
      </c>
      <c r="J285" s="716">
        <f t="shared" si="4"/>
        <v>0.09999999999999964</v>
      </c>
      <c r="L285" s="709" t="s">
        <v>540</v>
      </c>
      <c r="M285" s="708" t="s">
        <v>1414</v>
      </c>
    </row>
    <row r="286" spans="8:8">
      <c r="A286" s="713" t="s">
        <v>540</v>
      </c>
      <c r="B286" s="713" t="s">
        <v>1414</v>
      </c>
      <c r="C286" s="714" t="s">
        <v>541</v>
      </c>
      <c r="D286" s="715">
        <v>11.0</v>
      </c>
      <c r="E286" s="715">
        <v>884.0</v>
      </c>
      <c r="F286" s="715">
        <v>12.0</v>
      </c>
      <c r="G286" s="715">
        <v>34.0</v>
      </c>
      <c r="H286" s="715" t="s">
        <v>1403</v>
      </c>
      <c r="J286" s="716">
        <f t="shared" si="4"/>
        <v>0.15000000000000036</v>
      </c>
      <c r="L286" s="709" t="s">
        <v>540</v>
      </c>
      <c r="M286" s="708" t="s">
        <v>1414</v>
      </c>
    </row>
    <row r="287" spans="8:8">
      <c r="A287" s="713" t="s">
        <v>540</v>
      </c>
      <c r="B287" s="713" t="s">
        <v>1414</v>
      </c>
      <c r="C287" s="714" t="s">
        <v>541</v>
      </c>
      <c r="D287" s="715">
        <v>12.0</v>
      </c>
      <c r="E287" s="715">
        <v>34.0</v>
      </c>
      <c r="F287" s="715">
        <v>12.0</v>
      </c>
      <c r="G287" s="715">
        <v>124.0</v>
      </c>
      <c r="H287" s="715" t="s">
        <v>1402</v>
      </c>
      <c r="J287" s="716">
        <f t="shared" si="4"/>
        <v>0.08999999999999986</v>
      </c>
      <c r="L287" s="709" t="s">
        <v>540</v>
      </c>
      <c r="M287" s="708" t="s">
        <v>1414</v>
      </c>
    </row>
    <row r="288" spans="8:8">
      <c r="A288" s="713" t="s">
        <v>540</v>
      </c>
      <c r="B288" s="713" t="s">
        <v>1414</v>
      </c>
      <c r="C288" s="714" t="s">
        <v>541</v>
      </c>
      <c r="D288" s="715">
        <v>12.0</v>
      </c>
      <c r="E288" s="715">
        <v>124.0</v>
      </c>
      <c r="F288" s="715">
        <v>13.0</v>
      </c>
      <c r="G288" s="715">
        <v>124.0</v>
      </c>
      <c r="H288" s="715" t="s">
        <v>1411</v>
      </c>
      <c r="J288" s="716">
        <f t="shared" si="4"/>
        <v>1.0</v>
      </c>
      <c r="L288" s="709" t="s">
        <v>540</v>
      </c>
      <c r="M288" s="708" t="s">
        <v>1414</v>
      </c>
    </row>
    <row r="289" spans="8:8">
      <c r="A289" s="713" t="s">
        <v>540</v>
      </c>
      <c r="B289" s="713" t="s">
        <v>1414</v>
      </c>
      <c r="C289" s="714" t="s">
        <v>541</v>
      </c>
      <c r="D289" s="715">
        <v>13.0</v>
      </c>
      <c r="E289" s="715">
        <v>124.0</v>
      </c>
      <c r="F289" s="715">
        <v>14.0</v>
      </c>
      <c r="G289" s="715">
        <v>544.0</v>
      </c>
      <c r="H289" s="715" t="s">
        <v>1403</v>
      </c>
      <c r="J289" s="716">
        <f t="shared" si="4"/>
        <v>1.42</v>
      </c>
      <c r="L289" s="709" t="s">
        <v>540</v>
      </c>
      <c r="M289" s="708" t="s">
        <v>1414</v>
      </c>
    </row>
    <row r="290" spans="8:8">
      <c r="A290" s="713" t="s">
        <v>540</v>
      </c>
      <c r="B290" s="713" t="s">
        <v>1414</v>
      </c>
      <c r="C290" s="714" t="s">
        <v>541</v>
      </c>
      <c r="D290" s="715">
        <v>14.0</v>
      </c>
      <c r="E290" s="715">
        <v>544.0</v>
      </c>
      <c r="F290" s="715">
        <v>15.0</v>
      </c>
      <c r="G290" s="715">
        <v>154.0</v>
      </c>
      <c r="H290" s="715" t="s">
        <v>1411</v>
      </c>
      <c r="J290" s="716">
        <f t="shared" si="4"/>
        <v>0.6099999999999994</v>
      </c>
      <c r="L290" s="709" t="s">
        <v>540</v>
      </c>
      <c r="M290" s="708" t="s">
        <v>1414</v>
      </c>
    </row>
    <row r="291" spans="8:8">
      <c r="A291" s="713" t="s">
        <v>540</v>
      </c>
      <c r="B291" s="713" t="s">
        <v>1414</v>
      </c>
      <c r="C291" s="714" t="s">
        <v>541</v>
      </c>
      <c r="D291" s="715">
        <v>15.0</v>
      </c>
      <c r="E291" s="715">
        <v>154.0</v>
      </c>
      <c r="F291" s="715">
        <v>15.0</v>
      </c>
      <c r="G291" s="715">
        <v>224.0</v>
      </c>
      <c r="H291" s="715" t="s">
        <v>1403</v>
      </c>
      <c r="J291" s="716">
        <f t="shared" si="4"/>
        <v>0.07000000000000028</v>
      </c>
      <c r="L291" s="709" t="s">
        <v>540</v>
      </c>
      <c r="M291" s="708" t="s">
        <v>1414</v>
      </c>
    </row>
    <row r="292" spans="8:8">
      <c r="A292" s="713" t="s">
        <v>540</v>
      </c>
      <c r="B292" s="713" t="s">
        <v>1414</v>
      </c>
      <c r="C292" s="714" t="s">
        <v>541</v>
      </c>
      <c r="D292" s="715">
        <v>15.0</v>
      </c>
      <c r="E292" s="715">
        <v>224.0</v>
      </c>
      <c r="F292" s="715">
        <v>15.0</v>
      </c>
      <c r="G292" s="715">
        <v>334.0</v>
      </c>
      <c r="H292" s="715" t="s">
        <v>1411</v>
      </c>
      <c r="J292" s="716">
        <f t="shared" si="4"/>
        <v>0.10999999999999943</v>
      </c>
      <c r="L292" s="709" t="s">
        <v>540</v>
      </c>
      <c r="M292" s="708" t="s">
        <v>1414</v>
      </c>
    </row>
    <row r="293" spans="8:8">
      <c r="A293" s="713" t="s">
        <v>540</v>
      </c>
      <c r="B293" s="713" t="s">
        <v>1414</v>
      </c>
      <c r="C293" s="714" t="s">
        <v>541</v>
      </c>
      <c r="D293" s="715">
        <v>15.0</v>
      </c>
      <c r="E293" s="715">
        <v>334.0</v>
      </c>
      <c r="F293" s="715">
        <v>15.0</v>
      </c>
      <c r="G293" s="715">
        <v>494.0</v>
      </c>
      <c r="H293" s="715" t="s">
        <v>1404</v>
      </c>
      <c r="J293" s="716">
        <f t="shared" si="4"/>
        <v>0.16000000000000014</v>
      </c>
      <c r="L293" s="709" t="s">
        <v>540</v>
      </c>
      <c r="M293" s="708" t="s">
        <v>1414</v>
      </c>
    </row>
    <row r="294" spans="8:8">
      <c r="A294" s="713" t="s">
        <v>540</v>
      </c>
      <c r="B294" s="713" t="s">
        <v>1414</v>
      </c>
      <c r="C294" s="714" t="s">
        <v>541</v>
      </c>
      <c r="D294" s="715">
        <v>15.0</v>
      </c>
      <c r="E294" s="715">
        <v>494.0</v>
      </c>
      <c r="F294" s="715">
        <v>15.0</v>
      </c>
      <c r="G294" s="715">
        <v>564.0</v>
      </c>
      <c r="H294" s="715" t="s">
        <v>1403</v>
      </c>
      <c r="J294" s="716">
        <f t="shared" si="4"/>
        <v>0.07000000000000028</v>
      </c>
      <c r="L294" s="709" t="s">
        <v>540</v>
      </c>
      <c r="M294" s="708" t="s">
        <v>1414</v>
      </c>
    </row>
    <row r="295" spans="8:8">
      <c r="A295" s="713" t="s">
        <v>540</v>
      </c>
      <c r="B295" s="713" t="s">
        <v>1414</v>
      </c>
      <c r="C295" s="714" t="s">
        <v>541</v>
      </c>
      <c r="D295" s="715">
        <v>15.0</v>
      </c>
      <c r="E295" s="715">
        <v>564.0</v>
      </c>
      <c r="F295" s="715">
        <v>15.0</v>
      </c>
      <c r="G295" s="715">
        <v>624.0</v>
      </c>
      <c r="H295" s="715" t="s">
        <v>1404</v>
      </c>
      <c r="J295" s="716">
        <f t="shared" si="4"/>
        <v>0.0600000000000005</v>
      </c>
      <c r="L295" s="709" t="s">
        <v>540</v>
      </c>
      <c r="M295" s="708" t="s">
        <v>1414</v>
      </c>
    </row>
    <row r="296" spans="8:8">
      <c r="A296" s="713" t="s">
        <v>540</v>
      </c>
      <c r="B296" s="713" t="s">
        <v>1414</v>
      </c>
      <c r="C296" s="714" t="s">
        <v>541</v>
      </c>
      <c r="D296" s="715">
        <v>15.0</v>
      </c>
      <c r="E296" s="715">
        <v>624.0</v>
      </c>
      <c r="F296" s="715">
        <v>15.0</v>
      </c>
      <c r="G296" s="715">
        <v>724.0</v>
      </c>
      <c r="H296" s="715" t="s">
        <v>1403</v>
      </c>
      <c r="J296" s="716">
        <f t="shared" si="4"/>
        <v>0.09999999999999964</v>
      </c>
      <c r="L296" s="709" t="s">
        <v>540</v>
      </c>
      <c r="M296" s="708" t="s">
        <v>1414</v>
      </c>
    </row>
    <row r="297" spans="8:8">
      <c r="A297" s="713" t="s">
        <v>540</v>
      </c>
      <c r="B297" s="713" t="s">
        <v>1414</v>
      </c>
      <c r="C297" s="714" t="s">
        <v>541</v>
      </c>
      <c r="D297" s="715">
        <v>15.0</v>
      </c>
      <c r="E297" s="715">
        <v>724.0</v>
      </c>
      <c r="F297" s="715">
        <v>15.0</v>
      </c>
      <c r="G297" s="715">
        <v>944.0</v>
      </c>
      <c r="H297" s="715" t="s">
        <v>1404</v>
      </c>
      <c r="J297" s="716">
        <f t="shared" si="4"/>
        <v>0.22000000000000064</v>
      </c>
      <c r="L297" s="709" t="s">
        <v>540</v>
      </c>
      <c r="M297" s="708" t="s">
        <v>1414</v>
      </c>
    </row>
    <row r="298" spans="8:8">
      <c r="A298" s="713" t="s">
        <v>540</v>
      </c>
      <c r="B298" s="713" t="s">
        <v>1414</v>
      </c>
      <c r="C298" s="714" t="s">
        <v>541</v>
      </c>
      <c r="D298" s="715">
        <v>15.0</v>
      </c>
      <c r="E298" s="715">
        <v>944.0</v>
      </c>
      <c r="F298" s="715">
        <v>16.0</v>
      </c>
      <c r="G298" s="715">
        <v>74.0</v>
      </c>
      <c r="H298" s="715" t="s">
        <v>1402</v>
      </c>
      <c r="J298" s="716">
        <f t="shared" si="4"/>
        <v>0.13000000000000078</v>
      </c>
      <c r="L298" s="709" t="s">
        <v>540</v>
      </c>
      <c r="M298" s="708" t="s">
        <v>1414</v>
      </c>
    </row>
    <row r="299" spans="8:8">
      <c r="A299" s="713" t="s">
        <v>540</v>
      </c>
      <c r="B299" s="713" t="s">
        <v>1414</v>
      </c>
      <c r="C299" s="714" t="s">
        <v>541</v>
      </c>
      <c r="D299" s="715">
        <v>16.0</v>
      </c>
      <c r="E299" s="715">
        <v>74.0</v>
      </c>
      <c r="F299" s="715">
        <v>16.0</v>
      </c>
      <c r="G299" s="715">
        <v>294.0</v>
      </c>
      <c r="H299" s="715" t="s">
        <v>1403</v>
      </c>
      <c r="J299" s="716">
        <f t="shared" si="4"/>
        <v>0.21999999999999886</v>
      </c>
      <c r="L299" s="709" t="s">
        <v>540</v>
      </c>
      <c r="M299" s="708" t="s">
        <v>1414</v>
      </c>
    </row>
    <row r="300" spans="8:8">
      <c r="A300" s="713" t="s">
        <v>540</v>
      </c>
      <c r="B300" s="713" t="s">
        <v>1414</v>
      </c>
      <c r="C300" s="714" t="s">
        <v>541</v>
      </c>
      <c r="D300" s="715">
        <v>16.0</v>
      </c>
      <c r="E300" s="715">
        <v>294.0</v>
      </c>
      <c r="F300" s="715">
        <v>16.0</v>
      </c>
      <c r="G300" s="715">
        <v>454.0</v>
      </c>
      <c r="H300" s="715" t="s">
        <v>1402</v>
      </c>
      <c r="J300" s="716">
        <f t="shared" si="4"/>
        <v>0.16000000000000014</v>
      </c>
      <c r="L300" s="709" t="s">
        <v>540</v>
      </c>
      <c r="M300" s="708" t="s">
        <v>1414</v>
      </c>
    </row>
    <row r="301" spans="8:8">
      <c r="A301" s="713" t="s">
        <v>540</v>
      </c>
      <c r="B301" s="713" t="s">
        <v>1414</v>
      </c>
      <c r="C301" s="714" t="s">
        <v>541</v>
      </c>
      <c r="D301" s="715">
        <v>16.0</v>
      </c>
      <c r="E301" s="715">
        <v>454.0</v>
      </c>
      <c r="F301" s="715">
        <v>16.0</v>
      </c>
      <c r="G301" s="715">
        <v>704.0</v>
      </c>
      <c r="H301" s="715" t="s">
        <v>1403</v>
      </c>
      <c r="J301" s="716">
        <f t="shared" si="4"/>
        <v>0.25</v>
      </c>
      <c r="L301" s="709" t="s">
        <v>540</v>
      </c>
      <c r="M301" s="708" t="s">
        <v>1414</v>
      </c>
    </row>
    <row r="302" spans="8:8">
      <c r="A302" s="713" t="s">
        <v>540</v>
      </c>
      <c r="B302" s="713" t="s">
        <v>1414</v>
      </c>
      <c r="C302" s="714" t="s">
        <v>541</v>
      </c>
      <c r="D302" s="715">
        <v>16.0</v>
      </c>
      <c r="E302" s="715">
        <v>704.0</v>
      </c>
      <c r="F302" s="715">
        <v>16.0</v>
      </c>
      <c r="G302" s="715">
        <v>824.0</v>
      </c>
      <c r="H302" s="715" t="s">
        <v>1402</v>
      </c>
      <c r="J302" s="716">
        <f t="shared" si="4"/>
        <v>0.120000000000001</v>
      </c>
      <c r="L302" s="709" t="s">
        <v>540</v>
      </c>
      <c r="M302" s="708" t="s">
        <v>1414</v>
      </c>
    </row>
    <row r="303" spans="8:8">
      <c r="A303" s="713" t="s">
        <v>540</v>
      </c>
      <c r="B303" s="713" t="s">
        <v>1414</v>
      </c>
      <c r="C303" s="714" t="s">
        <v>541</v>
      </c>
      <c r="D303" s="715">
        <v>16.0</v>
      </c>
      <c r="E303" s="715">
        <v>824.0</v>
      </c>
      <c r="F303" s="715">
        <v>17.0</v>
      </c>
      <c r="G303" s="715">
        <v>44.0</v>
      </c>
      <c r="H303" s="715" t="s">
        <v>1403</v>
      </c>
      <c r="J303" s="716">
        <f t="shared" si="4"/>
        <v>0.21999999999999886</v>
      </c>
      <c r="L303" s="709" t="s">
        <v>540</v>
      </c>
      <c r="M303" s="708" t="s">
        <v>1414</v>
      </c>
    </row>
    <row r="304" spans="8:8">
      <c r="A304" s="713" t="s">
        <v>540</v>
      </c>
      <c r="B304" s="713" t="s">
        <v>1414</v>
      </c>
      <c r="C304" s="714" t="s">
        <v>541</v>
      </c>
      <c r="D304" s="715">
        <v>17.0</v>
      </c>
      <c r="E304" s="715">
        <v>44.0</v>
      </c>
      <c r="F304" s="715">
        <v>17.0</v>
      </c>
      <c r="G304" s="715">
        <v>164.0</v>
      </c>
      <c r="H304" s="715" t="s">
        <v>1402</v>
      </c>
      <c r="J304" s="716">
        <f t="shared" si="4"/>
        <v>0.120000000000001</v>
      </c>
      <c r="L304" s="709" t="s">
        <v>540</v>
      </c>
      <c r="M304" s="708" t="s">
        <v>1414</v>
      </c>
    </row>
    <row r="305" spans="8:8">
      <c r="A305" s="713" t="s">
        <v>540</v>
      </c>
      <c r="B305" s="713" t="s">
        <v>1414</v>
      </c>
      <c r="C305" s="714" t="s">
        <v>541</v>
      </c>
      <c r="D305" s="715">
        <v>17.0</v>
      </c>
      <c r="E305" s="715">
        <v>164.0</v>
      </c>
      <c r="F305" s="715">
        <v>18.0</v>
      </c>
      <c r="G305" s="715">
        <v>284.0</v>
      </c>
      <c r="H305" s="715" t="s">
        <v>1403</v>
      </c>
      <c r="J305" s="716">
        <f t="shared" si="4"/>
        <v>1.1199999999999974</v>
      </c>
      <c r="L305" s="709" t="s">
        <v>540</v>
      </c>
      <c r="M305" s="708" t="s">
        <v>1414</v>
      </c>
    </row>
    <row r="306" spans="8:8">
      <c r="A306" s="713" t="s">
        <v>540</v>
      </c>
      <c r="B306" s="713" t="s">
        <v>1414</v>
      </c>
      <c r="C306" s="714" t="s">
        <v>541</v>
      </c>
      <c r="D306" s="715">
        <v>18.0</v>
      </c>
      <c r="E306" s="715">
        <v>284.0</v>
      </c>
      <c r="F306" s="715">
        <v>18.0</v>
      </c>
      <c r="G306" s="715">
        <v>404.0</v>
      </c>
      <c r="H306" s="715" t="s">
        <v>1411</v>
      </c>
      <c r="J306" s="716">
        <f t="shared" si="4"/>
        <v>0.120000000000001</v>
      </c>
      <c r="L306" s="709" t="s">
        <v>540</v>
      </c>
      <c r="M306" s="708" t="s">
        <v>1414</v>
      </c>
    </row>
    <row r="307" spans="8:8">
      <c r="A307" s="713" t="s">
        <v>540</v>
      </c>
      <c r="B307" s="713" t="s">
        <v>1414</v>
      </c>
      <c r="C307" s="714" t="s">
        <v>541</v>
      </c>
      <c r="D307" s="715">
        <v>18.0</v>
      </c>
      <c r="E307" s="715">
        <v>404.0</v>
      </c>
      <c r="F307" s="715">
        <v>18.0</v>
      </c>
      <c r="G307" s="715">
        <v>554.0</v>
      </c>
      <c r="H307" s="715" t="s">
        <v>1403</v>
      </c>
      <c r="J307" s="716">
        <f t="shared" si="4"/>
        <v>0.14999999999999858</v>
      </c>
      <c r="L307" s="709" t="s">
        <v>540</v>
      </c>
      <c r="M307" s="708" t="s">
        <v>1414</v>
      </c>
    </row>
    <row r="308" spans="8:8">
      <c r="A308" s="713" t="s">
        <v>540</v>
      </c>
      <c r="B308" s="713" t="s">
        <v>1414</v>
      </c>
      <c r="C308" s="714" t="s">
        <v>541</v>
      </c>
      <c r="D308" s="715">
        <v>18.0</v>
      </c>
      <c r="E308" s="715">
        <v>554.0</v>
      </c>
      <c r="F308" s="715">
        <v>18.0</v>
      </c>
      <c r="G308" s="715">
        <v>634.0</v>
      </c>
      <c r="H308" s="715" t="s">
        <v>1402</v>
      </c>
      <c r="J308" s="716">
        <f t="shared" si="4"/>
        <v>0.08000000000000185</v>
      </c>
      <c r="L308" s="709" t="s">
        <v>540</v>
      </c>
      <c r="M308" s="708" t="s">
        <v>1414</v>
      </c>
    </row>
    <row r="309" spans="8:8">
      <c r="A309" s="713" t="s">
        <v>540</v>
      </c>
      <c r="B309" s="713" t="s">
        <v>1414</v>
      </c>
      <c r="C309" s="714" t="s">
        <v>541</v>
      </c>
      <c r="D309" s="715">
        <v>18.0</v>
      </c>
      <c r="E309" s="715">
        <v>634.0</v>
      </c>
      <c r="F309" s="715">
        <v>18.0</v>
      </c>
      <c r="G309" s="715">
        <v>884.0</v>
      </c>
      <c r="H309" s="715" t="s">
        <v>1403</v>
      </c>
      <c r="J309" s="716">
        <f t="shared" si="4"/>
        <v>0.25</v>
      </c>
      <c r="L309" s="709" t="s">
        <v>540</v>
      </c>
      <c r="M309" s="708" t="s">
        <v>1414</v>
      </c>
    </row>
    <row r="310" spans="8:8">
      <c r="A310" s="713" t="s">
        <v>540</v>
      </c>
      <c r="B310" s="713" t="s">
        <v>1414</v>
      </c>
      <c r="C310" s="714" t="s">
        <v>541</v>
      </c>
      <c r="D310" s="715">
        <v>18.0</v>
      </c>
      <c r="E310" s="715">
        <v>884.0</v>
      </c>
      <c r="F310" s="715">
        <v>19.0</v>
      </c>
      <c r="G310" s="715">
        <v>34.0</v>
      </c>
      <c r="H310" s="715" t="s">
        <v>1404</v>
      </c>
      <c r="J310" s="716">
        <f t="shared" si="4"/>
        <v>0.14999999999999858</v>
      </c>
      <c r="L310" s="709" t="s">
        <v>540</v>
      </c>
      <c r="M310" s="708" t="s">
        <v>1414</v>
      </c>
    </row>
    <row r="311" spans="8:8">
      <c r="A311" s="713" t="s">
        <v>540</v>
      </c>
      <c r="B311" s="713" t="s">
        <v>1414</v>
      </c>
      <c r="C311" s="714" t="s">
        <v>541</v>
      </c>
      <c r="D311" s="715">
        <v>19.0</v>
      </c>
      <c r="E311" s="715">
        <v>34.0</v>
      </c>
      <c r="F311" s="715">
        <v>19.0</v>
      </c>
      <c r="G311" s="715">
        <v>104.0</v>
      </c>
      <c r="H311" s="715" t="s">
        <v>1402</v>
      </c>
      <c r="J311" s="716">
        <f t="shared" si="4"/>
        <v>0.07000000000000028</v>
      </c>
      <c r="L311" s="709" t="s">
        <v>540</v>
      </c>
      <c r="M311" s="708" t="s">
        <v>1414</v>
      </c>
    </row>
    <row r="312" spans="8:8">
      <c r="A312" s="713" t="s">
        <v>540</v>
      </c>
      <c r="B312" s="713" t="s">
        <v>1414</v>
      </c>
      <c r="C312" s="714" t="s">
        <v>541</v>
      </c>
      <c r="D312" s="715">
        <v>19.0</v>
      </c>
      <c r="E312" s="715">
        <v>104.0</v>
      </c>
      <c r="F312" s="715">
        <v>19.0</v>
      </c>
      <c r="G312" s="715">
        <v>334.0</v>
      </c>
      <c r="H312" s="715" t="s">
        <v>1411</v>
      </c>
      <c r="J312" s="716">
        <f t="shared" si="4"/>
        <v>0.23000000000000043</v>
      </c>
      <c r="L312" s="709" t="s">
        <v>540</v>
      </c>
      <c r="M312" s="708" t="s">
        <v>1414</v>
      </c>
    </row>
    <row r="313" spans="8:8">
      <c r="A313" s="713" t="s">
        <v>540</v>
      </c>
      <c r="B313" s="713" t="s">
        <v>1414</v>
      </c>
      <c r="C313" s="714" t="s">
        <v>541</v>
      </c>
      <c r="D313" s="715">
        <v>19.0</v>
      </c>
      <c r="E313" s="715">
        <v>334.0</v>
      </c>
      <c r="F313" s="715">
        <v>19.0</v>
      </c>
      <c r="G313" s="715">
        <v>484.0</v>
      </c>
      <c r="H313" s="715" t="s">
        <v>1403</v>
      </c>
      <c r="J313" s="716">
        <f t="shared" si="4"/>
        <v>0.15000000000000213</v>
      </c>
      <c r="L313" s="709" t="s">
        <v>540</v>
      </c>
      <c r="M313" s="708" t="s">
        <v>1414</v>
      </c>
    </row>
    <row r="314" spans="8:8">
      <c r="A314" s="713" t="s">
        <v>540</v>
      </c>
      <c r="B314" s="713" t="s">
        <v>1414</v>
      </c>
      <c r="C314" s="714" t="s">
        <v>541</v>
      </c>
      <c r="D314" s="715">
        <v>19.0</v>
      </c>
      <c r="E314" s="715">
        <v>484.0</v>
      </c>
      <c r="F314" s="715">
        <v>19.0</v>
      </c>
      <c r="G314" s="715">
        <v>584.0</v>
      </c>
      <c r="H314" s="715" t="s">
        <v>1411</v>
      </c>
      <c r="J314" s="716">
        <f t="shared" si="4"/>
        <v>0.09999999999999787</v>
      </c>
      <c r="L314" s="709" t="s">
        <v>540</v>
      </c>
      <c r="M314" s="708" t="s">
        <v>1414</v>
      </c>
    </row>
    <row r="315" spans="8:8">
      <c r="A315" s="713" t="s">
        <v>540</v>
      </c>
      <c r="B315" s="713" t="s">
        <v>1414</v>
      </c>
      <c r="C315" s="714" t="s">
        <v>541</v>
      </c>
      <c r="D315" s="715">
        <v>19.0</v>
      </c>
      <c r="E315" s="715">
        <v>584.0</v>
      </c>
      <c r="F315" s="715">
        <v>19.0</v>
      </c>
      <c r="G315" s="715">
        <v>644.0</v>
      </c>
      <c r="H315" s="715" t="s">
        <v>1403</v>
      </c>
      <c r="J315" s="716">
        <f t="shared" si="4"/>
        <v>0.05999999999999872</v>
      </c>
      <c r="L315" s="709" t="s">
        <v>540</v>
      </c>
      <c r="M315" s="708" t="s">
        <v>1414</v>
      </c>
    </row>
    <row r="316" spans="8:8">
      <c r="A316" s="713" t="s">
        <v>540</v>
      </c>
      <c r="B316" s="713" t="s">
        <v>1414</v>
      </c>
      <c r="C316" s="714" t="s">
        <v>541</v>
      </c>
      <c r="D316" s="715">
        <v>19.0</v>
      </c>
      <c r="E316" s="715">
        <v>644.0</v>
      </c>
      <c r="F316" s="715">
        <v>19.0</v>
      </c>
      <c r="G316" s="715">
        <v>744.0</v>
      </c>
      <c r="H316" s="715" t="s">
        <v>1411</v>
      </c>
      <c r="J316" s="716">
        <f t="shared" si="4"/>
        <v>0.10000000000000142</v>
      </c>
      <c r="L316" s="709" t="s">
        <v>540</v>
      </c>
      <c r="M316" s="708" t="s">
        <v>1414</v>
      </c>
    </row>
    <row r="317" spans="8:8">
      <c r="A317" s="713" t="s">
        <v>540</v>
      </c>
      <c r="B317" s="713" t="s">
        <v>1414</v>
      </c>
      <c r="C317" s="714" t="s">
        <v>541</v>
      </c>
      <c r="D317" s="715">
        <v>19.0</v>
      </c>
      <c r="E317" s="715">
        <v>744.0</v>
      </c>
      <c r="F317" s="715">
        <v>20.0</v>
      </c>
      <c r="G317" s="715">
        <v>354.0</v>
      </c>
      <c r="H317" s="715" t="s">
        <v>1404</v>
      </c>
      <c r="J317" s="716">
        <f t="shared" si="4"/>
        <v>0.6099999999999994</v>
      </c>
      <c r="L317" s="709" t="s">
        <v>540</v>
      </c>
      <c r="M317" s="708" t="s">
        <v>1414</v>
      </c>
    </row>
    <row r="318" spans="8:8">
      <c r="A318" s="713" t="s">
        <v>540</v>
      </c>
      <c r="B318" s="713" t="s">
        <v>1414</v>
      </c>
      <c r="C318" s="714" t="s">
        <v>541</v>
      </c>
      <c r="D318" s="715">
        <v>20.0</v>
      </c>
      <c r="E318" s="715">
        <v>354.0</v>
      </c>
      <c r="F318" s="715">
        <v>20.0</v>
      </c>
      <c r="G318" s="715">
        <v>414.0</v>
      </c>
      <c r="H318" s="715" t="s">
        <v>1411</v>
      </c>
      <c r="J318" s="716">
        <f t="shared" si="4"/>
        <v>0.060000000000002274</v>
      </c>
      <c r="L318" s="709" t="s">
        <v>540</v>
      </c>
      <c r="M318" s="708" t="s">
        <v>1414</v>
      </c>
    </row>
    <row r="319" spans="8:8">
      <c r="A319" s="713" t="s">
        <v>540</v>
      </c>
      <c r="B319" s="713" t="s">
        <v>1414</v>
      </c>
      <c r="C319" s="714" t="s">
        <v>541</v>
      </c>
      <c r="D319" s="715">
        <v>20.0</v>
      </c>
      <c r="E319" s="715">
        <v>414.0</v>
      </c>
      <c r="F319" s="715">
        <v>20.0</v>
      </c>
      <c r="G319" s="715">
        <v>684.0</v>
      </c>
      <c r="H319" s="715" t="s">
        <v>1403</v>
      </c>
      <c r="J319" s="716">
        <f t="shared" si="4"/>
        <v>0.2699999999999996</v>
      </c>
      <c r="L319" s="709" t="s">
        <v>540</v>
      </c>
      <c r="M319" s="708" t="s">
        <v>1414</v>
      </c>
    </row>
    <row r="320" spans="8:8">
      <c r="A320" s="713" t="s">
        <v>540</v>
      </c>
      <c r="B320" s="713" t="s">
        <v>1414</v>
      </c>
      <c r="C320" s="714" t="s">
        <v>541</v>
      </c>
      <c r="D320" s="715">
        <v>20.0</v>
      </c>
      <c r="E320" s="715">
        <v>684.0</v>
      </c>
      <c r="F320" s="715">
        <v>20.0</v>
      </c>
      <c r="G320" s="715">
        <v>804.0</v>
      </c>
      <c r="H320" s="715" t="s">
        <v>1411</v>
      </c>
      <c r="J320" s="716">
        <f t="shared" si="4"/>
        <v>0.11999999999999744</v>
      </c>
      <c r="L320" s="709" t="s">
        <v>540</v>
      </c>
      <c r="M320" s="708" t="s">
        <v>1414</v>
      </c>
    </row>
    <row r="321" spans="8:8">
      <c r="A321" s="713" t="s">
        <v>540</v>
      </c>
      <c r="B321" s="713" t="s">
        <v>1414</v>
      </c>
      <c r="C321" s="714" t="s">
        <v>541</v>
      </c>
      <c r="D321" s="715">
        <v>20.0</v>
      </c>
      <c r="E321" s="715">
        <v>804.0</v>
      </c>
      <c r="F321" s="715">
        <v>20.0</v>
      </c>
      <c r="G321" s="715">
        <v>874.0</v>
      </c>
      <c r="H321" s="715" t="s">
        <v>1403</v>
      </c>
      <c r="J321" s="716">
        <f t="shared" si="4"/>
        <v>0.07000000000000028</v>
      </c>
      <c r="L321" s="709" t="s">
        <v>540</v>
      </c>
      <c r="M321" s="708" t="s">
        <v>1414</v>
      </c>
    </row>
    <row r="322" spans="8:8">
      <c r="A322" s="713" t="s">
        <v>540</v>
      </c>
      <c r="B322" s="713" t="s">
        <v>1414</v>
      </c>
      <c r="C322" s="714" t="s">
        <v>541</v>
      </c>
      <c r="D322" s="715">
        <v>20.0</v>
      </c>
      <c r="E322" s="715">
        <v>874.0</v>
      </c>
      <c r="F322" s="715">
        <v>20.0</v>
      </c>
      <c r="G322" s="715">
        <v>934.0</v>
      </c>
      <c r="H322" s="715" t="s">
        <v>1404</v>
      </c>
      <c r="J322" s="716">
        <f t="shared" si="4"/>
        <v>0.060000000000002274</v>
      </c>
      <c r="L322" s="709" t="s">
        <v>540</v>
      </c>
      <c r="M322" s="708" t="s">
        <v>1414</v>
      </c>
    </row>
    <row r="323" spans="8:8">
      <c r="A323" s="713" t="s">
        <v>540</v>
      </c>
      <c r="B323" s="713" t="s">
        <v>1414</v>
      </c>
      <c r="C323" s="714" t="s">
        <v>541</v>
      </c>
      <c r="D323" s="715">
        <v>20.0</v>
      </c>
      <c r="E323" s="715">
        <v>934.0</v>
      </c>
      <c r="F323" s="715">
        <v>21.0</v>
      </c>
      <c r="G323" s="715">
        <v>284.0</v>
      </c>
      <c r="H323" s="715" t="s">
        <v>1403</v>
      </c>
      <c r="J323" s="716">
        <f t="shared" si="5" ref="J323:J386">+(F323+G323/1000)-(D323+E323/1000)</f>
        <v>0.34999999999999787</v>
      </c>
      <c r="L323" s="709" t="s">
        <v>540</v>
      </c>
      <c r="M323" s="708" t="s">
        <v>1414</v>
      </c>
    </row>
    <row r="324" spans="8:8">
      <c r="A324" s="713" t="s">
        <v>540</v>
      </c>
      <c r="B324" s="713" t="s">
        <v>1414</v>
      </c>
      <c r="C324" s="714" t="s">
        <v>541</v>
      </c>
      <c r="D324" s="715">
        <v>21.0</v>
      </c>
      <c r="E324" s="715">
        <v>284.0</v>
      </c>
      <c r="F324" s="715">
        <v>21.0</v>
      </c>
      <c r="G324" s="715">
        <v>434.0</v>
      </c>
      <c r="H324" s="715" t="s">
        <v>1411</v>
      </c>
      <c r="J324" s="716">
        <f t="shared" si="5"/>
        <v>0.15000000000000213</v>
      </c>
      <c r="L324" s="709" t="s">
        <v>540</v>
      </c>
      <c r="M324" s="708" t="s">
        <v>1414</v>
      </c>
    </row>
    <row r="325" spans="8:8">
      <c r="A325" s="713" t="s">
        <v>540</v>
      </c>
      <c r="B325" s="713" t="s">
        <v>1414</v>
      </c>
      <c r="C325" s="714" t="s">
        <v>541</v>
      </c>
      <c r="D325" s="715">
        <v>21.0</v>
      </c>
      <c r="E325" s="715">
        <v>434.0</v>
      </c>
      <c r="F325" s="715">
        <v>21.0</v>
      </c>
      <c r="G325" s="715">
        <v>994.0</v>
      </c>
      <c r="H325" s="715" t="s">
        <v>1403</v>
      </c>
      <c r="J325" s="716">
        <f t="shared" si="5"/>
        <v>0.5599999999999987</v>
      </c>
      <c r="L325" s="709" t="s">
        <v>540</v>
      </c>
      <c r="M325" s="708" t="s">
        <v>1414</v>
      </c>
    </row>
    <row r="326" spans="8:8">
      <c r="A326" s="713" t="s">
        <v>540</v>
      </c>
      <c r="B326" s="713" t="s">
        <v>1414</v>
      </c>
      <c r="C326" s="714" t="s">
        <v>541</v>
      </c>
      <c r="D326" s="715">
        <v>21.0</v>
      </c>
      <c r="E326" s="715">
        <v>994.0</v>
      </c>
      <c r="F326" s="715">
        <v>22.0</v>
      </c>
      <c r="G326" s="715">
        <v>84.0</v>
      </c>
      <c r="H326" s="715" t="s">
        <v>1411</v>
      </c>
      <c r="J326" s="716">
        <f t="shared" si="5"/>
        <v>0.08999999999999986</v>
      </c>
      <c r="L326" s="709" t="s">
        <v>540</v>
      </c>
      <c r="M326" s="708" t="s">
        <v>1414</v>
      </c>
    </row>
    <row r="327" spans="8:8">
      <c r="A327" s="713" t="s">
        <v>540</v>
      </c>
      <c r="B327" s="713" t="s">
        <v>1414</v>
      </c>
      <c r="C327" s="714" t="s">
        <v>541</v>
      </c>
      <c r="D327" s="715">
        <v>22.0</v>
      </c>
      <c r="E327" s="715">
        <v>84.0</v>
      </c>
      <c r="F327" s="715">
        <v>22.0</v>
      </c>
      <c r="G327" s="715">
        <v>154.0</v>
      </c>
      <c r="H327" s="715" t="s">
        <v>1403</v>
      </c>
      <c r="J327" s="716">
        <f t="shared" si="5"/>
        <v>0.07000000000000028</v>
      </c>
      <c r="L327" s="709" t="s">
        <v>540</v>
      </c>
      <c r="M327" s="708" t="s">
        <v>1414</v>
      </c>
    </row>
    <row r="328" spans="8:8">
      <c r="A328" s="713" t="s">
        <v>540</v>
      </c>
      <c r="B328" s="713" t="s">
        <v>1414</v>
      </c>
      <c r="C328" s="714" t="s">
        <v>541</v>
      </c>
      <c r="D328" s="715">
        <v>22.0</v>
      </c>
      <c r="E328" s="715">
        <v>154.0</v>
      </c>
      <c r="F328" s="715">
        <v>22.0</v>
      </c>
      <c r="G328" s="715">
        <v>214.0</v>
      </c>
      <c r="H328" s="715" t="s">
        <v>1404</v>
      </c>
      <c r="J328" s="716">
        <f t="shared" si="5"/>
        <v>0.05999999999999872</v>
      </c>
      <c r="L328" s="709" t="s">
        <v>540</v>
      </c>
      <c r="M328" s="708" t="s">
        <v>1414</v>
      </c>
    </row>
    <row r="329" spans="8:8">
      <c r="A329" s="713" t="s">
        <v>540</v>
      </c>
      <c r="B329" s="713" t="s">
        <v>1414</v>
      </c>
      <c r="C329" s="714" t="s">
        <v>541</v>
      </c>
      <c r="D329" s="715">
        <v>22.0</v>
      </c>
      <c r="E329" s="715">
        <v>214.0</v>
      </c>
      <c r="F329" s="715">
        <v>22.0</v>
      </c>
      <c r="G329" s="715">
        <v>554.0</v>
      </c>
      <c r="H329" s="715" t="s">
        <v>1403</v>
      </c>
      <c r="J329" s="716">
        <f t="shared" si="5"/>
        <v>0.33999999999999986</v>
      </c>
      <c r="L329" s="709" t="s">
        <v>540</v>
      </c>
      <c r="M329" s="708" t="s">
        <v>1414</v>
      </c>
    </row>
    <row r="330" spans="8:8">
      <c r="A330" s="713" t="s">
        <v>540</v>
      </c>
      <c r="B330" s="713" t="s">
        <v>1414</v>
      </c>
      <c r="C330" s="714" t="s">
        <v>541</v>
      </c>
      <c r="D330" s="715">
        <v>22.0</v>
      </c>
      <c r="E330" s="715">
        <v>554.0</v>
      </c>
      <c r="F330" s="715">
        <v>23.0</v>
      </c>
      <c r="G330" s="715">
        <v>84.0</v>
      </c>
      <c r="H330" s="715" t="s">
        <v>1404</v>
      </c>
      <c r="J330" s="716">
        <f t="shared" si="5"/>
        <v>0.5300000000000011</v>
      </c>
      <c r="L330" s="709" t="s">
        <v>540</v>
      </c>
      <c r="M330" s="708" t="s">
        <v>1414</v>
      </c>
    </row>
    <row r="331" spans="8:8">
      <c r="A331" s="713" t="s">
        <v>540</v>
      </c>
      <c r="B331" s="713" t="s">
        <v>1414</v>
      </c>
      <c r="C331" s="714" t="s">
        <v>541</v>
      </c>
      <c r="D331" s="715">
        <v>23.0</v>
      </c>
      <c r="E331" s="715">
        <v>84.0</v>
      </c>
      <c r="F331" s="715">
        <v>23.0</v>
      </c>
      <c r="G331" s="715">
        <v>314.0</v>
      </c>
      <c r="H331" s="715" t="s">
        <v>1403</v>
      </c>
      <c r="J331" s="716">
        <f t="shared" si="5"/>
        <v>0.23000000000000043</v>
      </c>
      <c r="L331" s="709" t="s">
        <v>540</v>
      </c>
      <c r="M331" s="708" t="s">
        <v>1414</v>
      </c>
    </row>
    <row r="332" spans="8:8">
      <c r="A332" s="713" t="s">
        <v>540</v>
      </c>
      <c r="B332" s="713" t="s">
        <v>1414</v>
      </c>
      <c r="C332" s="714" t="s">
        <v>541</v>
      </c>
      <c r="D332" s="715">
        <v>23.0</v>
      </c>
      <c r="E332" s="715">
        <v>314.0</v>
      </c>
      <c r="F332" s="715">
        <v>23.0</v>
      </c>
      <c r="G332" s="715">
        <v>374.0</v>
      </c>
      <c r="H332" s="715" t="s">
        <v>1402</v>
      </c>
      <c r="J332" s="716">
        <f t="shared" si="5"/>
        <v>0.05999999999999872</v>
      </c>
      <c r="L332" s="709" t="s">
        <v>540</v>
      </c>
      <c r="M332" s="708" t="s">
        <v>1414</v>
      </c>
    </row>
    <row r="333" spans="8:8">
      <c r="A333" s="713" t="s">
        <v>540</v>
      </c>
      <c r="B333" s="713" t="s">
        <v>1414</v>
      </c>
      <c r="C333" s="714" t="s">
        <v>541</v>
      </c>
      <c r="D333" s="715">
        <v>23.0</v>
      </c>
      <c r="E333" s="715">
        <v>374.0</v>
      </c>
      <c r="F333" s="715">
        <v>23.0</v>
      </c>
      <c r="G333" s="715">
        <v>434.0</v>
      </c>
      <c r="H333" s="715" t="s">
        <v>1403</v>
      </c>
      <c r="J333" s="716">
        <f t="shared" si="5"/>
        <v>0.060000000000002274</v>
      </c>
      <c r="L333" s="709" t="s">
        <v>540</v>
      </c>
      <c r="M333" s="708" t="s">
        <v>1414</v>
      </c>
    </row>
    <row r="334" spans="8:8">
      <c r="A334" s="713" t="s">
        <v>540</v>
      </c>
      <c r="B334" s="713" t="s">
        <v>1414</v>
      </c>
      <c r="C334" s="714" t="s">
        <v>541</v>
      </c>
      <c r="D334" s="715">
        <v>23.0</v>
      </c>
      <c r="E334" s="715">
        <v>434.0</v>
      </c>
      <c r="F334" s="715">
        <v>23.0</v>
      </c>
      <c r="G334" s="715">
        <v>724.0</v>
      </c>
      <c r="H334" s="715" t="s">
        <v>1404</v>
      </c>
      <c r="J334" s="716">
        <f t="shared" si="5"/>
        <v>0.28999999999999915</v>
      </c>
      <c r="L334" s="709" t="s">
        <v>540</v>
      </c>
      <c r="M334" s="708" t="s">
        <v>1414</v>
      </c>
    </row>
    <row r="335" spans="8:8">
      <c r="A335" s="713" t="s">
        <v>540</v>
      </c>
      <c r="B335" s="713" t="s">
        <v>1414</v>
      </c>
      <c r="C335" s="714" t="s">
        <v>541</v>
      </c>
      <c r="D335" s="715">
        <v>23.0</v>
      </c>
      <c r="E335" s="715">
        <v>724.0</v>
      </c>
      <c r="F335" s="715">
        <v>23.0</v>
      </c>
      <c r="G335" s="715">
        <v>884.0</v>
      </c>
      <c r="H335" s="715" t="s">
        <v>1403</v>
      </c>
      <c r="J335" s="716">
        <f t="shared" si="5"/>
        <v>0.16000000000000014</v>
      </c>
      <c r="L335" s="709" t="s">
        <v>540</v>
      </c>
      <c r="M335" s="708" t="s">
        <v>1414</v>
      </c>
    </row>
    <row r="336" spans="8:8">
      <c r="A336" s="713" t="s">
        <v>540</v>
      </c>
      <c r="B336" s="713" t="s">
        <v>1414</v>
      </c>
      <c r="C336" s="714" t="s">
        <v>541</v>
      </c>
      <c r="D336" s="715">
        <v>23.0</v>
      </c>
      <c r="E336" s="715">
        <v>884.0</v>
      </c>
      <c r="F336" s="715">
        <v>24.0</v>
      </c>
      <c r="G336" s="715">
        <v>44.0</v>
      </c>
      <c r="H336" s="715" t="s">
        <v>1404</v>
      </c>
      <c r="J336" s="716">
        <f t="shared" si="5"/>
        <v>0.16000000000000014</v>
      </c>
      <c r="L336" s="709" t="s">
        <v>540</v>
      </c>
      <c r="M336" s="708" t="s">
        <v>1414</v>
      </c>
    </row>
    <row r="337" spans="8:8">
      <c r="A337" s="713" t="s">
        <v>540</v>
      </c>
      <c r="B337" s="713" t="s">
        <v>1414</v>
      </c>
      <c r="C337" s="714" t="s">
        <v>541</v>
      </c>
      <c r="D337" s="715">
        <v>24.0</v>
      </c>
      <c r="E337" s="715">
        <v>44.0</v>
      </c>
      <c r="F337" s="715">
        <v>24.0</v>
      </c>
      <c r="G337" s="715">
        <v>284.0</v>
      </c>
      <c r="H337" s="715" t="s">
        <v>1403</v>
      </c>
      <c r="J337" s="716">
        <f t="shared" si="5"/>
        <v>0.23999999999999844</v>
      </c>
      <c r="L337" s="709" t="s">
        <v>540</v>
      </c>
      <c r="M337" s="708" t="s">
        <v>1414</v>
      </c>
    </row>
    <row r="338" spans="8:8">
      <c r="A338" s="713" t="s">
        <v>540</v>
      </c>
      <c r="B338" s="713" t="s">
        <v>1414</v>
      </c>
      <c r="C338" s="714" t="s">
        <v>541</v>
      </c>
      <c r="D338" s="715">
        <v>24.0</v>
      </c>
      <c r="E338" s="715">
        <v>284.0</v>
      </c>
      <c r="F338" s="715">
        <v>24.0</v>
      </c>
      <c r="G338" s="715">
        <v>424.0</v>
      </c>
      <c r="H338" s="715" t="s">
        <v>1404</v>
      </c>
      <c r="J338" s="716">
        <f t="shared" si="5"/>
        <v>0.14000000000000057</v>
      </c>
      <c r="L338" s="709" t="s">
        <v>540</v>
      </c>
      <c r="M338" s="708" t="s">
        <v>1414</v>
      </c>
    </row>
    <row r="339" spans="8:8">
      <c r="A339" s="713" t="s">
        <v>540</v>
      </c>
      <c r="B339" s="713" t="s">
        <v>1414</v>
      </c>
      <c r="C339" s="714" t="s">
        <v>541</v>
      </c>
      <c r="D339" s="715">
        <v>24.0</v>
      </c>
      <c r="E339" s="715">
        <v>424.0</v>
      </c>
      <c r="F339" s="715">
        <v>24.0</v>
      </c>
      <c r="G339" s="715">
        <v>624.0</v>
      </c>
      <c r="H339" s="715" t="s">
        <v>1402</v>
      </c>
      <c r="J339" s="716">
        <f t="shared" si="5"/>
        <v>0.1999999999999993</v>
      </c>
      <c r="L339" s="709" t="s">
        <v>540</v>
      </c>
      <c r="M339" s="708" t="s">
        <v>1414</v>
      </c>
    </row>
    <row r="340" spans="8:8">
      <c r="A340" s="713" t="s">
        <v>540</v>
      </c>
      <c r="B340" s="713" t="s">
        <v>1414</v>
      </c>
      <c r="C340" s="714" t="s">
        <v>541</v>
      </c>
      <c r="D340" s="715">
        <v>24.0</v>
      </c>
      <c r="E340" s="715">
        <v>624.0</v>
      </c>
      <c r="F340" s="715">
        <v>25.0</v>
      </c>
      <c r="G340" s="715">
        <v>84.0</v>
      </c>
      <c r="H340" s="715" t="s">
        <v>1404</v>
      </c>
      <c r="J340" s="716">
        <f t="shared" si="5"/>
        <v>0.46000000000000085</v>
      </c>
      <c r="L340" s="709" t="s">
        <v>540</v>
      </c>
      <c r="M340" s="708" t="s">
        <v>1414</v>
      </c>
    </row>
    <row r="341" spans="8:8">
      <c r="A341" s="713" t="s">
        <v>540</v>
      </c>
      <c r="B341" s="713" t="s">
        <v>1414</v>
      </c>
      <c r="C341" s="714" t="s">
        <v>541</v>
      </c>
      <c r="D341" s="715">
        <v>25.0</v>
      </c>
      <c r="E341" s="715">
        <v>84.0</v>
      </c>
      <c r="F341" s="715">
        <v>25.0</v>
      </c>
      <c r="G341" s="715">
        <v>384.0</v>
      </c>
      <c r="H341" s="715" t="s">
        <v>1411</v>
      </c>
      <c r="J341" s="716">
        <f t="shared" si="5"/>
        <v>0.3000000000000007</v>
      </c>
      <c r="L341" s="709" t="s">
        <v>540</v>
      </c>
      <c r="M341" s="708" t="s">
        <v>1414</v>
      </c>
    </row>
    <row r="342" spans="8:8">
      <c r="A342" s="713" t="s">
        <v>540</v>
      </c>
      <c r="B342" s="713" t="s">
        <v>1414</v>
      </c>
      <c r="C342" s="714" t="s">
        <v>541</v>
      </c>
      <c r="D342" s="715">
        <v>25.0</v>
      </c>
      <c r="E342" s="715">
        <v>384.0</v>
      </c>
      <c r="F342" s="715">
        <v>25.0</v>
      </c>
      <c r="G342" s="715">
        <v>554.0</v>
      </c>
      <c r="H342" s="715" t="s">
        <v>1404</v>
      </c>
      <c r="J342" s="716">
        <f t="shared" si="5"/>
        <v>0.16999999999999815</v>
      </c>
      <c r="L342" s="709" t="s">
        <v>540</v>
      </c>
      <c r="M342" s="708" t="s">
        <v>1414</v>
      </c>
    </row>
    <row r="343" spans="8:8">
      <c r="A343" s="713" t="s">
        <v>540</v>
      </c>
      <c r="B343" s="713" t="s">
        <v>1414</v>
      </c>
      <c r="C343" s="714" t="s">
        <v>541</v>
      </c>
      <c r="D343" s="715">
        <v>25.0</v>
      </c>
      <c r="E343" s="715">
        <v>554.0</v>
      </c>
      <c r="F343" s="715">
        <v>25.0</v>
      </c>
      <c r="G343" s="715">
        <v>684.0</v>
      </c>
      <c r="H343" s="715" t="s">
        <v>1411</v>
      </c>
      <c r="J343" s="716">
        <f t="shared" si="5"/>
        <v>0.13000000000000256</v>
      </c>
      <c r="L343" s="709" t="s">
        <v>540</v>
      </c>
      <c r="M343" s="708" t="s">
        <v>1414</v>
      </c>
    </row>
    <row r="344" spans="8:8">
      <c r="A344" s="713" t="s">
        <v>540</v>
      </c>
      <c r="B344" s="713" t="s">
        <v>1414</v>
      </c>
      <c r="C344" s="714" t="s">
        <v>541</v>
      </c>
      <c r="D344" s="715">
        <v>25.0</v>
      </c>
      <c r="E344" s="715">
        <v>684.0</v>
      </c>
      <c r="F344" s="715">
        <v>25.0</v>
      </c>
      <c r="G344" s="715">
        <v>764.0</v>
      </c>
      <c r="H344" s="715" t="s">
        <v>1403</v>
      </c>
      <c r="J344" s="716">
        <f t="shared" si="5"/>
        <v>0.0799999999999983</v>
      </c>
      <c r="L344" s="709" t="s">
        <v>540</v>
      </c>
      <c r="M344" s="708" t="s">
        <v>1414</v>
      </c>
    </row>
    <row r="345" spans="8:8">
      <c r="A345" s="713" t="s">
        <v>540</v>
      </c>
      <c r="B345" s="713" t="s">
        <v>1414</v>
      </c>
      <c r="C345" s="714" t="s">
        <v>541</v>
      </c>
      <c r="D345" s="715">
        <v>25.0</v>
      </c>
      <c r="E345" s="715">
        <v>764.0</v>
      </c>
      <c r="F345" s="715">
        <v>25.0</v>
      </c>
      <c r="G345" s="715">
        <v>854.0</v>
      </c>
      <c r="H345" s="715" t="s">
        <v>1411</v>
      </c>
      <c r="J345" s="716">
        <f t="shared" si="5"/>
        <v>0.08999999999999986</v>
      </c>
      <c r="L345" s="709" t="s">
        <v>540</v>
      </c>
      <c r="M345" s="708" t="s">
        <v>1414</v>
      </c>
    </row>
    <row r="346" spans="8:8">
      <c r="A346" s="713" t="s">
        <v>540</v>
      </c>
      <c r="B346" s="713" t="s">
        <v>1414</v>
      </c>
      <c r="C346" s="714" t="s">
        <v>541</v>
      </c>
      <c r="D346" s="715">
        <v>25.0</v>
      </c>
      <c r="E346" s="715">
        <v>854.0</v>
      </c>
      <c r="F346" s="715">
        <v>25.0</v>
      </c>
      <c r="G346" s="715">
        <v>964.0</v>
      </c>
      <c r="H346" s="715" t="s">
        <v>1403</v>
      </c>
      <c r="J346" s="716">
        <f t="shared" si="5"/>
        <v>0.10999999999999943</v>
      </c>
      <c r="L346" s="709" t="s">
        <v>540</v>
      </c>
      <c r="M346" s="708" t="s">
        <v>1414</v>
      </c>
    </row>
    <row r="347" spans="8:8">
      <c r="A347" s="713" t="s">
        <v>540</v>
      </c>
      <c r="B347" s="713" t="s">
        <v>1414</v>
      </c>
      <c r="C347" s="714" t="s">
        <v>541</v>
      </c>
      <c r="D347" s="715">
        <v>25.0</v>
      </c>
      <c r="E347" s="715">
        <v>964.0</v>
      </c>
      <c r="F347" s="715">
        <v>26.0</v>
      </c>
      <c r="G347" s="715">
        <v>74.0</v>
      </c>
      <c r="H347" s="715" t="s">
        <v>1411</v>
      </c>
      <c r="J347" s="716">
        <f t="shared" si="5"/>
        <v>0.11000000000000298</v>
      </c>
      <c r="L347" s="709" t="s">
        <v>540</v>
      </c>
      <c r="M347" s="708" t="s">
        <v>1414</v>
      </c>
    </row>
    <row r="348" spans="8:8">
      <c r="A348" s="713" t="s">
        <v>540</v>
      </c>
      <c r="B348" s="713" t="s">
        <v>1414</v>
      </c>
      <c r="C348" s="714" t="s">
        <v>541</v>
      </c>
      <c r="D348" s="715">
        <v>26.0</v>
      </c>
      <c r="E348" s="715">
        <v>74.0</v>
      </c>
      <c r="F348" s="715">
        <v>26.0</v>
      </c>
      <c r="G348" s="715">
        <v>224.0</v>
      </c>
      <c r="H348" s="715" t="s">
        <v>1404</v>
      </c>
      <c r="J348" s="716">
        <f t="shared" si="5"/>
        <v>0.14999999999999858</v>
      </c>
      <c r="L348" s="709" t="s">
        <v>540</v>
      </c>
      <c r="M348" s="708" t="s">
        <v>1414</v>
      </c>
    </row>
    <row r="349" spans="8:8">
      <c r="A349" s="713" t="s">
        <v>540</v>
      </c>
      <c r="B349" s="713" t="s">
        <v>1414</v>
      </c>
      <c r="C349" s="714" t="s">
        <v>541</v>
      </c>
      <c r="D349" s="715">
        <v>26.0</v>
      </c>
      <c r="E349" s="715">
        <v>224.0</v>
      </c>
      <c r="F349" s="715">
        <v>26.0</v>
      </c>
      <c r="G349" s="715">
        <v>294.0</v>
      </c>
      <c r="H349" s="715" t="s">
        <v>1411</v>
      </c>
      <c r="J349" s="716">
        <f t="shared" si="5"/>
        <v>0.07000000000000028</v>
      </c>
      <c r="L349" s="709" t="s">
        <v>540</v>
      </c>
      <c r="M349" s="708" t="s">
        <v>1414</v>
      </c>
    </row>
    <row r="350" spans="8:8">
      <c r="A350" s="713" t="s">
        <v>540</v>
      </c>
      <c r="B350" s="713" t="s">
        <v>1414</v>
      </c>
      <c r="C350" s="714" t="s">
        <v>541</v>
      </c>
      <c r="D350" s="715">
        <v>26.0</v>
      </c>
      <c r="E350" s="715">
        <v>294.0</v>
      </c>
      <c r="F350" s="715">
        <v>26.0</v>
      </c>
      <c r="G350" s="715">
        <v>484.0</v>
      </c>
      <c r="H350" s="715" t="s">
        <v>1404</v>
      </c>
      <c r="J350" s="716">
        <f t="shared" si="5"/>
        <v>0.19000000000000128</v>
      </c>
      <c r="L350" s="709" t="s">
        <v>540</v>
      </c>
      <c r="M350" s="708" t="s">
        <v>1414</v>
      </c>
    </row>
    <row r="351" spans="8:8">
      <c r="A351" s="713" t="s">
        <v>540</v>
      </c>
      <c r="B351" s="713" t="s">
        <v>1414</v>
      </c>
      <c r="C351" s="714" t="s">
        <v>541</v>
      </c>
      <c r="D351" s="715">
        <v>26.0</v>
      </c>
      <c r="E351" s="715">
        <v>484.0</v>
      </c>
      <c r="F351" s="715">
        <v>26.0</v>
      </c>
      <c r="G351" s="715">
        <v>664.0</v>
      </c>
      <c r="H351" s="715" t="s">
        <v>1411</v>
      </c>
      <c r="J351" s="716">
        <f t="shared" si="5"/>
        <v>0.17999999999999972</v>
      </c>
      <c r="L351" s="709" t="s">
        <v>540</v>
      </c>
      <c r="M351" s="708" t="s">
        <v>1414</v>
      </c>
    </row>
    <row r="352" spans="8:8">
      <c r="A352" s="713" t="s">
        <v>540</v>
      </c>
      <c r="B352" s="713" t="s">
        <v>1414</v>
      </c>
      <c r="C352" s="714" t="s">
        <v>541</v>
      </c>
      <c r="D352" s="715">
        <v>26.0</v>
      </c>
      <c r="E352" s="715">
        <v>664.0</v>
      </c>
      <c r="F352" s="715">
        <v>26.0</v>
      </c>
      <c r="G352" s="715">
        <v>744.0</v>
      </c>
      <c r="H352" s="715" t="s">
        <v>1402</v>
      </c>
      <c r="J352" s="716">
        <f t="shared" si="5"/>
        <v>0.0799999999999983</v>
      </c>
      <c r="L352" s="709" t="s">
        <v>540</v>
      </c>
      <c r="M352" s="708" t="s">
        <v>1414</v>
      </c>
    </row>
    <row r="353" spans="8:8">
      <c r="A353" s="713" t="s">
        <v>540</v>
      </c>
      <c r="B353" s="713" t="s">
        <v>1414</v>
      </c>
      <c r="C353" s="714" t="s">
        <v>541</v>
      </c>
      <c r="D353" s="715">
        <v>26.0</v>
      </c>
      <c r="E353" s="715">
        <v>744.0</v>
      </c>
      <c r="F353" s="715">
        <v>26.0</v>
      </c>
      <c r="G353" s="715">
        <v>964.0</v>
      </c>
      <c r="H353" s="715" t="s">
        <v>1403</v>
      </c>
      <c r="J353" s="716">
        <f t="shared" si="5"/>
        <v>0.21999999999999886</v>
      </c>
      <c r="L353" s="709" t="s">
        <v>540</v>
      </c>
      <c r="M353" s="708" t="s">
        <v>1414</v>
      </c>
    </row>
    <row r="354" spans="8:8">
      <c r="A354" s="713" t="s">
        <v>540</v>
      </c>
      <c r="B354" s="713" t="s">
        <v>1414</v>
      </c>
      <c r="C354" s="714" t="s">
        <v>541</v>
      </c>
      <c r="D354" s="715">
        <v>26.0</v>
      </c>
      <c r="E354" s="715">
        <v>964.0</v>
      </c>
      <c r="F354" s="715">
        <v>27.0</v>
      </c>
      <c r="G354" s="715">
        <v>544.0</v>
      </c>
      <c r="H354" s="715" t="s">
        <v>1402</v>
      </c>
      <c r="J354" s="716">
        <f t="shared" si="5"/>
        <v>0.5800000000000018</v>
      </c>
      <c r="L354" s="709" t="s">
        <v>540</v>
      </c>
      <c r="M354" s="708" t="s">
        <v>1414</v>
      </c>
    </row>
    <row r="355" spans="8:8">
      <c r="A355" s="713" t="s">
        <v>540</v>
      </c>
      <c r="B355" s="713" t="s">
        <v>1414</v>
      </c>
      <c r="C355" s="714" t="s">
        <v>541</v>
      </c>
      <c r="D355" s="715">
        <v>27.0</v>
      </c>
      <c r="E355" s="715">
        <v>544.0</v>
      </c>
      <c r="F355" s="715">
        <v>27.0</v>
      </c>
      <c r="G355" s="715">
        <v>784.0</v>
      </c>
      <c r="H355" s="715" t="s">
        <v>1404</v>
      </c>
      <c r="J355" s="716">
        <f t="shared" si="5"/>
        <v>0.23999999999999844</v>
      </c>
      <c r="L355" s="709" t="s">
        <v>540</v>
      </c>
      <c r="M355" s="708" t="s">
        <v>1414</v>
      </c>
    </row>
    <row r="356" spans="8:8">
      <c r="A356" s="713" t="s">
        <v>540</v>
      </c>
      <c r="B356" s="713" t="s">
        <v>1414</v>
      </c>
      <c r="C356" s="714" t="s">
        <v>541</v>
      </c>
      <c r="D356" s="715">
        <v>27.0</v>
      </c>
      <c r="E356" s="715">
        <v>784.0</v>
      </c>
      <c r="F356" s="715">
        <v>28.0</v>
      </c>
      <c r="G356" s="715">
        <v>44.0</v>
      </c>
      <c r="H356" s="715" t="s">
        <v>1403</v>
      </c>
      <c r="J356" s="716">
        <f t="shared" si="5"/>
        <v>0.26000000000000156</v>
      </c>
      <c r="L356" s="709" t="s">
        <v>540</v>
      </c>
      <c r="M356" s="708" t="s">
        <v>1414</v>
      </c>
    </row>
    <row r="357" spans="8:8">
      <c r="A357" s="713" t="s">
        <v>540</v>
      </c>
      <c r="B357" s="713" t="s">
        <v>1414</v>
      </c>
      <c r="C357" s="714" t="s">
        <v>541</v>
      </c>
      <c r="D357" s="715">
        <v>28.0</v>
      </c>
      <c r="E357" s="715">
        <v>44.0</v>
      </c>
      <c r="F357" s="715">
        <v>28.0</v>
      </c>
      <c r="G357" s="715">
        <v>464.0</v>
      </c>
      <c r="H357" s="715" t="s">
        <v>1404</v>
      </c>
      <c r="J357" s="716">
        <f t="shared" si="5"/>
        <v>0.41999999999999815</v>
      </c>
      <c r="L357" s="709" t="s">
        <v>540</v>
      </c>
      <c r="M357" s="708" t="s">
        <v>1414</v>
      </c>
    </row>
    <row r="358" spans="8:8">
      <c r="A358" s="713" t="s">
        <v>540</v>
      </c>
      <c r="B358" s="713" t="s">
        <v>1414</v>
      </c>
      <c r="C358" s="714" t="s">
        <v>541</v>
      </c>
      <c r="D358" s="715">
        <v>28.0</v>
      </c>
      <c r="E358" s="715">
        <v>464.0</v>
      </c>
      <c r="F358" s="715">
        <v>28.0</v>
      </c>
      <c r="G358" s="715">
        <v>814.0</v>
      </c>
      <c r="H358" s="715" t="s">
        <v>1403</v>
      </c>
      <c r="J358" s="716">
        <f t="shared" si="5"/>
        <v>0.3500000000000014</v>
      </c>
      <c r="L358" s="709" t="s">
        <v>540</v>
      </c>
      <c r="M358" s="708" t="s">
        <v>1414</v>
      </c>
    </row>
    <row r="359" spans="8:8">
      <c r="A359" s="713" t="s">
        <v>540</v>
      </c>
      <c r="B359" s="713" t="s">
        <v>1414</v>
      </c>
      <c r="C359" s="714" t="s">
        <v>541</v>
      </c>
      <c r="D359" s="715">
        <v>28.0</v>
      </c>
      <c r="E359" s="715">
        <v>814.0</v>
      </c>
      <c r="F359" s="715">
        <v>28.0</v>
      </c>
      <c r="G359" s="715">
        <v>984.0</v>
      </c>
      <c r="H359" s="715" t="s">
        <v>1404</v>
      </c>
      <c r="J359" s="716">
        <f t="shared" si="5"/>
        <v>0.1700000000000017</v>
      </c>
      <c r="L359" s="709" t="s">
        <v>540</v>
      </c>
      <c r="M359" s="708" t="s">
        <v>1414</v>
      </c>
    </row>
    <row r="360" spans="8:8">
      <c r="A360" s="713" t="s">
        <v>540</v>
      </c>
      <c r="B360" s="713" t="s">
        <v>1414</v>
      </c>
      <c r="C360" s="714" t="s">
        <v>541</v>
      </c>
      <c r="D360" s="715">
        <v>28.0</v>
      </c>
      <c r="E360" s="715">
        <v>984.0</v>
      </c>
      <c r="F360" s="715">
        <v>29.0</v>
      </c>
      <c r="G360" s="715">
        <v>94.0</v>
      </c>
      <c r="H360" s="715" t="s">
        <v>1403</v>
      </c>
      <c r="J360" s="716">
        <f t="shared" si="5"/>
        <v>0.10999999999999943</v>
      </c>
      <c r="L360" s="709" t="s">
        <v>540</v>
      </c>
      <c r="M360" s="708" t="s">
        <v>1414</v>
      </c>
    </row>
    <row r="361" spans="8:8">
      <c r="A361" s="713" t="s">
        <v>540</v>
      </c>
      <c r="B361" s="713" t="s">
        <v>1414</v>
      </c>
      <c r="C361" s="714" t="s">
        <v>541</v>
      </c>
      <c r="D361" s="715">
        <v>29.0</v>
      </c>
      <c r="E361" s="715">
        <v>94.0</v>
      </c>
      <c r="F361" s="715">
        <v>29.0</v>
      </c>
      <c r="G361" s="715">
        <v>184.0</v>
      </c>
      <c r="H361" s="715" t="s">
        <v>1411</v>
      </c>
      <c r="J361" s="716">
        <f t="shared" si="5"/>
        <v>0.08999999999999986</v>
      </c>
      <c r="L361" s="709" t="s">
        <v>540</v>
      </c>
      <c r="M361" s="708" t="s">
        <v>1414</v>
      </c>
    </row>
    <row r="362" spans="8:8">
      <c r="A362" s="713" t="s">
        <v>540</v>
      </c>
      <c r="B362" s="713" t="s">
        <v>1414</v>
      </c>
      <c r="C362" s="714" t="s">
        <v>541</v>
      </c>
      <c r="D362" s="715">
        <v>29.0</v>
      </c>
      <c r="E362" s="715">
        <v>184.0</v>
      </c>
      <c r="F362" s="715">
        <v>29.0</v>
      </c>
      <c r="G362" s="715">
        <v>284.0</v>
      </c>
      <c r="H362" s="715" t="s">
        <v>1404</v>
      </c>
      <c r="J362" s="716">
        <f t="shared" si="5"/>
        <v>0.09999999999999787</v>
      </c>
      <c r="L362" s="709" t="s">
        <v>540</v>
      </c>
      <c r="M362" s="708" t="s">
        <v>1414</v>
      </c>
    </row>
    <row r="363" spans="8:8">
      <c r="A363" s="713" t="s">
        <v>540</v>
      </c>
      <c r="B363" s="713" t="s">
        <v>1414</v>
      </c>
      <c r="C363" s="714" t="s">
        <v>541</v>
      </c>
      <c r="D363" s="715">
        <v>29.0</v>
      </c>
      <c r="E363" s="715">
        <v>284.0</v>
      </c>
      <c r="F363" s="715">
        <v>29.0</v>
      </c>
      <c r="G363" s="715">
        <v>554.0</v>
      </c>
      <c r="H363" s="715" t="s">
        <v>1403</v>
      </c>
      <c r="J363" s="716">
        <f t="shared" si="5"/>
        <v>0.2699999999999996</v>
      </c>
      <c r="L363" s="709" t="s">
        <v>540</v>
      </c>
      <c r="M363" s="708" t="s">
        <v>1414</v>
      </c>
    </row>
    <row r="364" spans="8:8">
      <c r="A364" s="713" t="s">
        <v>540</v>
      </c>
      <c r="B364" s="713" t="s">
        <v>1414</v>
      </c>
      <c r="C364" s="714" t="s">
        <v>541</v>
      </c>
      <c r="D364" s="715">
        <v>29.0</v>
      </c>
      <c r="E364" s="715">
        <v>554.0</v>
      </c>
      <c r="F364" s="715">
        <v>29.0</v>
      </c>
      <c r="G364" s="715">
        <v>694.0</v>
      </c>
      <c r="H364" s="715" t="s">
        <v>1404</v>
      </c>
      <c r="J364" s="716">
        <f t="shared" si="5"/>
        <v>0.14000000000000057</v>
      </c>
      <c r="L364" s="709" t="s">
        <v>540</v>
      </c>
      <c r="M364" s="708" t="s">
        <v>1414</v>
      </c>
    </row>
    <row r="365" spans="8:8">
      <c r="A365" s="713" t="s">
        <v>540</v>
      </c>
      <c r="B365" s="713" t="s">
        <v>1414</v>
      </c>
      <c r="C365" s="714" t="s">
        <v>541</v>
      </c>
      <c r="D365" s="715">
        <v>29.0</v>
      </c>
      <c r="E365" s="715">
        <v>694.0</v>
      </c>
      <c r="F365" s="715">
        <v>29.0</v>
      </c>
      <c r="G365" s="715">
        <v>834.0</v>
      </c>
      <c r="H365" s="715" t="s">
        <v>1403</v>
      </c>
      <c r="J365" s="716">
        <f t="shared" si="5"/>
        <v>0.14000000000000057</v>
      </c>
      <c r="L365" s="709" t="s">
        <v>540</v>
      </c>
      <c r="M365" s="708" t="s">
        <v>1414</v>
      </c>
    </row>
    <row r="366" spans="8:8">
      <c r="A366" s="713" t="s">
        <v>540</v>
      </c>
      <c r="B366" s="713" t="s">
        <v>1414</v>
      </c>
      <c r="C366" s="714" t="s">
        <v>541</v>
      </c>
      <c r="D366" s="715">
        <v>29.0</v>
      </c>
      <c r="E366" s="715">
        <v>834.0</v>
      </c>
      <c r="F366" s="715">
        <v>29.0</v>
      </c>
      <c r="G366" s="715">
        <v>904.0</v>
      </c>
      <c r="H366" s="715" t="s">
        <v>1404</v>
      </c>
      <c r="J366" s="716">
        <f t="shared" si="5"/>
        <v>0.07000000000000028</v>
      </c>
      <c r="L366" s="709" t="s">
        <v>540</v>
      </c>
      <c r="M366" s="708" t="s">
        <v>1414</v>
      </c>
    </row>
    <row r="367" spans="8:8">
      <c r="A367" s="713" t="s">
        <v>540</v>
      </c>
      <c r="B367" s="713" t="s">
        <v>1414</v>
      </c>
      <c r="C367" s="714" t="s">
        <v>541</v>
      </c>
      <c r="D367" s="715">
        <v>29.0</v>
      </c>
      <c r="E367" s="715">
        <v>904.0</v>
      </c>
      <c r="F367" s="715">
        <v>29.0</v>
      </c>
      <c r="G367" s="715">
        <v>964.0</v>
      </c>
      <c r="H367" s="715" t="s">
        <v>1403</v>
      </c>
      <c r="J367" s="716">
        <f t="shared" si="5"/>
        <v>0.05999999999999872</v>
      </c>
      <c r="L367" s="709" t="s">
        <v>540</v>
      </c>
      <c r="M367" s="708" t="s">
        <v>1414</v>
      </c>
    </row>
    <row r="368" spans="8:8">
      <c r="A368" s="713" t="s">
        <v>540</v>
      </c>
      <c r="B368" s="713" t="s">
        <v>1414</v>
      </c>
      <c r="C368" s="714" t="s">
        <v>541</v>
      </c>
      <c r="D368" s="715">
        <v>29.0</v>
      </c>
      <c r="E368" s="715">
        <v>964.0</v>
      </c>
      <c r="F368" s="715">
        <v>30.0</v>
      </c>
      <c r="G368" s="715">
        <v>144.0</v>
      </c>
      <c r="H368" s="715" t="s">
        <v>1402</v>
      </c>
      <c r="J368" s="716">
        <f t="shared" si="5"/>
        <v>0.17999999999999972</v>
      </c>
      <c r="L368" s="709" t="s">
        <v>540</v>
      </c>
      <c r="M368" s="708" t="s">
        <v>1414</v>
      </c>
    </row>
    <row r="369" spans="8:8">
      <c r="A369" s="713" t="s">
        <v>540</v>
      </c>
      <c r="B369" s="713" t="s">
        <v>1414</v>
      </c>
      <c r="C369" s="714" t="s">
        <v>541</v>
      </c>
      <c r="D369" s="715">
        <v>30.0</v>
      </c>
      <c r="E369" s="715">
        <v>144.0</v>
      </c>
      <c r="F369" s="715">
        <v>30.0</v>
      </c>
      <c r="G369" s="715">
        <v>304.0</v>
      </c>
      <c r="H369" s="715" t="s">
        <v>1403</v>
      </c>
      <c r="J369" s="716">
        <f t="shared" si="5"/>
        <v>0.16000000000000014</v>
      </c>
      <c r="L369" s="709" t="s">
        <v>540</v>
      </c>
      <c r="M369" s="708" t="s">
        <v>1414</v>
      </c>
    </row>
    <row r="370" spans="8:8">
      <c r="A370" s="713" t="s">
        <v>540</v>
      </c>
      <c r="B370" s="713" t="s">
        <v>1414</v>
      </c>
      <c r="C370" s="714" t="s">
        <v>541</v>
      </c>
      <c r="D370" s="715">
        <v>30.0</v>
      </c>
      <c r="E370" s="715">
        <v>304.0</v>
      </c>
      <c r="F370" s="715">
        <v>30.0</v>
      </c>
      <c r="G370" s="715">
        <v>374.0</v>
      </c>
      <c r="H370" s="715" t="s">
        <v>1411</v>
      </c>
      <c r="J370" s="716">
        <f t="shared" si="5"/>
        <v>0.07000000000000028</v>
      </c>
      <c r="L370" s="709" t="s">
        <v>540</v>
      </c>
      <c r="M370" s="708" t="s">
        <v>1414</v>
      </c>
    </row>
    <row r="371" spans="8:8">
      <c r="A371" s="713" t="s">
        <v>540</v>
      </c>
      <c r="B371" s="713" t="s">
        <v>1414</v>
      </c>
      <c r="C371" s="714" t="s">
        <v>541</v>
      </c>
      <c r="D371" s="715">
        <v>30.0</v>
      </c>
      <c r="E371" s="715">
        <v>374.0</v>
      </c>
      <c r="F371" s="715">
        <v>30.0</v>
      </c>
      <c r="G371" s="715">
        <v>444.0</v>
      </c>
      <c r="H371" s="715" t="s">
        <v>1403</v>
      </c>
      <c r="J371" s="716">
        <f t="shared" si="5"/>
        <v>0.07000000000000028</v>
      </c>
      <c r="L371" s="709" t="s">
        <v>540</v>
      </c>
      <c r="M371" s="708" t="s">
        <v>1414</v>
      </c>
    </row>
    <row r="372" spans="8:8">
      <c r="A372" s="713" t="s">
        <v>540</v>
      </c>
      <c r="B372" s="713" t="s">
        <v>1414</v>
      </c>
      <c r="C372" s="714" t="s">
        <v>541</v>
      </c>
      <c r="D372" s="715">
        <v>30.0</v>
      </c>
      <c r="E372" s="715">
        <v>444.0</v>
      </c>
      <c r="F372" s="715">
        <v>30.0</v>
      </c>
      <c r="G372" s="715">
        <v>634.0</v>
      </c>
      <c r="H372" s="715" t="s">
        <v>1404</v>
      </c>
      <c r="J372" s="716">
        <f t="shared" si="5"/>
        <v>0.19000000000000128</v>
      </c>
      <c r="L372" s="709" t="s">
        <v>540</v>
      </c>
      <c r="M372" s="708" t="s">
        <v>1414</v>
      </c>
    </row>
    <row r="373" spans="8:8">
      <c r="A373" s="713" t="s">
        <v>540</v>
      </c>
      <c r="B373" s="713" t="s">
        <v>1414</v>
      </c>
      <c r="C373" s="714" t="s">
        <v>541</v>
      </c>
      <c r="D373" s="715">
        <v>30.0</v>
      </c>
      <c r="E373" s="715">
        <v>634.0</v>
      </c>
      <c r="F373" s="715">
        <v>30.0</v>
      </c>
      <c r="G373" s="715">
        <v>744.0</v>
      </c>
      <c r="H373" s="715" t="s">
        <v>1402</v>
      </c>
      <c r="J373" s="716">
        <f t="shared" si="5"/>
        <v>0.10999999999999943</v>
      </c>
      <c r="L373" s="709" t="s">
        <v>540</v>
      </c>
      <c r="M373" s="708" t="s">
        <v>1414</v>
      </c>
    </row>
    <row r="374" spans="8:8">
      <c r="A374" s="713" t="s">
        <v>540</v>
      </c>
      <c r="B374" s="713" t="s">
        <v>1414</v>
      </c>
      <c r="C374" s="714" t="s">
        <v>541</v>
      </c>
      <c r="D374" s="715">
        <v>30.0</v>
      </c>
      <c r="E374" s="715">
        <v>744.0</v>
      </c>
      <c r="F374" s="715">
        <v>30.0</v>
      </c>
      <c r="G374" s="715">
        <v>859.0</v>
      </c>
      <c r="H374" s="715" t="s">
        <v>1404</v>
      </c>
      <c r="J374" s="716">
        <f t="shared" si="5"/>
        <v>0.11500000000000199</v>
      </c>
      <c r="L374" s="709" t="s">
        <v>540</v>
      </c>
      <c r="M374" s="708" t="s">
        <v>1414</v>
      </c>
    </row>
    <row r="375" spans="8:8">
      <c r="A375" s="713" t="s">
        <v>540</v>
      </c>
      <c r="B375" s="713" t="s">
        <v>1414</v>
      </c>
      <c r="C375" s="714" t="s">
        <v>541</v>
      </c>
      <c r="D375" s="715">
        <v>30.0</v>
      </c>
      <c r="E375" s="715">
        <v>859.0</v>
      </c>
      <c r="F375" s="715">
        <v>30.0</v>
      </c>
      <c r="G375" s="715">
        <v>924.0</v>
      </c>
      <c r="H375" s="715" t="s">
        <v>1403</v>
      </c>
      <c r="J375" s="716">
        <f t="shared" si="5"/>
        <v>0.06499999999999773</v>
      </c>
      <c r="L375" s="709" t="s">
        <v>540</v>
      </c>
      <c r="M375" s="708" t="s">
        <v>1414</v>
      </c>
    </row>
    <row r="376" spans="8:8">
      <c r="A376" s="713" t="s">
        <v>540</v>
      </c>
      <c r="B376" s="713" t="s">
        <v>1414</v>
      </c>
      <c r="C376" s="714" t="s">
        <v>541</v>
      </c>
      <c r="D376" s="715">
        <v>30.0</v>
      </c>
      <c r="E376" s="715">
        <v>924.0</v>
      </c>
      <c r="F376" s="715">
        <v>31.0</v>
      </c>
      <c r="G376" s="715">
        <v>14.0</v>
      </c>
      <c r="H376" s="715" t="s">
        <v>1411</v>
      </c>
      <c r="J376" s="716">
        <f t="shared" si="5"/>
        <v>0.08999999999999986</v>
      </c>
      <c r="L376" s="709" t="s">
        <v>540</v>
      </c>
      <c r="M376" s="708" t="s">
        <v>1414</v>
      </c>
    </row>
    <row r="377" spans="8:8">
      <c r="A377" s="713" t="s">
        <v>540</v>
      </c>
      <c r="B377" s="713" t="s">
        <v>1414</v>
      </c>
      <c r="C377" s="714" t="s">
        <v>541</v>
      </c>
      <c r="D377" s="715">
        <v>31.0</v>
      </c>
      <c r="E377" s="715">
        <v>14.0</v>
      </c>
      <c r="F377" s="715">
        <v>31.0</v>
      </c>
      <c r="G377" s="715">
        <v>94.0</v>
      </c>
      <c r="H377" s="715" t="s">
        <v>1402</v>
      </c>
      <c r="J377" s="716">
        <f t="shared" si="5"/>
        <v>0.08000000000000185</v>
      </c>
      <c r="L377" s="709" t="s">
        <v>540</v>
      </c>
      <c r="M377" s="708" t="s">
        <v>1414</v>
      </c>
    </row>
    <row r="378" spans="8:8">
      <c r="A378" s="713" t="s">
        <v>540</v>
      </c>
      <c r="B378" s="713" t="s">
        <v>1414</v>
      </c>
      <c r="C378" s="714" t="s">
        <v>541</v>
      </c>
      <c r="D378" s="715">
        <v>31.0</v>
      </c>
      <c r="E378" s="715">
        <v>94.0</v>
      </c>
      <c r="F378" s="715">
        <v>31.0</v>
      </c>
      <c r="G378" s="715">
        <v>244.0</v>
      </c>
      <c r="H378" s="715" t="s">
        <v>1403</v>
      </c>
      <c r="J378" s="716">
        <f t="shared" si="5"/>
        <v>0.14999999999999858</v>
      </c>
      <c r="L378" s="709" t="s">
        <v>540</v>
      </c>
      <c r="M378" s="708" t="s">
        <v>1414</v>
      </c>
    </row>
    <row r="379" spans="8:8">
      <c r="A379" s="713" t="s">
        <v>540</v>
      </c>
      <c r="B379" s="713" t="s">
        <v>1414</v>
      </c>
      <c r="C379" s="714" t="s">
        <v>541</v>
      </c>
      <c r="D379" s="715">
        <v>31.0</v>
      </c>
      <c r="E379" s="715">
        <v>244.0</v>
      </c>
      <c r="F379" s="715">
        <v>31.0</v>
      </c>
      <c r="G379" s="715">
        <v>484.0</v>
      </c>
      <c r="H379" s="715" t="s">
        <v>1402</v>
      </c>
      <c r="J379" s="716">
        <f t="shared" si="5"/>
        <v>0.240000000000002</v>
      </c>
      <c r="L379" s="709" t="s">
        <v>540</v>
      </c>
      <c r="M379" s="708" t="s">
        <v>1414</v>
      </c>
    </row>
    <row r="380" spans="8:8">
      <c r="A380" s="713" t="s">
        <v>540</v>
      </c>
      <c r="B380" s="713" t="s">
        <v>1414</v>
      </c>
      <c r="C380" s="714" t="s">
        <v>541</v>
      </c>
      <c r="D380" s="715">
        <v>31.0</v>
      </c>
      <c r="E380" s="715">
        <v>484.0</v>
      </c>
      <c r="F380" s="715">
        <v>31.0</v>
      </c>
      <c r="G380" s="715">
        <v>594.0</v>
      </c>
      <c r="H380" s="715" t="s">
        <v>1404</v>
      </c>
      <c r="J380" s="716">
        <f t="shared" si="5"/>
        <v>0.10999999999999943</v>
      </c>
      <c r="L380" s="709" t="s">
        <v>540</v>
      </c>
      <c r="M380" s="708" t="s">
        <v>1414</v>
      </c>
    </row>
    <row r="381" spans="8:8">
      <c r="A381" s="713" t="s">
        <v>540</v>
      </c>
      <c r="B381" s="713" t="s">
        <v>1414</v>
      </c>
      <c r="C381" s="714" t="s">
        <v>541</v>
      </c>
      <c r="D381" s="715">
        <v>31.0</v>
      </c>
      <c r="E381" s="715">
        <v>594.0</v>
      </c>
      <c r="F381" s="715">
        <v>31.0</v>
      </c>
      <c r="G381" s="715">
        <v>744.0</v>
      </c>
      <c r="H381" s="715" t="s">
        <v>1403</v>
      </c>
      <c r="J381" s="716">
        <f t="shared" si="5"/>
        <v>0.14999999999999858</v>
      </c>
      <c r="L381" s="709" t="s">
        <v>540</v>
      </c>
      <c r="M381" s="708" t="s">
        <v>1414</v>
      </c>
    </row>
    <row r="382" spans="8:8">
      <c r="A382" s="713" t="s">
        <v>540</v>
      </c>
      <c r="B382" s="713" t="s">
        <v>1414</v>
      </c>
      <c r="C382" s="714" t="s">
        <v>541</v>
      </c>
      <c r="D382" s="715">
        <v>31.0</v>
      </c>
      <c r="E382" s="715">
        <v>744.0</v>
      </c>
      <c r="F382" s="715">
        <v>31.0</v>
      </c>
      <c r="G382" s="715">
        <v>864.0</v>
      </c>
      <c r="H382" s="715" t="s">
        <v>1404</v>
      </c>
      <c r="J382" s="716">
        <f t="shared" si="5"/>
        <v>0.120000000000001</v>
      </c>
      <c r="L382" s="709" t="s">
        <v>540</v>
      </c>
      <c r="M382" s="708" t="s">
        <v>1414</v>
      </c>
    </row>
    <row r="383" spans="8:8">
      <c r="A383" s="713" t="s">
        <v>540</v>
      </c>
      <c r="B383" s="713" t="s">
        <v>1414</v>
      </c>
      <c r="C383" s="714" t="s">
        <v>541</v>
      </c>
      <c r="D383" s="715">
        <v>31.0</v>
      </c>
      <c r="E383" s="715">
        <v>864.0</v>
      </c>
      <c r="F383" s="715">
        <v>31.0</v>
      </c>
      <c r="G383" s="715">
        <v>954.0</v>
      </c>
      <c r="H383" s="715" t="s">
        <v>1402</v>
      </c>
      <c r="J383" s="716">
        <f t="shared" si="5"/>
        <v>0.08999999999999986</v>
      </c>
      <c r="L383" s="709" t="s">
        <v>540</v>
      </c>
      <c r="M383" s="708" t="s">
        <v>1414</v>
      </c>
    </row>
    <row r="384" spans="8:8">
      <c r="A384" s="713" t="s">
        <v>540</v>
      </c>
      <c r="B384" s="713" t="s">
        <v>1414</v>
      </c>
      <c r="C384" s="714" t="s">
        <v>541</v>
      </c>
      <c r="D384" s="715">
        <v>31.0</v>
      </c>
      <c r="E384" s="715">
        <v>954.0</v>
      </c>
      <c r="F384" s="715">
        <v>32.0</v>
      </c>
      <c r="G384" s="715">
        <v>144.0</v>
      </c>
      <c r="H384" s="715" t="s">
        <v>1404</v>
      </c>
      <c r="J384" s="716">
        <f t="shared" si="5"/>
        <v>0.18999999999999773</v>
      </c>
      <c r="L384" s="709" t="s">
        <v>540</v>
      </c>
      <c r="M384" s="708" t="s">
        <v>1414</v>
      </c>
    </row>
    <row r="385" spans="8:8">
      <c r="A385" s="713" t="s">
        <v>540</v>
      </c>
      <c r="B385" s="713" t="s">
        <v>1414</v>
      </c>
      <c r="C385" s="714" t="s">
        <v>541</v>
      </c>
      <c r="D385" s="715">
        <v>32.0</v>
      </c>
      <c r="E385" s="715">
        <v>144.0</v>
      </c>
      <c r="F385" s="715">
        <v>32.0</v>
      </c>
      <c r="G385" s="715">
        <v>269.0</v>
      </c>
      <c r="H385" s="715" t="s">
        <v>1402</v>
      </c>
      <c r="J385" s="716">
        <f t="shared" si="5"/>
        <v>0.125</v>
      </c>
      <c r="L385" s="709" t="s">
        <v>540</v>
      </c>
      <c r="M385" s="708" t="s">
        <v>1414</v>
      </c>
    </row>
    <row r="386" spans="8:8">
      <c r="A386" s="713" t="s">
        <v>540</v>
      </c>
      <c r="B386" s="713" t="s">
        <v>1414</v>
      </c>
      <c r="C386" s="714" t="s">
        <v>541</v>
      </c>
      <c r="D386" s="715">
        <v>32.0</v>
      </c>
      <c r="E386" s="715">
        <v>269.0</v>
      </c>
      <c r="F386" s="715">
        <v>33.0</v>
      </c>
      <c r="G386" s="715">
        <v>434.0</v>
      </c>
      <c r="H386" s="715" t="s">
        <v>1404</v>
      </c>
      <c r="J386" s="716">
        <f t="shared" si="5"/>
        <v>1.1649999999999991</v>
      </c>
      <c r="L386" s="709" t="s">
        <v>540</v>
      </c>
      <c r="M386" s="708" t="s">
        <v>1414</v>
      </c>
    </row>
    <row r="387" spans="8:8">
      <c r="A387" s="713" t="s">
        <v>540</v>
      </c>
      <c r="B387" s="713" t="s">
        <v>1414</v>
      </c>
      <c r="C387" s="714" t="s">
        <v>541</v>
      </c>
      <c r="D387" s="715">
        <v>33.0</v>
      </c>
      <c r="E387" s="715">
        <v>434.0</v>
      </c>
      <c r="F387" s="715">
        <v>33.0</v>
      </c>
      <c r="G387" s="715">
        <v>664.0</v>
      </c>
      <c r="H387" s="715" t="s">
        <v>1402</v>
      </c>
      <c r="J387" s="716">
        <f t="shared" si="6" ref="J387:J450">+(F387+G387/1000)-(D387+E387/1000)</f>
        <v>0.23000000000000398</v>
      </c>
      <c r="L387" s="709" t="s">
        <v>540</v>
      </c>
      <c r="M387" s="708" t="s">
        <v>1414</v>
      </c>
    </row>
    <row r="388" spans="8:8">
      <c r="A388" s="713" t="s">
        <v>540</v>
      </c>
      <c r="B388" s="713" t="s">
        <v>1414</v>
      </c>
      <c r="C388" s="714" t="s">
        <v>541</v>
      </c>
      <c r="D388" s="715">
        <v>33.0</v>
      </c>
      <c r="E388" s="715">
        <v>664.0</v>
      </c>
      <c r="F388" s="715">
        <v>33.0</v>
      </c>
      <c r="G388" s="715">
        <v>834.0</v>
      </c>
      <c r="H388" s="715" t="s">
        <v>1404</v>
      </c>
      <c r="J388" s="716">
        <f t="shared" si="6"/>
        <v>0.1700000000000017</v>
      </c>
      <c r="L388" s="709" t="s">
        <v>540</v>
      </c>
      <c r="M388" s="708" t="s">
        <v>1414</v>
      </c>
    </row>
    <row r="389" spans="8:8">
      <c r="A389" s="713" t="s">
        <v>540</v>
      </c>
      <c r="B389" s="713" t="s">
        <v>1414</v>
      </c>
      <c r="C389" s="714" t="s">
        <v>541</v>
      </c>
      <c r="D389" s="715">
        <v>33.0</v>
      </c>
      <c r="E389" s="715">
        <v>834.0</v>
      </c>
      <c r="F389" s="715">
        <v>34.0</v>
      </c>
      <c r="G389" s="715">
        <v>124.0</v>
      </c>
      <c r="H389" s="715" t="s">
        <v>1403</v>
      </c>
      <c r="J389" s="716">
        <f t="shared" si="6"/>
        <v>0.28999999999999915</v>
      </c>
      <c r="L389" s="709" t="s">
        <v>540</v>
      </c>
      <c r="M389" s="708" t="s">
        <v>1414</v>
      </c>
    </row>
    <row r="390" spans="8:8">
      <c r="A390" s="713" t="s">
        <v>540</v>
      </c>
      <c r="B390" s="713" t="s">
        <v>1414</v>
      </c>
      <c r="C390" s="714" t="s">
        <v>541</v>
      </c>
      <c r="D390" s="715">
        <v>34.0</v>
      </c>
      <c r="E390" s="715">
        <v>124.0</v>
      </c>
      <c r="F390" s="715">
        <v>34.0</v>
      </c>
      <c r="G390" s="715">
        <v>364.0</v>
      </c>
      <c r="H390" s="715" t="s">
        <v>1404</v>
      </c>
      <c r="J390" s="716">
        <f t="shared" si="6"/>
        <v>0.23999999999999488</v>
      </c>
      <c r="L390" s="709" t="s">
        <v>540</v>
      </c>
      <c r="M390" s="708" t="s">
        <v>1414</v>
      </c>
    </row>
    <row r="391" spans="8:8">
      <c r="A391" s="713" t="s">
        <v>540</v>
      </c>
      <c r="B391" s="713" t="s">
        <v>1414</v>
      </c>
      <c r="C391" s="714" t="s">
        <v>541</v>
      </c>
      <c r="D391" s="715">
        <v>34.0</v>
      </c>
      <c r="E391" s="715">
        <v>364.0</v>
      </c>
      <c r="F391" s="715">
        <v>35.0</v>
      </c>
      <c r="G391" s="715">
        <v>64.0</v>
      </c>
      <c r="H391" s="715" t="s">
        <v>1411</v>
      </c>
      <c r="J391" s="716">
        <f t="shared" si="6"/>
        <v>0.7000000000000028</v>
      </c>
      <c r="L391" s="709" t="s">
        <v>540</v>
      </c>
      <c r="M391" s="708" t="s">
        <v>1414</v>
      </c>
    </row>
    <row r="392" spans="8:8">
      <c r="A392" s="713" t="s">
        <v>540</v>
      </c>
      <c r="B392" s="713" t="s">
        <v>1414</v>
      </c>
      <c r="C392" s="714" t="s">
        <v>541</v>
      </c>
      <c r="D392" s="715">
        <v>35.0</v>
      </c>
      <c r="E392" s="715">
        <v>64.0</v>
      </c>
      <c r="F392" s="715">
        <v>35.0</v>
      </c>
      <c r="G392" s="715">
        <v>314.0</v>
      </c>
      <c r="H392" s="715" t="s">
        <v>1404</v>
      </c>
      <c r="J392" s="716">
        <f t="shared" si="6"/>
        <v>0.25</v>
      </c>
      <c r="L392" s="709" t="s">
        <v>540</v>
      </c>
      <c r="M392" s="708" t="s">
        <v>1414</v>
      </c>
    </row>
    <row r="393" spans="8:8">
      <c r="A393" s="713" t="s">
        <v>540</v>
      </c>
      <c r="B393" s="713" t="s">
        <v>1414</v>
      </c>
      <c r="C393" s="714" t="s">
        <v>541</v>
      </c>
      <c r="D393" s="715">
        <v>35.0</v>
      </c>
      <c r="E393" s="715">
        <v>314.0</v>
      </c>
      <c r="F393" s="715">
        <v>35.0</v>
      </c>
      <c r="G393" s="715">
        <v>384.0</v>
      </c>
      <c r="H393" s="715" t="s">
        <v>1403</v>
      </c>
      <c r="J393" s="716">
        <f t="shared" si="6"/>
        <v>0.07000000000000028</v>
      </c>
      <c r="L393" s="709" t="s">
        <v>540</v>
      </c>
      <c r="M393" s="708" t="s">
        <v>1414</v>
      </c>
    </row>
    <row r="394" spans="8:8">
      <c r="A394" s="713" t="s">
        <v>540</v>
      </c>
      <c r="B394" s="713" t="s">
        <v>1414</v>
      </c>
      <c r="C394" s="714" t="s">
        <v>541</v>
      </c>
      <c r="D394" s="715">
        <v>35.0</v>
      </c>
      <c r="E394" s="715">
        <v>384.0</v>
      </c>
      <c r="F394" s="715">
        <v>35.0</v>
      </c>
      <c r="G394" s="715">
        <v>884.0</v>
      </c>
      <c r="H394" s="715" t="s">
        <v>1404</v>
      </c>
      <c r="J394" s="716">
        <f t="shared" si="6"/>
        <v>0.5</v>
      </c>
      <c r="L394" s="709" t="s">
        <v>540</v>
      </c>
      <c r="M394" s="708" t="s">
        <v>1414</v>
      </c>
    </row>
    <row r="395" spans="8:8">
      <c r="A395" s="713" t="s">
        <v>540</v>
      </c>
      <c r="B395" s="713" t="s">
        <v>1414</v>
      </c>
      <c r="C395" s="714" t="s">
        <v>541</v>
      </c>
      <c r="D395" s="715">
        <v>35.0</v>
      </c>
      <c r="E395" s="715">
        <v>884.0</v>
      </c>
      <c r="F395" s="715">
        <v>36.0</v>
      </c>
      <c r="G395" s="715">
        <v>159.0</v>
      </c>
      <c r="H395" s="715" t="s">
        <v>1403</v>
      </c>
      <c r="J395" s="716">
        <f t="shared" si="6"/>
        <v>0.2749999999999986</v>
      </c>
      <c r="L395" s="709" t="s">
        <v>540</v>
      </c>
      <c r="M395" s="708" t="s">
        <v>1414</v>
      </c>
    </row>
    <row r="396" spans="8:8">
      <c r="A396" s="713" t="s">
        <v>540</v>
      </c>
      <c r="B396" s="713" t="s">
        <v>1414</v>
      </c>
      <c r="C396" s="714" t="s">
        <v>541</v>
      </c>
      <c r="D396" s="715">
        <v>36.0</v>
      </c>
      <c r="E396" s="715">
        <v>159.0</v>
      </c>
      <c r="F396" s="715">
        <v>36.0</v>
      </c>
      <c r="G396" s="715">
        <v>274.0</v>
      </c>
      <c r="H396" s="715" t="s">
        <v>1402</v>
      </c>
      <c r="J396" s="716">
        <f t="shared" si="6"/>
        <v>0.11500000000000199</v>
      </c>
      <c r="L396" s="709" t="s">
        <v>540</v>
      </c>
      <c r="M396" s="708" t="s">
        <v>1414</v>
      </c>
    </row>
    <row r="397" spans="8:8">
      <c r="A397" s="713" t="s">
        <v>540</v>
      </c>
      <c r="B397" s="713" t="s">
        <v>1414</v>
      </c>
      <c r="C397" s="714" t="s">
        <v>541</v>
      </c>
      <c r="D397" s="715">
        <v>36.0</v>
      </c>
      <c r="E397" s="715">
        <v>274.0</v>
      </c>
      <c r="F397" s="715">
        <v>36.0</v>
      </c>
      <c r="G397" s="715">
        <v>584.0</v>
      </c>
      <c r="H397" s="715" t="s">
        <v>1403</v>
      </c>
      <c r="J397" s="716">
        <f t="shared" si="6"/>
        <v>0.3100000000000023</v>
      </c>
      <c r="L397" s="709" t="s">
        <v>540</v>
      </c>
      <c r="M397" s="708" t="s">
        <v>1414</v>
      </c>
    </row>
    <row r="398" spans="8:8">
      <c r="A398" s="713" t="s">
        <v>540</v>
      </c>
      <c r="B398" s="713" t="s">
        <v>1414</v>
      </c>
      <c r="C398" s="714" t="s">
        <v>541</v>
      </c>
      <c r="D398" s="715">
        <v>36.0</v>
      </c>
      <c r="E398" s="715">
        <v>584.0</v>
      </c>
      <c r="F398" s="715">
        <v>37.0</v>
      </c>
      <c r="G398" s="715">
        <v>4.0</v>
      </c>
      <c r="H398" s="715" t="s">
        <v>1402</v>
      </c>
      <c r="J398" s="716">
        <f t="shared" si="6"/>
        <v>0.4199999999999946</v>
      </c>
      <c r="L398" s="709" t="s">
        <v>540</v>
      </c>
      <c r="M398" s="708" t="s">
        <v>1414</v>
      </c>
    </row>
    <row r="399" spans="8:8">
      <c r="A399" s="713" t="s">
        <v>540</v>
      </c>
      <c r="B399" s="713" t="s">
        <v>1414</v>
      </c>
      <c r="C399" s="714" t="s">
        <v>541</v>
      </c>
      <c r="D399" s="715">
        <v>37.0</v>
      </c>
      <c r="E399" s="715">
        <v>4.0</v>
      </c>
      <c r="F399" s="715">
        <v>37.0</v>
      </c>
      <c r="G399" s="715">
        <v>134.0</v>
      </c>
      <c r="H399" s="715" t="s">
        <v>1403</v>
      </c>
      <c r="J399" s="716">
        <f t="shared" si="6"/>
        <v>0.13000000000000256</v>
      </c>
      <c r="L399" s="709" t="s">
        <v>540</v>
      </c>
      <c r="M399" s="708" t="s">
        <v>1414</v>
      </c>
    </row>
    <row r="400" spans="8:8">
      <c r="A400" s="713" t="s">
        <v>540</v>
      </c>
      <c r="B400" s="713" t="s">
        <v>1414</v>
      </c>
      <c r="C400" s="714" t="s">
        <v>541</v>
      </c>
      <c r="D400" s="715">
        <v>37.0</v>
      </c>
      <c r="E400" s="715">
        <v>134.0</v>
      </c>
      <c r="F400" s="715">
        <v>37.0</v>
      </c>
      <c r="G400" s="715">
        <v>254.0</v>
      </c>
      <c r="H400" s="715" t="s">
        <v>1404</v>
      </c>
      <c r="J400" s="716">
        <f t="shared" si="6"/>
        <v>0.11999999999999744</v>
      </c>
      <c r="L400" s="709" t="s">
        <v>540</v>
      </c>
      <c r="M400" s="708" t="s">
        <v>1414</v>
      </c>
    </row>
    <row r="401" spans="8:8">
      <c r="A401" s="713" t="s">
        <v>540</v>
      </c>
      <c r="B401" s="713" t="s">
        <v>1414</v>
      </c>
      <c r="C401" s="714" t="s">
        <v>541</v>
      </c>
      <c r="D401" s="715">
        <v>37.0</v>
      </c>
      <c r="E401" s="715">
        <v>254.0</v>
      </c>
      <c r="F401" s="715">
        <v>37.0</v>
      </c>
      <c r="G401" s="715">
        <v>584.0</v>
      </c>
      <c r="H401" s="715" t="s">
        <v>1402</v>
      </c>
      <c r="J401" s="716">
        <f t="shared" si="6"/>
        <v>0.3300000000000054</v>
      </c>
      <c r="L401" s="709" t="s">
        <v>540</v>
      </c>
      <c r="M401" s="708" t="s">
        <v>1414</v>
      </c>
    </row>
    <row r="402" spans="8:8">
      <c r="A402" s="713" t="s">
        <v>540</v>
      </c>
      <c r="B402" s="713" t="s">
        <v>1414</v>
      </c>
      <c r="C402" s="714" t="s">
        <v>541</v>
      </c>
      <c r="D402" s="715">
        <v>37.0</v>
      </c>
      <c r="E402" s="715">
        <v>584.0</v>
      </c>
      <c r="F402" s="715">
        <v>37.0</v>
      </c>
      <c r="G402" s="715">
        <v>794.0</v>
      </c>
      <c r="H402" s="715" t="s">
        <v>1404</v>
      </c>
      <c r="J402" s="716">
        <f t="shared" si="6"/>
        <v>0.20999999999999375</v>
      </c>
      <c r="L402" s="709" t="s">
        <v>540</v>
      </c>
      <c r="M402" s="708" t="s">
        <v>1414</v>
      </c>
    </row>
    <row r="403" spans="8:8">
      <c r="A403" s="713" t="s">
        <v>540</v>
      </c>
      <c r="B403" s="713" t="s">
        <v>1414</v>
      </c>
      <c r="C403" s="714" t="s">
        <v>541</v>
      </c>
      <c r="D403" s="715">
        <v>37.0</v>
      </c>
      <c r="E403" s="715">
        <v>794.0</v>
      </c>
      <c r="F403" s="715">
        <v>38.0</v>
      </c>
      <c r="G403" s="715">
        <v>59.0</v>
      </c>
      <c r="H403" s="715" t="s">
        <v>1403</v>
      </c>
      <c r="J403" s="716">
        <f t="shared" si="6"/>
        <v>0.26500000000000057</v>
      </c>
      <c r="L403" s="709" t="s">
        <v>540</v>
      </c>
      <c r="M403" s="708" t="s">
        <v>1414</v>
      </c>
    </row>
    <row r="404" spans="8:8">
      <c r="A404" s="713" t="s">
        <v>540</v>
      </c>
      <c r="B404" s="713" t="s">
        <v>1414</v>
      </c>
      <c r="C404" s="714" t="s">
        <v>541</v>
      </c>
      <c r="D404" s="715">
        <v>38.0</v>
      </c>
      <c r="E404" s="715">
        <v>59.0</v>
      </c>
      <c r="F404" s="715">
        <v>38.0</v>
      </c>
      <c r="G404" s="715">
        <v>154.0</v>
      </c>
      <c r="H404" s="715" t="s">
        <v>1404</v>
      </c>
      <c r="J404" s="716">
        <f t="shared" si="6"/>
        <v>0.09500000000000597</v>
      </c>
      <c r="L404" s="709" t="s">
        <v>540</v>
      </c>
      <c r="M404" s="708" t="s">
        <v>1414</v>
      </c>
    </row>
    <row r="405" spans="8:8">
      <c r="A405" s="713" t="s">
        <v>540</v>
      </c>
      <c r="B405" s="713" t="s">
        <v>1414</v>
      </c>
      <c r="C405" s="714" t="s">
        <v>541</v>
      </c>
      <c r="D405" s="715">
        <v>38.0</v>
      </c>
      <c r="E405" s="715">
        <v>154.0</v>
      </c>
      <c r="F405" s="715">
        <v>38.0</v>
      </c>
      <c r="G405" s="715">
        <v>239.0</v>
      </c>
      <c r="H405" s="715" t="s">
        <v>1403</v>
      </c>
      <c r="J405" s="716">
        <f t="shared" si="6"/>
        <v>0.08499999999999375</v>
      </c>
      <c r="L405" s="709" t="s">
        <v>540</v>
      </c>
      <c r="M405" s="708" t="s">
        <v>1414</v>
      </c>
    </row>
    <row r="406" spans="8:8">
      <c r="A406" s="713" t="s">
        <v>540</v>
      </c>
      <c r="B406" s="713" t="s">
        <v>1414</v>
      </c>
      <c r="C406" s="714" t="s">
        <v>541</v>
      </c>
      <c r="D406" s="715">
        <v>38.0</v>
      </c>
      <c r="E406" s="715">
        <v>239.0</v>
      </c>
      <c r="F406" s="715">
        <v>38.0</v>
      </c>
      <c r="G406" s="715">
        <v>424.0</v>
      </c>
      <c r="H406" s="715" t="s">
        <v>1402</v>
      </c>
      <c r="J406" s="716">
        <f t="shared" si="6"/>
        <v>0.18500000000000227</v>
      </c>
      <c r="L406" s="709" t="s">
        <v>540</v>
      </c>
      <c r="M406" s="708" t="s">
        <v>1414</v>
      </c>
    </row>
    <row r="407" spans="8:8">
      <c r="A407" s="713" t="s">
        <v>540</v>
      </c>
      <c r="B407" s="713" t="s">
        <v>1414</v>
      </c>
      <c r="C407" s="714" t="s">
        <v>541</v>
      </c>
      <c r="D407" s="715">
        <v>38.0</v>
      </c>
      <c r="E407" s="715">
        <v>424.0</v>
      </c>
      <c r="F407" s="715">
        <v>38.0</v>
      </c>
      <c r="G407" s="715">
        <v>784.0</v>
      </c>
      <c r="H407" s="715" t="s">
        <v>1404</v>
      </c>
      <c r="J407" s="716">
        <f t="shared" si="6"/>
        <v>0.35999999999999943</v>
      </c>
      <c r="L407" s="709" t="s">
        <v>540</v>
      </c>
      <c r="M407" s="708" t="s">
        <v>1414</v>
      </c>
    </row>
    <row r="408" spans="8:8">
      <c r="A408" s="713" t="s">
        <v>540</v>
      </c>
      <c r="B408" s="713" t="s">
        <v>1414</v>
      </c>
      <c r="C408" s="714" t="s">
        <v>541</v>
      </c>
      <c r="D408" s="715">
        <v>38.0</v>
      </c>
      <c r="E408" s="715">
        <v>784.0</v>
      </c>
      <c r="F408" s="715">
        <v>38.0</v>
      </c>
      <c r="G408" s="715">
        <v>964.0</v>
      </c>
      <c r="H408" s="715" t="s">
        <v>1402</v>
      </c>
      <c r="J408" s="716">
        <f t="shared" si="6"/>
        <v>0.17999999999999972</v>
      </c>
      <c r="L408" s="709" t="s">
        <v>540</v>
      </c>
      <c r="M408" s="708" t="s">
        <v>1414</v>
      </c>
    </row>
    <row r="409" spans="8:8">
      <c r="A409" s="713" t="s">
        <v>540</v>
      </c>
      <c r="B409" s="713" t="s">
        <v>1414</v>
      </c>
      <c r="C409" s="714" t="s">
        <v>541</v>
      </c>
      <c r="D409" s="715">
        <v>38.0</v>
      </c>
      <c r="E409" s="715">
        <v>964.0</v>
      </c>
      <c r="F409" s="715">
        <v>39.0</v>
      </c>
      <c r="G409" s="715">
        <v>334.0</v>
      </c>
      <c r="H409" s="715" t="s">
        <v>1403</v>
      </c>
      <c r="J409" s="716">
        <f t="shared" si="6"/>
        <v>0.37000000000000455</v>
      </c>
      <c r="L409" s="709" t="s">
        <v>540</v>
      </c>
      <c r="M409" s="708" t="s">
        <v>1414</v>
      </c>
    </row>
    <row r="410" spans="8:8">
      <c r="A410" s="713" t="s">
        <v>540</v>
      </c>
      <c r="B410" s="713" t="s">
        <v>1414</v>
      </c>
      <c r="C410" s="714" t="s">
        <v>541</v>
      </c>
      <c r="D410" s="715">
        <v>39.0</v>
      </c>
      <c r="E410" s="715">
        <v>334.0</v>
      </c>
      <c r="F410" s="715">
        <v>39.0</v>
      </c>
      <c r="G410" s="715">
        <v>484.0</v>
      </c>
      <c r="H410" s="715" t="s">
        <v>1402</v>
      </c>
      <c r="J410" s="716">
        <f t="shared" si="6"/>
        <v>0.14999999999999858</v>
      </c>
      <c r="L410" s="709" t="s">
        <v>540</v>
      </c>
      <c r="M410" s="708" t="s">
        <v>1414</v>
      </c>
    </row>
    <row r="411" spans="8:8">
      <c r="A411" s="713" t="s">
        <v>540</v>
      </c>
      <c r="B411" s="713" t="s">
        <v>1414</v>
      </c>
      <c r="C411" s="714" t="s">
        <v>541</v>
      </c>
      <c r="D411" s="715">
        <v>39.0</v>
      </c>
      <c r="E411" s="715">
        <v>484.0</v>
      </c>
      <c r="F411" s="715">
        <v>39.0</v>
      </c>
      <c r="G411" s="715">
        <v>614.0</v>
      </c>
      <c r="H411" s="715" t="s">
        <v>1403</v>
      </c>
      <c r="J411" s="716">
        <f t="shared" si="6"/>
        <v>0.12999999999999545</v>
      </c>
      <c r="L411" s="709" t="s">
        <v>540</v>
      </c>
      <c r="M411" s="708" t="s">
        <v>1414</v>
      </c>
    </row>
    <row r="412" spans="8:8">
      <c r="A412" s="713" t="s">
        <v>540</v>
      </c>
      <c r="B412" s="713" t="s">
        <v>1414</v>
      </c>
      <c r="C412" s="714" t="s">
        <v>541</v>
      </c>
      <c r="D412" s="715">
        <v>39.0</v>
      </c>
      <c r="E412" s="715">
        <v>614.0</v>
      </c>
      <c r="F412" s="715">
        <v>39.0</v>
      </c>
      <c r="G412" s="715">
        <v>684.0</v>
      </c>
      <c r="H412" s="715" t="s">
        <v>1402</v>
      </c>
      <c r="J412" s="716">
        <f t="shared" si="6"/>
        <v>0.07000000000000028</v>
      </c>
      <c r="L412" s="709" t="s">
        <v>540</v>
      </c>
      <c r="M412" s="708" t="s">
        <v>1414</v>
      </c>
    </row>
    <row r="413" spans="8:8">
      <c r="A413" s="713" t="s">
        <v>540</v>
      </c>
      <c r="B413" s="713" t="s">
        <v>1414</v>
      </c>
      <c r="C413" s="714" t="s">
        <v>541</v>
      </c>
      <c r="D413" s="715">
        <v>39.0</v>
      </c>
      <c r="E413" s="715">
        <v>684.0</v>
      </c>
      <c r="F413" s="715">
        <v>39.0</v>
      </c>
      <c r="G413" s="715">
        <v>884.0</v>
      </c>
      <c r="H413" s="715" t="s">
        <v>1404</v>
      </c>
      <c r="J413" s="716">
        <f t="shared" si="6"/>
        <v>0.20000000000000284</v>
      </c>
      <c r="L413" s="709" t="s">
        <v>540</v>
      </c>
      <c r="M413" s="708" t="s">
        <v>1414</v>
      </c>
    </row>
    <row r="414" spans="8:8">
      <c r="A414" s="713" t="s">
        <v>540</v>
      </c>
      <c r="B414" s="713" t="s">
        <v>1414</v>
      </c>
      <c r="C414" s="714" t="s">
        <v>541</v>
      </c>
      <c r="D414" s="715">
        <v>39.0</v>
      </c>
      <c r="E414" s="715">
        <v>884.0</v>
      </c>
      <c r="F414" s="715">
        <v>40.0</v>
      </c>
      <c r="G414" s="715">
        <v>84.0</v>
      </c>
      <c r="H414" s="715" t="s">
        <v>1402</v>
      </c>
      <c r="J414" s="716">
        <f t="shared" si="6"/>
        <v>0.20000000000000284</v>
      </c>
      <c r="L414" s="709" t="s">
        <v>540</v>
      </c>
      <c r="M414" s="708" t="s">
        <v>1414</v>
      </c>
    </row>
    <row r="415" spans="8:8">
      <c r="A415" s="713" t="s">
        <v>540</v>
      </c>
      <c r="B415" s="713" t="s">
        <v>1414</v>
      </c>
      <c r="C415" s="714" t="s">
        <v>541</v>
      </c>
      <c r="D415" s="715">
        <v>40.0</v>
      </c>
      <c r="E415" s="715">
        <v>84.0</v>
      </c>
      <c r="F415" s="715">
        <v>40.0</v>
      </c>
      <c r="G415" s="715">
        <v>169.0</v>
      </c>
      <c r="H415" s="715" t="s">
        <v>1403</v>
      </c>
      <c r="J415" s="716">
        <f t="shared" si="6"/>
        <v>0.08499999999999375</v>
      </c>
      <c r="L415" s="709" t="s">
        <v>540</v>
      </c>
      <c r="M415" s="708" t="s">
        <v>1414</v>
      </c>
    </row>
    <row r="416" spans="8:8">
      <c r="A416" s="713" t="s">
        <v>540</v>
      </c>
      <c r="B416" s="713" t="s">
        <v>1414</v>
      </c>
      <c r="C416" s="714" t="s">
        <v>541</v>
      </c>
      <c r="D416" s="715">
        <v>40.0</v>
      </c>
      <c r="E416" s="715">
        <v>169.0</v>
      </c>
      <c r="F416" s="715">
        <v>40.0</v>
      </c>
      <c r="G416" s="715">
        <v>284.0</v>
      </c>
      <c r="H416" s="715" t="s">
        <v>1402</v>
      </c>
      <c r="J416" s="716">
        <f t="shared" si="6"/>
        <v>0.11500000000000199</v>
      </c>
      <c r="L416" s="709" t="s">
        <v>540</v>
      </c>
      <c r="M416" s="708" t="s">
        <v>1414</v>
      </c>
    </row>
    <row r="417" spans="8:8">
      <c r="A417" s="713" t="s">
        <v>540</v>
      </c>
      <c r="B417" s="713" t="s">
        <v>1414</v>
      </c>
      <c r="C417" s="714" t="s">
        <v>541</v>
      </c>
      <c r="D417" s="715">
        <v>40.0</v>
      </c>
      <c r="E417" s="715">
        <v>284.0</v>
      </c>
      <c r="F417" s="715">
        <v>40.0</v>
      </c>
      <c r="G417" s="715">
        <v>464.0</v>
      </c>
      <c r="H417" s="715" t="s">
        <v>1403</v>
      </c>
      <c r="J417" s="716">
        <f t="shared" si="6"/>
        <v>0.17999999999999972</v>
      </c>
      <c r="L417" s="709" t="s">
        <v>540</v>
      </c>
      <c r="M417" s="708" t="s">
        <v>1414</v>
      </c>
    </row>
    <row r="418" spans="8:8">
      <c r="A418" s="713" t="s">
        <v>540</v>
      </c>
      <c r="B418" s="713" t="s">
        <v>1414</v>
      </c>
      <c r="C418" s="714" t="s">
        <v>541</v>
      </c>
      <c r="D418" s="715">
        <v>40.0</v>
      </c>
      <c r="E418" s="715">
        <v>464.0</v>
      </c>
      <c r="F418" s="715">
        <v>40.0</v>
      </c>
      <c r="G418" s="715">
        <v>564.0</v>
      </c>
      <c r="H418" s="715" t="s">
        <v>1402</v>
      </c>
      <c r="J418" s="716">
        <f t="shared" si="6"/>
        <v>0.10000000000000142</v>
      </c>
      <c r="L418" s="709" t="s">
        <v>540</v>
      </c>
      <c r="M418" s="708" t="s">
        <v>1414</v>
      </c>
    </row>
    <row r="419" spans="8:8">
      <c r="A419" s="713" t="s">
        <v>540</v>
      </c>
      <c r="B419" s="713" t="s">
        <v>1414</v>
      </c>
      <c r="C419" s="714" t="s">
        <v>541</v>
      </c>
      <c r="D419" s="715">
        <v>40.0</v>
      </c>
      <c r="E419" s="715">
        <v>564.0</v>
      </c>
      <c r="F419" s="715">
        <v>40.0</v>
      </c>
      <c r="G419" s="715">
        <v>644.0</v>
      </c>
      <c r="H419" s="715" t="s">
        <v>1403</v>
      </c>
      <c r="J419" s="716">
        <f t="shared" si="6"/>
        <v>0.0799999999999983</v>
      </c>
      <c r="L419" s="709" t="s">
        <v>540</v>
      </c>
      <c r="M419" s="708" t="s">
        <v>1414</v>
      </c>
    </row>
    <row r="420" spans="8:8">
      <c r="A420" s="713" t="s">
        <v>540</v>
      </c>
      <c r="B420" s="713" t="s">
        <v>1414</v>
      </c>
      <c r="C420" s="714" t="s">
        <v>541</v>
      </c>
      <c r="D420" s="715">
        <v>40.0</v>
      </c>
      <c r="E420" s="715">
        <v>644.0</v>
      </c>
      <c r="F420" s="715">
        <v>40.0</v>
      </c>
      <c r="G420" s="715">
        <v>884.0</v>
      </c>
      <c r="H420" s="715" t="s">
        <v>1402</v>
      </c>
      <c r="J420" s="716">
        <f t="shared" si="6"/>
        <v>0.240000000000002</v>
      </c>
      <c r="L420" s="709" t="s">
        <v>540</v>
      </c>
      <c r="M420" s="708" t="s">
        <v>1414</v>
      </c>
    </row>
    <row r="421" spans="8:8">
      <c r="A421" s="713" t="s">
        <v>540</v>
      </c>
      <c r="B421" s="713" t="s">
        <v>1414</v>
      </c>
      <c r="C421" s="714" t="s">
        <v>541</v>
      </c>
      <c r="D421" s="715">
        <v>40.0</v>
      </c>
      <c r="E421" s="715">
        <v>884.0</v>
      </c>
      <c r="F421" s="715">
        <v>40.0</v>
      </c>
      <c r="G421" s="715">
        <v>974.0</v>
      </c>
      <c r="H421" s="715" t="s">
        <v>1403</v>
      </c>
      <c r="J421" s="716">
        <f t="shared" si="6"/>
        <v>0.0899999999999963</v>
      </c>
      <c r="L421" s="709" t="s">
        <v>540</v>
      </c>
      <c r="M421" s="708" t="s">
        <v>1414</v>
      </c>
    </row>
    <row r="422" spans="8:8">
      <c r="A422" s="713" t="s">
        <v>540</v>
      </c>
      <c r="B422" s="713" t="s">
        <v>1414</v>
      </c>
      <c r="C422" s="714" t="s">
        <v>541</v>
      </c>
      <c r="D422" s="715">
        <v>40.0</v>
      </c>
      <c r="E422" s="715">
        <v>974.0</v>
      </c>
      <c r="F422" s="715">
        <v>41.0</v>
      </c>
      <c r="G422" s="715">
        <v>484.0</v>
      </c>
      <c r="H422" s="715" t="s">
        <v>1402</v>
      </c>
      <c r="J422" s="716">
        <f t="shared" si="6"/>
        <v>0.5100000000000051</v>
      </c>
      <c r="L422" s="709" t="s">
        <v>540</v>
      </c>
      <c r="M422" s="708" t="s">
        <v>1414</v>
      </c>
    </row>
    <row r="423" spans="8:8">
      <c r="A423" s="713" t="s">
        <v>540</v>
      </c>
      <c r="B423" s="713" t="s">
        <v>1414</v>
      </c>
      <c r="C423" s="714" t="s">
        <v>541</v>
      </c>
      <c r="D423" s="715">
        <v>41.0</v>
      </c>
      <c r="E423" s="715">
        <v>484.0</v>
      </c>
      <c r="F423" s="715">
        <v>41.0</v>
      </c>
      <c r="G423" s="715">
        <v>944.0</v>
      </c>
      <c r="H423" s="715" t="s">
        <v>1403</v>
      </c>
      <c r="J423" s="716">
        <f t="shared" si="6"/>
        <v>0.46000000000000085</v>
      </c>
      <c r="L423" s="709" t="s">
        <v>540</v>
      </c>
      <c r="M423" s="708" t="s">
        <v>1414</v>
      </c>
    </row>
    <row r="424" spans="8:8">
      <c r="A424" s="713" t="s">
        <v>540</v>
      </c>
      <c r="B424" s="713" t="s">
        <v>1414</v>
      </c>
      <c r="C424" s="714" t="s">
        <v>541</v>
      </c>
      <c r="D424" s="715">
        <v>41.0</v>
      </c>
      <c r="E424" s="715">
        <v>944.0</v>
      </c>
      <c r="F424" s="715">
        <v>42.0</v>
      </c>
      <c r="G424" s="715">
        <v>9.0</v>
      </c>
      <c r="H424" s="715" t="s">
        <v>1411</v>
      </c>
      <c r="J424" s="716">
        <f t="shared" si="6"/>
        <v>0.06499999999999773</v>
      </c>
      <c r="L424" s="709" t="s">
        <v>540</v>
      </c>
      <c r="M424" s="708" t="s">
        <v>1414</v>
      </c>
    </row>
    <row r="425" spans="8:8">
      <c r="A425" s="713" t="s">
        <v>540</v>
      </c>
      <c r="B425" s="713" t="s">
        <v>1414</v>
      </c>
      <c r="C425" s="714" t="s">
        <v>541</v>
      </c>
      <c r="D425" s="715">
        <v>42.0</v>
      </c>
      <c r="E425" s="715">
        <v>9.0</v>
      </c>
      <c r="F425" s="715">
        <v>42.0</v>
      </c>
      <c r="G425" s="715">
        <v>124.0</v>
      </c>
      <c r="H425" s="715" t="s">
        <v>1403</v>
      </c>
      <c r="J425" s="716">
        <f t="shared" si="6"/>
        <v>0.11500000000000199</v>
      </c>
      <c r="L425" s="709" t="s">
        <v>540</v>
      </c>
      <c r="M425" s="708" t="s">
        <v>1414</v>
      </c>
    </row>
    <row r="426" spans="8:8">
      <c r="A426" s="713" t="s">
        <v>540</v>
      </c>
      <c r="B426" s="713" t="s">
        <v>1414</v>
      </c>
      <c r="C426" s="714" t="s">
        <v>541</v>
      </c>
      <c r="D426" s="715">
        <v>42.0</v>
      </c>
      <c r="E426" s="715">
        <v>124.0</v>
      </c>
      <c r="F426" s="715">
        <v>42.0</v>
      </c>
      <c r="G426" s="715">
        <v>249.0</v>
      </c>
      <c r="H426" s="715" t="s">
        <v>1402</v>
      </c>
      <c r="J426" s="716">
        <f t="shared" si="6"/>
        <v>0.125</v>
      </c>
      <c r="L426" s="709" t="s">
        <v>540</v>
      </c>
      <c r="M426" s="708" t="s">
        <v>1414</v>
      </c>
    </row>
    <row r="427" spans="8:8">
      <c r="A427" s="713" t="s">
        <v>540</v>
      </c>
      <c r="B427" s="713" t="s">
        <v>1414</v>
      </c>
      <c r="C427" s="714" t="s">
        <v>541</v>
      </c>
      <c r="D427" s="715">
        <v>42.0</v>
      </c>
      <c r="E427" s="715">
        <v>249.0</v>
      </c>
      <c r="F427" s="715">
        <v>42.0</v>
      </c>
      <c r="G427" s="715">
        <v>424.0</v>
      </c>
      <c r="H427" s="715" t="s">
        <v>1411</v>
      </c>
      <c r="J427" s="716">
        <f t="shared" si="6"/>
        <v>0.17499999999999716</v>
      </c>
      <c r="L427" s="709" t="s">
        <v>540</v>
      </c>
      <c r="M427" s="708" t="s">
        <v>1414</v>
      </c>
    </row>
    <row r="428" spans="8:8">
      <c r="A428" s="713" t="s">
        <v>540</v>
      </c>
      <c r="B428" s="713" t="s">
        <v>1414</v>
      </c>
      <c r="C428" s="714" t="s">
        <v>541</v>
      </c>
      <c r="D428" s="715">
        <v>42.0</v>
      </c>
      <c r="E428" s="715">
        <v>424.0</v>
      </c>
      <c r="F428" s="715">
        <v>42.0</v>
      </c>
      <c r="G428" s="715">
        <v>684.0</v>
      </c>
      <c r="H428" s="715" t="s">
        <v>1402</v>
      </c>
      <c r="J428" s="716">
        <f t="shared" si="6"/>
        <v>0.259999999999998</v>
      </c>
      <c r="L428" s="709" t="s">
        <v>540</v>
      </c>
      <c r="M428" s="708" t="s">
        <v>1414</v>
      </c>
    </row>
    <row r="429" spans="8:8">
      <c r="A429" s="713" t="s">
        <v>540</v>
      </c>
      <c r="B429" s="713" t="s">
        <v>1414</v>
      </c>
      <c r="C429" s="714" t="s">
        <v>541</v>
      </c>
      <c r="D429" s="715">
        <v>42.0</v>
      </c>
      <c r="E429" s="715">
        <v>684.0</v>
      </c>
      <c r="F429" s="715">
        <v>42.0</v>
      </c>
      <c r="G429" s="715">
        <v>814.0</v>
      </c>
      <c r="H429" s="715" t="s">
        <v>1403</v>
      </c>
      <c r="J429" s="716">
        <f t="shared" si="6"/>
        <v>0.13000000000000256</v>
      </c>
      <c r="L429" s="709" t="s">
        <v>540</v>
      </c>
      <c r="M429" s="708" t="s">
        <v>1414</v>
      </c>
    </row>
    <row r="430" spans="8:8">
      <c r="A430" s="713" t="s">
        <v>540</v>
      </c>
      <c r="B430" s="713" t="s">
        <v>1414</v>
      </c>
      <c r="C430" s="714" t="s">
        <v>541</v>
      </c>
      <c r="D430" s="715">
        <v>42.0</v>
      </c>
      <c r="E430" s="715">
        <v>814.0</v>
      </c>
      <c r="F430" s="715">
        <v>42.0</v>
      </c>
      <c r="G430" s="715">
        <v>879.0</v>
      </c>
      <c r="H430" s="715" t="s">
        <v>1402</v>
      </c>
      <c r="J430" s="716">
        <f t="shared" si="6"/>
        <v>0.06499999999999773</v>
      </c>
      <c r="L430" s="709" t="s">
        <v>540</v>
      </c>
      <c r="M430" s="708" t="s">
        <v>1414</v>
      </c>
    </row>
    <row r="431" spans="8:8">
      <c r="A431" s="713" t="s">
        <v>540</v>
      </c>
      <c r="B431" s="713" t="s">
        <v>1414</v>
      </c>
      <c r="C431" s="714" t="s">
        <v>541</v>
      </c>
      <c r="D431" s="715">
        <v>42.0</v>
      </c>
      <c r="E431" s="715">
        <v>879.0</v>
      </c>
      <c r="F431" s="715">
        <v>42.0</v>
      </c>
      <c r="G431" s="715">
        <v>994.0</v>
      </c>
      <c r="H431" s="715" t="s">
        <v>1403</v>
      </c>
      <c r="J431" s="716">
        <f t="shared" si="6"/>
        <v>0.11500000000000199</v>
      </c>
      <c r="L431" s="709" t="s">
        <v>540</v>
      </c>
      <c r="M431" s="708" t="s">
        <v>1414</v>
      </c>
    </row>
    <row r="432" spans="8:8">
      <c r="A432" s="713" t="s">
        <v>540</v>
      </c>
      <c r="B432" s="713" t="s">
        <v>1414</v>
      </c>
      <c r="C432" s="714" t="s">
        <v>541</v>
      </c>
      <c r="D432" s="715">
        <v>42.0</v>
      </c>
      <c r="E432" s="715">
        <v>994.0</v>
      </c>
      <c r="F432" s="715">
        <v>43.0</v>
      </c>
      <c r="G432" s="715">
        <v>134.0</v>
      </c>
      <c r="H432" s="715" t="s">
        <v>1402</v>
      </c>
      <c r="J432" s="716">
        <f t="shared" si="6"/>
        <v>0.14000000000000057</v>
      </c>
      <c r="L432" s="709" t="s">
        <v>540</v>
      </c>
      <c r="M432" s="708" t="s">
        <v>1414</v>
      </c>
    </row>
    <row r="433" spans="8:8">
      <c r="A433" s="713" t="s">
        <v>540</v>
      </c>
      <c r="B433" s="713" t="s">
        <v>1414</v>
      </c>
      <c r="C433" s="714" t="s">
        <v>541</v>
      </c>
      <c r="D433" s="715">
        <v>43.0</v>
      </c>
      <c r="E433" s="715">
        <v>134.0</v>
      </c>
      <c r="F433" s="715">
        <v>43.0</v>
      </c>
      <c r="G433" s="715">
        <v>244.0</v>
      </c>
      <c r="H433" s="715" t="s">
        <v>1403</v>
      </c>
      <c r="J433" s="716">
        <f t="shared" si="6"/>
        <v>0.10999999999999943</v>
      </c>
      <c r="L433" s="709" t="s">
        <v>540</v>
      </c>
      <c r="M433" s="708" t="s">
        <v>1414</v>
      </c>
    </row>
    <row r="434" spans="8:8">
      <c r="A434" s="713" t="s">
        <v>540</v>
      </c>
      <c r="B434" s="713" t="s">
        <v>1414</v>
      </c>
      <c r="C434" s="714" t="s">
        <v>541</v>
      </c>
      <c r="D434" s="715">
        <v>43.0</v>
      </c>
      <c r="E434" s="715">
        <v>244.0</v>
      </c>
      <c r="F434" s="715">
        <v>43.0</v>
      </c>
      <c r="G434" s="715">
        <v>334.0</v>
      </c>
      <c r="H434" s="715" t="s">
        <v>1402</v>
      </c>
      <c r="J434" s="716">
        <f t="shared" si="6"/>
        <v>0.09000000000000341</v>
      </c>
      <c r="L434" s="709" t="s">
        <v>540</v>
      </c>
      <c r="M434" s="708" t="s">
        <v>1414</v>
      </c>
    </row>
    <row r="435" spans="8:8">
      <c r="A435" s="713" t="s">
        <v>540</v>
      </c>
      <c r="B435" s="713" t="s">
        <v>1414</v>
      </c>
      <c r="C435" s="714" t="s">
        <v>541</v>
      </c>
      <c r="D435" s="715">
        <v>43.0</v>
      </c>
      <c r="E435" s="715">
        <v>334.0</v>
      </c>
      <c r="F435" s="715">
        <v>43.0</v>
      </c>
      <c r="G435" s="715">
        <v>444.0</v>
      </c>
      <c r="H435" s="715" t="s">
        <v>1403</v>
      </c>
      <c r="J435" s="716">
        <f t="shared" si="6"/>
        <v>0.10999999999999943</v>
      </c>
      <c r="L435" s="709" t="s">
        <v>540</v>
      </c>
      <c r="M435" s="708" t="s">
        <v>1414</v>
      </c>
    </row>
    <row r="436" spans="8:8">
      <c r="A436" s="713" t="s">
        <v>540</v>
      </c>
      <c r="B436" s="713" t="s">
        <v>1414</v>
      </c>
      <c r="C436" s="714" t="s">
        <v>541</v>
      </c>
      <c r="D436" s="715">
        <v>43.0</v>
      </c>
      <c r="E436" s="715">
        <v>444.0</v>
      </c>
      <c r="F436" s="715">
        <v>43.0</v>
      </c>
      <c r="G436" s="715">
        <v>584.0</v>
      </c>
      <c r="H436" s="715" t="s">
        <v>1402</v>
      </c>
      <c r="J436" s="716">
        <f t="shared" si="6"/>
        <v>0.14000000000000057</v>
      </c>
      <c r="L436" s="709" t="s">
        <v>540</v>
      </c>
      <c r="M436" s="708" t="s">
        <v>1414</v>
      </c>
    </row>
    <row r="437" spans="8:8">
      <c r="A437" s="713" t="s">
        <v>540</v>
      </c>
      <c r="B437" s="713" t="s">
        <v>1414</v>
      </c>
      <c r="C437" s="714" t="s">
        <v>541</v>
      </c>
      <c r="D437" s="715">
        <v>43.0</v>
      </c>
      <c r="E437" s="715">
        <v>584.0</v>
      </c>
      <c r="F437" s="715">
        <v>43.0</v>
      </c>
      <c r="G437" s="715">
        <v>764.0</v>
      </c>
      <c r="H437" s="715" t="s">
        <v>1403</v>
      </c>
      <c r="J437" s="716">
        <f t="shared" si="6"/>
        <v>0.17999999999999972</v>
      </c>
      <c r="L437" s="709" t="s">
        <v>540</v>
      </c>
      <c r="M437" s="708" t="s">
        <v>1414</v>
      </c>
    </row>
    <row r="438" spans="8:8">
      <c r="A438" s="713" t="s">
        <v>540</v>
      </c>
      <c r="B438" s="713" t="s">
        <v>1414</v>
      </c>
      <c r="C438" s="714" t="s">
        <v>541</v>
      </c>
      <c r="D438" s="715">
        <v>43.0</v>
      </c>
      <c r="E438" s="715">
        <v>764.0</v>
      </c>
      <c r="F438" s="715">
        <v>43.0</v>
      </c>
      <c r="G438" s="715">
        <v>844.0</v>
      </c>
      <c r="H438" s="715" t="s">
        <v>1411</v>
      </c>
      <c r="J438" s="716">
        <f t="shared" si="6"/>
        <v>0.0799999999999983</v>
      </c>
      <c r="L438" s="709" t="s">
        <v>540</v>
      </c>
      <c r="M438" s="708" t="s">
        <v>1414</v>
      </c>
    </row>
    <row r="439" spans="8:8">
      <c r="A439" s="713" t="s">
        <v>540</v>
      </c>
      <c r="B439" s="713" t="s">
        <v>1414</v>
      </c>
      <c r="C439" s="714" t="s">
        <v>541</v>
      </c>
      <c r="D439" s="715">
        <v>43.0</v>
      </c>
      <c r="E439" s="715">
        <v>844.0</v>
      </c>
      <c r="F439" s="715">
        <v>43.0</v>
      </c>
      <c r="G439" s="715">
        <v>984.0</v>
      </c>
      <c r="H439" s="715" t="s">
        <v>1402</v>
      </c>
      <c r="J439" s="716">
        <f t="shared" si="6"/>
        <v>0.14000000000000057</v>
      </c>
      <c r="L439" s="709" t="s">
        <v>540</v>
      </c>
      <c r="M439" s="708" t="s">
        <v>1414</v>
      </c>
    </row>
    <row r="440" spans="8:8">
      <c r="A440" s="713" t="s">
        <v>540</v>
      </c>
      <c r="B440" s="713" t="s">
        <v>1414</v>
      </c>
      <c r="C440" s="714" t="s">
        <v>541</v>
      </c>
      <c r="D440" s="715">
        <v>43.0</v>
      </c>
      <c r="E440" s="715">
        <v>984.0</v>
      </c>
      <c r="F440" s="715">
        <v>44.0</v>
      </c>
      <c r="G440" s="715">
        <v>484.0</v>
      </c>
      <c r="H440" s="715" t="s">
        <v>1403</v>
      </c>
      <c r="J440" s="716">
        <f t="shared" si="6"/>
        <v>0.5</v>
      </c>
      <c r="L440" s="709" t="s">
        <v>540</v>
      </c>
      <c r="M440" s="708" t="s">
        <v>1414</v>
      </c>
    </row>
    <row r="441" spans="8:8">
      <c r="A441" s="713" t="s">
        <v>540</v>
      </c>
      <c r="B441" s="713" t="s">
        <v>1414</v>
      </c>
      <c r="C441" s="714" t="s">
        <v>541</v>
      </c>
      <c r="D441" s="715">
        <v>44.0</v>
      </c>
      <c r="E441" s="715">
        <v>484.0</v>
      </c>
      <c r="F441" s="715">
        <v>45.0</v>
      </c>
      <c r="G441" s="715">
        <v>34.0</v>
      </c>
      <c r="H441" s="715" t="s">
        <v>1402</v>
      </c>
      <c r="J441" s="716">
        <f t="shared" si="6"/>
        <v>0.5499999999999972</v>
      </c>
      <c r="L441" s="709" t="s">
        <v>540</v>
      </c>
      <c r="M441" s="708" t="s">
        <v>1414</v>
      </c>
    </row>
    <row r="442" spans="8:8">
      <c r="A442" s="713" t="s">
        <v>540</v>
      </c>
      <c r="B442" s="713" t="s">
        <v>1414</v>
      </c>
      <c r="C442" s="714" t="s">
        <v>541</v>
      </c>
      <c r="D442" s="715">
        <v>45.0</v>
      </c>
      <c r="E442" s="715">
        <v>34.0</v>
      </c>
      <c r="F442" s="715">
        <v>45.0</v>
      </c>
      <c r="G442" s="715">
        <v>134.0</v>
      </c>
      <c r="H442" s="715" t="s">
        <v>1404</v>
      </c>
      <c r="J442" s="716">
        <f t="shared" si="6"/>
        <v>0.10000000000000142</v>
      </c>
      <c r="L442" s="709" t="s">
        <v>540</v>
      </c>
      <c r="M442" s="708" t="s">
        <v>1414</v>
      </c>
    </row>
    <row r="443" spans="8:8">
      <c r="A443" s="713" t="s">
        <v>540</v>
      </c>
      <c r="B443" s="713" t="s">
        <v>1414</v>
      </c>
      <c r="C443" s="714" t="s">
        <v>541</v>
      </c>
      <c r="D443" s="715">
        <v>45.0</v>
      </c>
      <c r="E443" s="715">
        <v>134.0</v>
      </c>
      <c r="F443" s="715">
        <v>45.0</v>
      </c>
      <c r="G443" s="715">
        <v>654.0</v>
      </c>
      <c r="H443" s="715" t="s">
        <v>1402</v>
      </c>
      <c r="J443" s="716">
        <f t="shared" si="6"/>
        <v>0.5200000000000031</v>
      </c>
      <c r="L443" s="709" t="s">
        <v>540</v>
      </c>
      <c r="M443" s="708" t="s">
        <v>1414</v>
      </c>
    </row>
    <row r="444" spans="8:8">
      <c r="A444" s="713" t="s">
        <v>540</v>
      </c>
      <c r="B444" s="713" t="s">
        <v>1414</v>
      </c>
      <c r="C444" s="714" t="s">
        <v>541</v>
      </c>
      <c r="D444" s="715">
        <v>45.0</v>
      </c>
      <c r="E444" s="715">
        <v>654.0</v>
      </c>
      <c r="F444" s="715">
        <v>45.0</v>
      </c>
      <c r="G444" s="715">
        <v>984.0</v>
      </c>
      <c r="H444" s="715" t="s">
        <v>1403</v>
      </c>
      <c r="J444" s="716">
        <f t="shared" si="6"/>
        <v>0.3299999999999983</v>
      </c>
      <c r="L444" s="709" t="s">
        <v>540</v>
      </c>
      <c r="M444" s="708" t="s">
        <v>1414</v>
      </c>
    </row>
    <row r="445" spans="8:8">
      <c r="A445" s="713" t="s">
        <v>540</v>
      </c>
      <c r="B445" s="713" t="s">
        <v>1414</v>
      </c>
      <c r="C445" s="714" t="s">
        <v>541</v>
      </c>
      <c r="D445" s="715">
        <v>45.0</v>
      </c>
      <c r="E445" s="715">
        <v>984.0</v>
      </c>
      <c r="F445" s="715">
        <v>46.0</v>
      </c>
      <c r="G445" s="715">
        <v>344.0</v>
      </c>
      <c r="H445" s="715" t="s">
        <v>1404</v>
      </c>
      <c r="J445" s="716">
        <f t="shared" si="6"/>
        <v>0.35999999999999943</v>
      </c>
      <c r="L445" s="709" t="s">
        <v>540</v>
      </c>
      <c r="M445" s="708" t="s">
        <v>1414</v>
      </c>
    </row>
    <row r="446" spans="8:8">
      <c r="A446" s="713" t="s">
        <v>540</v>
      </c>
      <c r="B446" s="713" t="s">
        <v>1414</v>
      </c>
      <c r="C446" s="714" t="s">
        <v>541</v>
      </c>
      <c r="D446" s="715">
        <v>46.0</v>
      </c>
      <c r="E446" s="715">
        <v>344.0</v>
      </c>
      <c r="F446" s="715">
        <v>46.0</v>
      </c>
      <c r="G446" s="715">
        <v>414.0</v>
      </c>
      <c r="H446" s="715" t="s">
        <v>1402</v>
      </c>
      <c r="J446" s="716">
        <f t="shared" si="6"/>
        <v>0.07000000000000028</v>
      </c>
      <c r="L446" s="709" t="s">
        <v>540</v>
      </c>
      <c r="M446" s="708" t="s">
        <v>1414</v>
      </c>
    </row>
    <row r="447" spans="8:8">
      <c r="A447" s="713" t="s">
        <v>540</v>
      </c>
      <c r="B447" s="713" t="s">
        <v>1414</v>
      </c>
      <c r="C447" s="714" t="s">
        <v>541</v>
      </c>
      <c r="D447" s="715">
        <v>46.0</v>
      </c>
      <c r="E447" s="715">
        <v>414.0</v>
      </c>
      <c r="F447" s="715">
        <v>47.0</v>
      </c>
      <c r="G447" s="715">
        <v>568.0</v>
      </c>
      <c r="H447" s="715" t="s">
        <v>1411</v>
      </c>
      <c r="J447" s="716">
        <f t="shared" si="6"/>
        <v>1.1539999999999964</v>
      </c>
      <c r="L447" s="709" t="s">
        <v>540</v>
      </c>
      <c r="M447" s="708" t="s">
        <v>1414</v>
      </c>
    </row>
    <row r="448" spans="8:8">
      <c r="A448" s="713" t="s">
        <v>540</v>
      </c>
      <c r="B448" s="713" t="s">
        <v>1414</v>
      </c>
      <c r="C448" s="714" t="s">
        <v>541</v>
      </c>
      <c r="D448" s="715">
        <v>47.0</v>
      </c>
      <c r="E448" s="715">
        <v>568.0</v>
      </c>
      <c r="F448" s="715">
        <v>48.0</v>
      </c>
      <c r="G448" s="715">
        <v>475.0</v>
      </c>
      <c r="H448" s="715" t="s">
        <v>1402</v>
      </c>
      <c r="J448" s="716">
        <f t="shared" si="6"/>
        <v>0.9070000000000036</v>
      </c>
      <c r="L448" s="709" t="s">
        <v>540</v>
      </c>
      <c r="M448" s="708" t="s">
        <v>1414</v>
      </c>
    </row>
    <row r="449" spans="8:8">
      <c r="A449" s="713" t="s">
        <v>540</v>
      </c>
      <c r="B449" s="713" t="s">
        <v>1414</v>
      </c>
      <c r="C449" s="714" t="s">
        <v>541</v>
      </c>
      <c r="D449" s="715">
        <v>48.0</v>
      </c>
      <c r="E449" s="715">
        <v>475.0</v>
      </c>
      <c r="F449" s="715">
        <v>48.0</v>
      </c>
      <c r="G449" s="715">
        <v>655.0</v>
      </c>
      <c r="H449" s="715" t="s">
        <v>1403</v>
      </c>
      <c r="J449" s="716">
        <f t="shared" si="6"/>
        <v>0.17999999999999972</v>
      </c>
      <c r="L449" s="709" t="s">
        <v>540</v>
      </c>
      <c r="M449" s="708" t="s">
        <v>1414</v>
      </c>
    </row>
    <row r="450" spans="8:8">
      <c r="A450" s="713" t="s">
        <v>540</v>
      </c>
      <c r="B450" s="713" t="s">
        <v>1414</v>
      </c>
      <c r="C450" s="714" t="s">
        <v>541</v>
      </c>
      <c r="D450" s="715">
        <v>48.0</v>
      </c>
      <c r="E450" s="715">
        <v>655.0</v>
      </c>
      <c r="F450" s="715">
        <v>48.0</v>
      </c>
      <c r="G450" s="715">
        <v>855.0</v>
      </c>
      <c r="H450" s="715" t="s">
        <v>1404</v>
      </c>
      <c r="J450" s="716">
        <f t="shared" si="6"/>
        <v>0.19999999999999574</v>
      </c>
      <c r="L450" s="709" t="s">
        <v>540</v>
      </c>
      <c r="M450" s="708" t="s">
        <v>1414</v>
      </c>
    </row>
    <row r="451" spans="8:8">
      <c r="A451" s="713" t="s">
        <v>540</v>
      </c>
      <c r="B451" s="713" t="s">
        <v>1414</v>
      </c>
      <c r="C451" s="714" t="s">
        <v>541</v>
      </c>
      <c r="D451" s="715">
        <v>48.0</v>
      </c>
      <c r="E451" s="715">
        <v>855.0</v>
      </c>
      <c r="F451" s="715">
        <v>50.0</v>
      </c>
      <c r="G451" s="715">
        <v>175.0</v>
      </c>
      <c r="H451" s="715" t="s">
        <v>1402</v>
      </c>
      <c r="J451" s="716">
        <f t="shared" si="7" ref="J451:J514">+(F451+G451/1000)-(D451+E451/1000)</f>
        <v>1.3200000000000003</v>
      </c>
      <c r="L451" s="709" t="s">
        <v>540</v>
      </c>
      <c r="M451" s="708" t="s">
        <v>1414</v>
      </c>
    </row>
    <row r="452" spans="8:8">
      <c r="A452" s="713" t="s">
        <v>540</v>
      </c>
      <c r="B452" s="713" t="s">
        <v>1414</v>
      </c>
      <c r="C452" s="714" t="s">
        <v>541</v>
      </c>
      <c r="D452" s="715">
        <v>50.0</v>
      </c>
      <c r="E452" s="715">
        <v>175.0</v>
      </c>
      <c r="F452" s="715">
        <v>50.0</v>
      </c>
      <c r="G452" s="715">
        <v>775.0</v>
      </c>
      <c r="H452" s="715" t="s">
        <v>1403</v>
      </c>
      <c r="J452" s="716">
        <f t="shared" si="7"/>
        <v>0.6000000000000014</v>
      </c>
      <c r="L452" s="709" t="s">
        <v>540</v>
      </c>
      <c r="M452" s="708" t="s">
        <v>1414</v>
      </c>
    </row>
    <row r="453" spans="8:8">
      <c r="A453" s="713" t="s">
        <v>540</v>
      </c>
      <c r="B453" s="713" t="s">
        <v>1414</v>
      </c>
      <c r="C453" s="714" t="s">
        <v>541</v>
      </c>
      <c r="D453" s="715">
        <v>50.0</v>
      </c>
      <c r="E453" s="715">
        <v>775.0</v>
      </c>
      <c r="F453" s="715">
        <v>51.0</v>
      </c>
      <c r="G453" s="715">
        <v>595.0</v>
      </c>
      <c r="H453" s="715" t="s">
        <v>1402</v>
      </c>
      <c r="J453" s="716">
        <f t="shared" si="7"/>
        <v>0.8200000000000003</v>
      </c>
      <c r="L453" s="709" t="s">
        <v>540</v>
      </c>
      <c r="M453" s="708" t="s">
        <v>1414</v>
      </c>
    </row>
    <row r="454" spans="8:8">
      <c r="A454" s="713" t="s">
        <v>540</v>
      </c>
      <c r="B454" s="713" t="s">
        <v>1414</v>
      </c>
      <c r="C454" s="714" t="s">
        <v>541</v>
      </c>
      <c r="D454" s="715">
        <v>51.0</v>
      </c>
      <c r="E454" s="715">
        <v>595.0</v>
      </c>
      <c r="F454" s="715">
        <v>52.0</v>
      </c>
      <c r="G454" s="715">
        <v>255.0</v>
      </c>
      <c r="H454" s="715" t="s">
        <v>1404</v>
      </c>
      <c r="J454" s="716">
        <f t="shared" si="7"/>
        <v>0.6600000000000037</v>
      </c>
      <c r="L454" s="709" t="s">
        <v>540</v>
      </c>
      <c r="M454" s="708" t="s">
        <v>1414</v>
      </c>
    </row>
    <row r="455" spans="8:8">
      <c r="A455" s="713" t="s">
        <v>540</v>
      </c>
      <c r="B455" s="713" t="s">
        <v>1414</v>
      </c>
      <c r="C455" s="714" t="s">
        <v>541</v>
      </c>
      <c r="D455" s="715">
        <v>52.0</v>
      </c>
      <c r="E455" s="715">
        <v>255.0</v>
      </c>
      <c r="F455" s="715">
        <v>52.0</v>
      </c>
      <c r="G455" s="715">
        <v>595.0</v>
      </c>
      <c r="H455" s="715" t="s">
        <v>1403</v>
      </c>
      <c r="J455" s="716">
        <f t="shared" si="7"/>
        <v>0.3399999999999963</v>
      </c>
      <c r="L455" s="709" t="s">
        <v>540</v>
      </c>
      <c r="M455" s="708" t="s">
        <v>1414</v>
      </c>
    </row>
    <row r="456" spans="8:8">
      <c r="A456" s="713" t="s">
        <v>540</v>
      </c>
      <c r="B456" s="713" t="s">
        <v>1414</v>
      </c>
      <c r="C456" s="714" t="s">
        <v>541</v>
      </c>
      <c r="D456" s="715">
        <v>52.0</v>
      </c>
      <c r="E456" s="715">
        <v>595.0</v>
      </c>
      <c r="F456" s="715">
        <v>53.0</v>
      </c>
      <c r="G456" s="715">
        <v>95.0</v>
      </c>
      <c r="H456" s="715" t="s">
        <v>1402</v>
      </c>
      <c r="J456" s="716">
        <f t="shared" si="7"/>
        <v>0.5</v>
      </c>
      <c r="L456" s="709" t="s">
        <v>540</v>
      </c>
      <c r="M456" s="708" t="s">
        <v>1414</v>
      </c>
    </row>
    <row r="457" spans="8:8">
      <c r="A457" s="713" t="s">
        <v>540</v>
      </c>
      <c r="B457" s="713" t="s">
        <v>1414</v>
      </c>
      <c r="C457" s="714" t="s">
        <v>541</v>
      </c>
      <c r="D457" s="715">
        <v>53.0</v>
      </c>
      <c r="E457" s="715">
        <v>95.0</v>
      </c>
      <c r="F457" s="715">
        <v>53.0</v>
      </c>
      <c r="G457" s="715">
        <v>335.0</v>
      </c>
      <c r="H457" s="715" t="s">
        <v>1404</v>
      </c>
      <c r="J457" s="716">
        <f t="shared" si="7"/>
        <v>0.240000000000002</v>
      </c>
      <c r="L457" s="709" t="s">
        <v>540</v>
      </c>
      <c r="M457" s="708" t="s">
        <v>1414</v>
      </c>
    </row>
    <row r="458" spans="8:8">
      <c r="A458" s="713" t="s">
        <v>540</v>
      </c>
      <c r="B458" s="713" t="s">
        <v>1414</v>
      </c>
      <c r="C458" s="714" t="s">
        <v>541</v>
      </c>
      <c r="D458" s="715">
        <v>53.0</v>
      </c>
      <c r="E458" s="715">
        <v>335.0</v>
      </c>
      <c r="F458" s="715">
        <v>53.0</v>
      </c>
      <c r="G458" s="715">
        <v>835.0</v>
      </c>
      <c r="H458" s="715" t="s">
        <v>1403</v>
      </c>
      <c r="J458" s="716">
        <f t="shared" si="7"/>
        <v>0.5</v>
      </c>
      <c r="L458" s="709" t="s">
        <v>540</v>
      </c>
      <c r="M458" s="708" t="s">
        <v>1414</v>
      </c>
    </row>
    <row r="459" spans="8:8">
      <c r="A459" s="713" t="s">
        <v>540</v>
      </c>
      <c r="B459" s="713" t="s">
        <v>1414</v>
      </c>
      <c r="C459" s="714" t="s">
        <v>541</v>
      </c>
      <c r="D459" s="715">
        <v>53.0</v>
      </c>
      <c r="E459" s="715">
        <v>835.0</v>
      </c>
      <c r="F459" s="715">
        <v>54.0</v>
      </c>
      <c r="G459" s="715">
        <v>15.0</v>
      </c>
      <c r="H459" s="715" t="s">
        <v>1404</v>
      </c>
      <c r="J459" s="716">
        <f t="shared" si="7"/>
        <v>0.17999999999999972</v>
      </c>
      <c r="L459" s="709" t="s">
        <v>540</v>
      </c>
      <c r="M459" s="708" t="s">
        <v>1414</v>
      </c>
    </row>
    <row r="460" spans="8:8">
      <c r="A460" s="713" t="s">
        <v>540</v>
      </c>
      <c r="B460" s="713" t="s">
        <v>1414</v>
      </c>
      <c r="C460" s="714" t="s">
        <v>541</v>
      </c>
      <c r="D460" s="715">
        <v>54.0</v>
      </c>
      <c r="E460" s="715">
        <v>15.0</v>
      </c>
      <c r="F460" s="715">
        <v>54.0</v>
      </c>
      <c r="G460" s="715">
        <v>815.0</v>
      </c>
      <c r="H460" s="715" t="s">
        <v>1403</v>
      </c>
      <c r="J460" s="716">
        <f t="shared" si="7"/>
        <v>0.7999999999999972</v>
      </c>
      <c r="L460" s="709" t="s">
        <v>540</v>
      </c>
      <c r="M460" s="708" t="s">
        <v>1414</v>
      </c>
    </row>
    <row r="461" spans="8:8">
      <c r="A461" s="713" t="s">
        <v>540</v>
      </c>
      <c r="B461" s="713" t="s">
        <v>1414</v>
      </c>
      <c r="C461" s="714" t="s">
        <v>541</v>
      </c>
      <c r="D461" s="715">
        <v>54.0</v>
      </c>
      <c r="E461" s="715">
        <v>815.0</v>
      </c>
      <c r="F461" s="715">
        <v>55.0</v>
      </c>
      <c r="G461" s="715">
        <v>615.0</v>
      </c>
      <c r="H461" s="715" t="s">
        <v>1402</v>
      </c>
      <c r="J461" s="716">
        <f t="shared" si="7"/>
        <v>0.8000000000000043</v>
      </c>
      <c r="L461" s="709" t="s">
        <v>540</v>
      </c>
      <c r="M461" s="708" t="s">
        <v>1414</v>
      </c>
    </row>
    <row r="462" spans="8:8">
      <c r="A462" s="713" t="s">
        <v>540</v>
      </c>
      <c r="B462" s="713" t="s">
        <v>1414</v>
      </c>
      <c r="C462" s="714" t="s">
        <v>541</v>
      </c>
      <c r="D462" s="715">
        <v>55.0</v>
      </c>
      <c r="E462" s="715">
        <v>615.0</v>
      </c>
      <c r="F462" s="715">
        <v>55.0</v>
      </c>
      <c r="G462" s="715">
        <v>775.0</v>
      </c>
      <c r="H462" s="715" t="s">
        <v>1403</v>
      </c>
      <c r="J462" s="716">
        <f t="shared" si="7"/>
        <v>0.1599999999999966</v>
      </c>
      <c r="L462" s="709" t="s">
        <v>540</v>
      </c>
      <c r="M462" s="708" t="s">
        <v>1414</v>
      </c>
    </row>
    <row r="463" spans="8:8">
      <c r="A463" s="713" t="s">
        <v>540</v>
      </c>
      <c r="B463" s="713" t="s">
        <v>1414</v>
      </c>
      <c r="C463" s="714" t="s">
        <v>541</v>
      </c>
      <c r="D463" s="715">
        <v>55.0</v>
      </c>
      <c r="E463" s="715">
        <v>775.0</v>
      </c>
      <c r="F463" s="715">
        <v>56.0</v>
      </c>
      <c r="G463" s="715">
        <v>55.0</v>
      </c>
      <c r="H463" s="715" t="s">
        <v>1402</v>
      </c>
      <c r="J463" s="716">
        <f t="shared" si="7"/>
        <v>0.28000000000000114</v>
      </c>
      <c r="L463" s="709" t="s">
        <v>540</v>
      </c>
      <c r="M463" s="708" t="s">
        <v>1414</v>
      </c>
    </row>
    <row r="464" spans="8:8">
      <c r="A464" s="713" t="s">
        <v>540</v>
      </c>
      <c r="B464" s="713" t="s">
        <v>1414</v>
      </c>
      <c r="C464" s="714" t="s">
        <v>541</v>
      </c>
      <c r="D464" s="715">
        <v>56.0</v>
      </c>
      <c r="E464" s="715">
        <v>55.0</v>
      </c>
      <c r="F464" s="715">
        <v>56.0</v>
      </c>
      <c r="G464" s="715">
        <v>235.0</v>
      </c>
      <c r="H464" s="715" t="s">
        <v>1403</v>
      </c>
      <c r="J464" s="716">
        <f t="shared" si="7"/>
        <v>0.17999999999999972</v>
      </c>
      <c r="L464" s="709" t="s">
        <v>540</v>
      </c>
      <c r="M464" s="708" t="s">
        <v>1414</v>
      </c>
    </row>
    <row r="465" spans="8:8">
      <c r="A465" s="713" t="s">
        <v>540</v>
      </c>
      <c r="B465" s="713" t="s">
        <v>1414</v>
      </c>
      <c r="C465" s="714" t="s">
        <v>541</v>
      </c>
      <c r="D465" s="715">
        <v>56.0</v>
      </c>
      <c r="E465" s="715">
        <v>235.0</v>
      </c>
      <c r="F465" s="715">
        <v>56.0</v>
      </c>
      <c r="G465" s="715">
        <v>595.0</v>
      </c>
      <c r="H465" s="715" t="s">
        <v>1402</v>
      </c>
      <c r="J465" s="716">
        <f t="shared" si="7"/>
        <v>0.35999999999999943</v>
      </c>
      <c r="L465" s="709" t="s">
        <v>540</v>
      </c>
      <c r="M465" s="708" t="s">
        <v>1414</v>
      </c>
    </row>
    <row r="466" spans="8:8">
      <c r="A466" s="713" t="s">
        <v>540</v>
      </c>
      <c r="B466" s="713" t="s">
        <v>1414</v>
      </c>
      <c r="C466" s="714" t="s">
        <v>541</v>
      </c>
      <c r="D466" s="715">
        <v>56.0</v>
      </c>
      <c r="E466" s="715">
        <v>595.0</v>
      </c>
      <c r="F466" s="715">
        <v>56.0</v>
      </c>
      <c r="G466" s="715">
        <v>815.0</v>
      </c>
      <c r="H466" s="715" t="s">
        <v>1403</v>
      </c>
      <c r="J466" s="716">
        <f t="shared" si="7"/>
        <v>0.21999999999999886</v>
      </c>
      <c r="L466" s="709" t="s">
        <v>540</v>
      </c>
      <c r="M466" s="708" t="s">
        <v>1414</v>
      </c>
    </row>
    <row r="467" spans="8:8">
      <c r="A467" s="713" t="s">
        <v>540</v>
      </c>
      <c r="B467" s="713" t="s">
        <v>1414</v>
      </c>
      <c r="C467" s="714" t="s">
        <v>541</v>
      </c>
      <c r="D467" s="715">
        <v>56.0</v>
      </c>
      <c r="E467" s="715">
        <v>815.0</v>
      </c>
      <c r="F467" s="715">
        <v>58.0</v>
      </c>
      <c r="G467" s="715">
        <v>375.0</v>
      </c>
      <c r="H467" s="715" t="s">
        <v>1402</v>
      </c>
      <c r="J467" s="716">
        <f t="shared" si="7"/>
        <v>1.5600000000000023</v>
      </c>
      <c r="L467" s="709" t="s">
        <v>540</v>
      </c>
      <c r="M467" s="708" t="s">
        <v>1414</v>
      </c>
    </row>
    <row r="468" spans="8:8">
      <c r="A468" s="713" t="s">
        <v>540</v>
      </c>
      <c r="B468" s="713" t="s">
        <v>1414</v>
      </c>
      <c r="C468" s="714" t="s">
        <v>541</v>
      </c>
      <c r="D468" s="715">
        <v>58.0</v>
      </c>
      <c r="E468" s="715">
        <v>375.0</v>
      </c>
      <c r="F468" s="715">
        <v>59.0</v>
      </c>
      <c r="G468" s="715">
        <v>15.0</v>
      </c>
      <c r="H468" s="715" t="s">
        <v>1403</v>
      </c>
      <c r="J468" s="716">
        <f t="shared" si="7"/>
        <v>0.6400000000000006</v>
      </c>
      <c r="L468" s="709" t="s">
        <v>540</v>
      </c>
      <c r="M468" s="708" t="s">
        <v>1414</v>
      </c>
    </row>
    <row r="469" spans="8:8">
      <c r="A469" s="713" t="s">
        <v>540</v>
      </c>
      <c r="B469" s="713" t="s">
        <v>1414</v>
      </c>
      <c r="C469" s="714" t="s">
        <v>541</v>
      </c>
      <c r="D469" s="715">
        <v>59.0</v>
      </c>
      <c r="E469" s="715">
        <v>15.0</v>
      </c>
      <c r="F469" s="715">
        <v>59.0</v>
      </c>
      <c r="G469" s="715">
        <v>225.0</v>
      </c>
      <c r="H469" s="715" t="s">
        <v>1402</v>
      </c>
      <c r="J469" s="716">
        <f t="shared" si="7"/>
        <v>0.21000000000000085</v>
      </c>
      <c r="L469" s="709" t="s">
        <v>540</v>
      </c>
      <c r="M469" s="708" t="s">
        <v>1414</v>
      </c>
    </row>
    <row r="470" spans="8:8">
      <c r="A470" s="713" t="s">
        <v>540</v>
      </c>
      <c r="B470" s="713" t="s">
        <v>1414</v>
      </c>
      <c r="C470" s="714" t="s">
        <v>541</v>
      </c>
      <c r="D470" s="715">
        <v>59.0</v>
      </c>
      <c r="E470" s="715">
        <v>225.0</v>
      </c>
      <c r="F470" s="715">
        <v>59.0</v>
      </c>
      <c r="G470" s="715">
        <v>395.0</v>
      </c>
      <c r="H470" s="715" t="s">
        <v>1403</v>
      </c>
      <c r="J470" s="716">
        <f t="shared" si="7"/>
        <v>0.1700000000000017</v>
      </c>
      <c r="L470" s="709" t="s">
        <v>540</v>
      </c>
      <c r="M470" s="708" t="s">
        <v>1414</v>
      </c>
    </row>
    <row r="471" spans="8:8">
      <c r="A471" s="713" t="s">
        <v>540</v>
      </c>
      <c r="B471" s="713" t="s">
        <v>1414</v>
      </c>
      <c r="C471" s="714" t="s">
        <v>541</v>
      </c>
      <c r="D471" s="715">
        <v>59.0</v>
      </c>
      <c r="E471" s="715">
        <v>395.0</v>
      </c>
      <c r="F471" s="715">
        <v>59.0</v>
      </c>
      <c r="G471" s="715">
        <v>535.0</v>
      </c>
      <c r="H471" s="715" t="s">
        <v>1402</v>
      </c>
      <c r="J471" s="716">
        <f t="shared" si="7"/>
        <v>0.13999999999999346</v>
      </c>
      <c r="L471" s="709" t="s">
        <v>540</v>
      </c>
      <c r="M471" s="708" t="s">
        <v>1414</v>
      </c>
    </row>
    <row r="472" spans="8:8">
      <c r="A472" s="713" t="s">
        <v>540</v>
      </c>
      <c r="B472" s="713" t="s">
        <v>1414</v>
      </c>
      <c r="C472" s="714" t="s">
        <v>541</v>
      </c>
      <c r="D472" s="715">
        <v>59.0</v>
      </c>
      <c r="E472" s="715">
        <v>535.0</v>
      </c>
      <c r="F472" s="715">
        <v>60.0</v>
      </c>
      <c r="G472" s="715">
        <v>195.0</v>
      </c>
      <c r="H472" s="715" t="s">
        <v>1403</v>
      </c>
      <c r="J472" s="716">
        <f t="shared" si="7"/>
        <v>0.6600000000000037</v>
      </c>
      <c r="L472" s="709" t="s">
        <v>540</v>
      </c>
      <c r="M472" s="708" t="s">
        <v>1414</v>
      </c>
    </row>
    <row r="473" spans="8:8">
      <c r="A473" s="713" t="s">
        <v>540</v>
      </c>
      <c r="B473" s="713" t="s">
        <v>1414</v>
      </c>
      <c r="C473" s="714" t="s">
        <v>541</v>
      </c>
      <c r="D473" s="715">
        <v>60.0</v>
      </c>
      <c r="E473" s="715">
        <v>195.0</v>
      </c>
      <c r="F473" s="715">
        <v>60.0</v>
      </c>
      <c r="G473" s="715">
        <v>335.0</v>
      </c>
      <c r="H473" s="715" t="s">
        <v>1404</v>
      </c>
      <c r="J473" s="716">
        <f t="shared" si="7"/>
        <v>0.14000000000000057</v>
      </c>
      <c r="L473" s="709" t="s">
        <v>540</v>
      </c>
      <c r="M473" s="708" t="s">
        <v>1414</v>
      </c>
    </row>
    <row r="474" spans="8:8">
      <c r="A474" s="713" t="s">
        <v>540</v>
      </c>
      <c r="B474" s="713" t="s">
        <v>1414</v>
      </c>
      <c r="C474" s="714" t="s">
        <v>541</v>
      </c>
      <c r="D474" s="715">
        <v>60.0</v>
      </c>
      <c r="E474" s="715">
        <v>335.0</v>
      </c>
      <c r="F474" s="715">
        <v>60.0</v>
      </c>
      <c r="G474" s="715">
        <v>495.0</v>
      </c>
      <c r="H474" s="715" t="s">
        <v>1402</v>
      </c>
      <c r="J474" s="716">
        <f t="shared" si="7"/>
        <v>0.1599999999999966</v>
      </c>
      <c r="L474" s="709" t="s">
        <v>540</v>
      </c>
      <c r="M474" s="708" t="s">
        <v>1414</v>
      </c>
    </row>
    <row r="475" spans="8:8">
      <c r="A475" s="713" t="s">
        <v>540</v>
      </c>
      <c r="B475" s="713" t="s">
        <v>1414</v>
      </c>
      <c r="C475" s="714" t="s">
        <v>541</v>
      </c>
      <c r="D475" s="715">
        <v>60.0</v>
      </c>
      <c r="E475" s="715">
        <v>495.0</v>
      </c>
      <c r="F475" s="715">
        <v>60.0</v>
      </c>
      <c r="G475" s="715">
        <v>635.0</v>
      </c>
      <c r="H475" s="715" t="s">
        <v>1404</v>
      </c>
      <c r="J475" s="716">
        <f t="shared" si="7"/>
        <v>0.14000000000000057</v>
      </c>
      <c r="L475" s="709" t="s">
        <v>540</v>
      </c>
      <c r="M475" s="708" t="s">
        <v>1414</v>
      </c>
    </row>
    <row r="476" spans="8:8">
      <c r="A476" s="713" t="s">
        <v>540</v>
      </c>
      <c r="B476" s="713" t="s">
        <v>1414</v>
      </c>
      <c r="C476" s="714" t="s">
        <v>541</v>
      </c>
      <c r="D476" s="715">
        <v>60.0</v>
      </c>
      <c r="E476" s="715">
        <v>635.0</v>
      </c>
      <c r="F476" s="715">
        <v>60.0</v>
      </c>
      <c r="G476" s="715">
        <v>835.0</v>
      </c>
      <c r="H476" s="715" t="s">
        <v>1402</v>
      </c>
      <c r="J476" s="716">
        <f t="shared" si="7"/>
        <v>0.20000000000000284</v>
      </c>
      <c r="L476" s="709" t="s">
        <v>540</v>
      </c>
      <c r="M476" s="708" t="s">
        <v>1414</v>
      </c>
    </row>
    <row r="477" spans="8:8">
      <c r="A477" s="713" t="s">
        <v>540</v>
      </c>
      <c r="B477" s="713" t="s">
        <v>1414</v>
      </c>
      <c r="C477" s="714" t="s">
        <v>541</v>
      </c>
      <c r="D477" s="715">
        <v>60.0</v>
      </c>
      <c r="E477" s="715">
        <v>835.0</v>
      </c>
      <c r="F477" s="715">
        <v>60.0</v>
      </c>
      <c r="G477" s="715">
        <v>975.0</v>
      </c>
      <c r="H477" s="715" t="s">
        <v>1404</v>
      </c>
      <c r="J477" s="716">
        <f t="shared" si="7"/>
        <v>0.14000000000000057</v>
      </c>
      <c r="L477" s="709" t="s">
        <v>540</v>
      </c>
      <c r="M477" s="708" t="s">
        <v>1414</v>
      </c>
    </row>
    <row r="478" spans="8:8">
      <c r="A478" s="713" t="s">
        <v>540</v>
      </c>
      <c r="B478" s="713" t="s">
        <v>1414</v>
      </c>
      <c r="C478" s="714" t="s">
        <v>541</v>
      </c>
      <c r="D478" s="715">
        <v>60.0</v>
      </c>
      <c r="E478" s="715">
        <v>975.0</v>
      </c>
      <c r="F478" s="715">
        <v>61.0</v>
      </c>
      <c r="G478" s="715">
        <v>595.0</v>
      </c>
      <c r="H478" s="715" t="s">
        <v>1402</v>
      </c>
      <c r="J478" s="716">
        <f t="shared" si="7"/>
        <v>0.6199999999999974</v>
      </c>
      <c r="L478" s="709" t="s">
        <v>540</v>
      </c>
      <c r="M478" s="708" t="s">
        <v>1414</v>
      </c>
    </row>
    <row r="479" spans="8:8">
      <c r="A479" s="713" t="s">
        <v>540</v>
      </c>
      <c r="B479" s="713" t="s">
        <v>1414</v>
      </c>
      <c r="C479" s="714" t="s">
        <v>541</v>
      </c>
      <c r="D479" s="715">
        <v>61.0</v>
      </c>
      <c r="E479" s="715">
        <v>595.0</v>
      </c>
      <c r="F479" s="715">
        <v>61.0</v>
      </c>
      <c r="G479" s="715">
        <v>735.0</v>
      </c>
      <c r="H479" s="715" t="s">
        <v>1403</v>
      </c>
      <c r="J479" s="716">
        <f t="shared" si="7"/>
        <v>0.14000000000000057</v>
      </c>
      <c r="L479" s="709" t="s">
        <v>540</v>
      </c>
      <c r="M479" s="708" t="s">
        <v>1414</v>
      </c>
    </row>
    <row r="480" spans="8:8">
      <c r="A480" s="713" t="s">
        <v>540</v>
      </c>
      <c r="B480" s="713" t="s">
        <v>1414</v>
      </c>
      <c r="C480" s="714" t="s">
        <v>541</v>
      </c>
      <c r="D480" s="715">
        <v>61.0</v>
      </c>
      <c r="E480" s="715">
        <v>735.0</v>
      </c>
      <c r="F480" s="715">
        <v>62.0</v>
      </c>
      <c r="G480" s="715">
        <v>395.0</v>
      </c>
      <c r="H480" s="715" t="s">
        <v>1402</v>
      </c>
      <c r="J480" s="716">
        <f t="shared" si="7"/>
        <v>0.6600000000000037</v>
      </c>
      <c r="L480" s="709" t="s">
        <v>540</v>
      </c>
      <c r="M480" s="708" t="s">
        <v>1414</v>
      </c>
    </row>
    <row r="481" spans="8:8">
      <c r="A481" s="713" t="s">
        <v>540</v>
      </c>
      <c r="B481" s="713" t="s">
        <v>1414</v>
      </c>
      <c r="C481" s="714" t="s">
        <v>541</v>
      </c>
      <c r="D481" s="715">
        <v>62.0</v>
      </c>
      <c r="E481" s="715">
        <v>395.0</v>
      </c>
      <c r="F481" s="715">
        <v>62.0</v>
      </c>
      <c r="G481" s="715">
        <v>795.0</v>
      </c>
      <c r="H481" s="715" t="s">
        <v>1403</v>
      </c>
      <c r="J481" s="716">
        <f t="shared" si="7"/>
        <v>0.3999999999999986</v>
      </c>
      <c r="L481" s="709" t="s">
        <v>540</v>
      </c>
      <c r="M481" s="708" t="s">
        <v>1414</v>
      </c>
    </row>
    <row r="482" spans="8:8">
      <c r="A482" s="713" t="s">
        <v>540</v>
      </c>
      <c r="B482" s="713" t="s">
        <v>1414</v>
      </c>
      <c r="C482" s="714" t="s">
        <v>541</v>
      </c>
      <c r="D482" s="715">
        <v>62.0</v>
      </c>
      <c r="E482" s="715">
        <v>795.0</v>
      </c>
      <c r="F482" s="715">
        <v>63.0</v>
      </c>
      <c r="G482" s="715">
        <v>395.0</v>
      </c>
      <c r="H482" s="715" t="s">
        <v>1404</v>
      </c>
      <c r="J482" s="716">
        <f t="shared" si="7"/>
        <v>0.6000000000000014</v>
      </c>
      <c r="L482" s="709" t="s">
        <v>540</v>
      </c>
      <c r="M482" s="708" t="s">
        <v>1414</v>
      </c>
    </row>
    <row r="483" spans="8:8">
      <c r="A483" s="713" t="s">
        <v>540</v>
      </c>
      <c r="B483" s="713" t="s">
        <v>1414</v>
      </c>
      <c r="C483" s="714" t="s">
        <v>541</v>
      </c>
      <c r="D483" s="715">
        <v>63.0</v>
      </c>
      <c r="E483" s="715">
        <v>395.0</v>
      </c>
      <c r="F483" s="715">
        <v>63.0</v>
      </c>
      <c r="G483" s="715">
        <v>975.0</v>
      </c>
      <c r="H483" s="715" t="s">
        <v>1403</v>
      </c>
      <c r="J483" s="716">
        <f t="shared" si="7"/>
        <v>0.5799999999999983</v>
      </c>
      <c r="L483" s="709" t="s">
        <v>540</v>
      </c>
      <c r="M483" s="708" t="s">
        <v>1414</v>
      </c>
    </row>
    <row r="484" spans="8:8">
      <c r="A484" s="713" t="s">
        <v>540</v>
      </c>
      <c r="B484" s="713" t="s">
        <v>1414</v>
      </c>
      <c r="C484" s="714" t="s">
        <v>541</v>
      </c>
      <c r="D484" s="715">
        <v>63.0</v>
      </c>
      <c r="E484" s="715">
        <v>975.0</v>
      </c>
      <c r="F484" s="715">
        <v>64.0</v>
      </c>
      <c r="G484" s="715">
        <v>195.0</v>
      </c>
      <c r="H484" s="715" t="s">
        <v>1402</v>
      </c>
      <c r="J484" s="716">
        <f t="shared" si="7"/>
        <v>0.21999999999999176</v>
      </c>
      <c r="L484" s="709" t="s">
        <v>540</v>
      </c>
      <c r="M484" s="708" t="s">
        <v>1414</v>
      </c>
    </row>
    <row r="485" spans="8:8">
      <c r="A485" s="713" t="s">
        <v>540</v>
      </c>
      <c r="B485" s="713" t="s">
        <v>1414</v>
      </c>
      <c r="C485" s="714" t="s">
        <v>541</v>
      </c>
      <c r="D485" s="715">
        <v>64.0</v>
      </c>
      <c r="E485" s="715">
        <v>195.0</v>
      </c>
      <c r="F485" s="715">
        <v>64.0</v>
      </c>
      <c r="G485" s="715">
        <v>415.0</v>
      </c>
      <c r="H485" s="715" t="s">
        <v>1403</v>
      </c>
      <c r="J485" s="716">
        <f t="shared" si="7"/>
        <v>0.22000000000001307</v>
      </c>
      <c r="L485" s="709" t="s">
        <v>540</v>
      </c>
      <c r="M485" s="708" t="s">
        <v>1414</v>
      </c>
    </row>
    <row r="486" spans="8:8">
      <c r="A486" s="713" t="s">
        <v>540</v>
      </c>
      <c r="B486" s="713" t="s">
        <v>1414</v>
      </c>
      <c r="C486" s="714" t="s">
        <v>541</v>
      </c>
      <c r="D486" s="715">
        <v>64.0</v>
      </c>
      <c r="E486" s="715">
        <v>415.0</v>
      </c>
      <c r="F486" s="715">
        <v>64.0</v>
      </c>
      <c r="G486" s="715">
        <v>605.0</v>
      </c>
      <c r="H486" s="715" t="s">
        <v>1402</v>
      </c>
      <c r="J486" s="716">
        <f t="shared" si="7"/>
        <v>0.18999999999999773</v>
      </c>
      <c r="L486" s="709" t="s">
        <v>540</v>
      </c>
      <c r="M486" s="708" t="s">
        <v>1414</v>
      </c>
    </row>
    <row r="487" spans="8:8">
      <c r="A487" s="713" t="s">
        <v>540</v>
      </c>
      <c r="B487" s="713" t="s">
        <v>1414</v>
      </c>
      <c r="C487" s="714" t="s">
        <v>541</v>
      </c>
      <c r="D487" s="715">
        <v>64.0</v>
      </c>
      <c r="E487" s="715">
        <v>605.0</v>
      </c>
      <c r="F487" s="715">
        <v>64.0</v>
      </c>
      <c r="G487" s="715">
        <v>675.0</v>
      </c>
      <c r="H487" s="715" t="s">
        <v>1403</v>
      </c>
      <c r="J487" s="716">
        <f t="shared" si="7"/>
        <v>0.06999999999999318</v>
      </c>
      <c r="L487" s="709" t="s">
        <v>540</v>
      </c>
      <c r="M487" s="708" t="s">
        <v>1414</v>
      </c>
    </row>
    <row r="488" spans="8:8">
      <c r="A488" s="713" t="s">
        <v>540</v>
      </c>
      <c r="B488" s="713" t="s">
        <v>1414</v>
      </c>
      <c r="C488" s="714" t="s">
        <v>541</v>
      </c>
      <c r="D488" s="715">
        <v>64.0</v>
      </c>
      <c r="E488" s="715">
        <v>675.0</v>
      </c>
      <c r="F488" s="715">
        <v>64.0</v>
      </c>
      <c r="G488" s="715">
        <v>715.0</v>
      </c>
      <c r="H488" s="715" t="s">
        <v>1402</v>
      </c>
      <c r="J488" s="716">
        <f t="shared" si="7"/>
        <v>0.04000000000000625</v>
      </c>
      <c r="L488" s="709" t="s">
        <v>540</v>
      </c>
      <c r="M488" s="708" t="s">
        <v>1414</v>
      </c>
    </row>
    <row r="489" spans="8:8">
      <c r="A489" s="713" t="s">
        <v>540</v>
      </c>
      <c r="B489" s="713" t="s">
        <v>1414</v>
      </c>
      <c r="C489" s="714" t="s">
        <v>541</v>
      </c>
      <c r="D489" s="715">
        <v>64.0</v>
      </c>
      <c r="E489" s="715">
        <v>715.0</v>
      </c>
      <c r="F489" s="715">
        <v>64.0</v>
      </c>
      <c r="G489" s="715">
        <v>955.0</v>
      </c>
      <c r="H489" s="715" t="s">
        <v>1411</v>
      </c>
      <c r="J489" s="716">
        <f t="shared" si="7"/>
        <v>0.23999999999999488</v>
      </c>
      <c r="L489" s="709" t="s">
        <v>540</v>
      </c>
      <c r="M489" s="708" t="s">
        <v>1414</v>
      </c>
    </row>
    <row r="490" spans="8:8">
      <c r="A490" s="713" t="s">
        <v>540</v>
      </c>
      <c r="B490" s="713" t="s">
        <v>1414</v>
      </c>
      <c r="C490" s="714" t="s">
        <v>541</v>
      </c>
      <c r="D490" s="715">
        <v>64.0</v>
      </c>
      <c r="E490" s="715">
        <v>955.0</v>
      </c>
      <c r="F490" s="715">
        <v>65.0</v>
      </c>
      <c r="G490" s="715">
        <v>295.0</v>
      </c>
      <c r="H490" s="715" t="s">
        <v>1404</v>
      </c>
      <c r="J490" s="716">
        <f t="shared" si="7"/>
        <v>0.3400000000000034</v>
      </c>
      <c r="L490" s="709" t="s">
        <v>540</v>
      </c>
      <c r="M490" s="708" t="s">
        <v>1414</v>
      </c>
    </row>
    <row r="491" spans="8:8">
      <c r="A491" s="713" t="s">
        <v>540</v>
      </c>
      <c r="B491" s="713" t="s">
        <v>1414</v>
      </c>
      <c r="C491" s="714" t="s">
        <v>541</v>
      </c>
      <c r="D491" s="715">
        <v>65.0</v>
      </c>
      <c r="E491" s="715">
        <v>295.0</v>
      </c>
      <c r="F491" s="715">
        <v>65.0</v>
      </c>
      <c r="G491" s="715">
        <v>815.0</v>
      </c>
      <c r="H491" s="715" t="s">
        <v>1402</v>
      </c>
      <c r="J491" s="716">
        <f t="shared" si="7"/>
        <v>0.519999999999996</v>
      </c>
      <c r="L491" s="709" t="s">
        <v>540</v>
      </c>
      <c r="M491" s="708" t="s">
        <v>1414</v>
      </c>
    </row>
    <row r="492" spans="8:8">
      <c r="A492" s="713" t="s">
        <v>540</v>
      </c>
      <c r="B492" s="713" t="s">
        <v>1414</v>
      </c>
      <c r="C492" s="714" t="s">
        <v>541</v>
      </c>
      <c r="D492" s="715">
        <v>65.0</v>
      </c>
      <c r="E492" s="715">
        <v>815.0</v>
      </c>
      <c r="F492" s="715">
        <v>65.0</v>
      </c>
      <c r="G492" s="715">
        <v>975.0</v>
      </c>
      <c r="H492" s="715" t="s">
        <v>1404</v>
      </c>
      <c r="J492" s="716">
        <f t="shared" si="7"/>
        <v>0.1599999999999966</v>
      </c>
      <c r="L492" s="709" t="s">
        <v>540</v>
      </c>
      <c r="M492" s="708" t="s">
        <v>1414</v>
      </c>
    </row>
    <row r="493" spans="8:8">
      <c r="A493" s="713" t="s">
        <v>540</v>
      </c>
      <c r="B493" s="713" t="s">
        <v>1414</v>
      </c>
      <c r="C493" s="714" t="s">
        <v>541</v>
      </c>
      <c r="D493" s="715">
        <v>65.0</v>
      </c>
      <c r="E493" s="715">
        <v>975.0</v>
      </c>
      <c r="F493" s="715">
        <v>66.0</v>
      </c>
      <c r="G493" s="715">
        <v>515.0</v>
      </c>
      <c r="H493" s="715" t="s">
        <v>1402</v>
      </c>
      <c r="J493" s="716">
        <f t="shared" si="7"/>
        <v>0.5400000000000063</v>
      </c>
      <c r="L493" s="709" t="s">
        <v>540</v>
      </c>
      <c r="M493" s="708" t="s">
        <v>1414</v>
      </c>
    </row>
    <row r="494" spans="8:8">
      <c r="A494" s="713" t="s">
        <v>540</v>
      </c>
      <c r="B494" s="713" t="s">
        <v>1414</v>
      </c>
      <c r="C494" s="714" t="s">
        <v>541</v>
      </c>
      <c r="D494" s="715">
        <v>66.0</v>
      </c>
      <c r="E494" s="715">
        <v>515.0</v>
      </c>
      <c r="F494" s="715">
        <v>66.0</v>
      </c>
      <c r="G494" s="715">
        <v>655.0</v>
      </c>
      <c r="H494" s="715" t="s">
        <v>1403</v>
      </c>
      <c r="J494" s="716">
        <f t="shared" si="7"/>
        <v>0.14000000000000057</v>
      </c>
      <c r="L494" s="709" t="s">
        <v>540</v>
      </c>
      <c r="M494" s="708" t="s">
        <v>1414</v>
      </c>
    </row>
    <row r="495" spans="8:8">
      <c r="A495" s="713" t="s">
        <v>540</v>
      </c>
      <c r="B495" s="713" t="s">
        <v>1414</v>
      </c>
      <c r="C495" s="714" t="s">
        <v>541</v>
      </c>
      <c r="D495" s="715">
        <v>66.0</v>
      </c>
      <c r="E495" s="715">
        <v>655.0</v>
      </c>
      <c r="F495" s="715">
        <v>66.0</v>
      </c>
      <c r="G495" s="715">
        <v>855.0</v>
      </c>
      <c r="H495" s="715" t="s">
        <v>1404</v>
      </c>
      <c r="J495" s="716">
        <f t="shared" si="7"/>
        <v>0.20000000000000284</v>
      </c>
      <c r="L495" s="709" t="s">
        <v>540</v>
      </c>
      <c r="M495" s="708" t="s">
        <v>1414</v>
      </c>
    </row>
    <row r="496" spans="8:8">
      <c r="A496" s="713" t="s">
        <v>540</v>
      </c>
      <c r="B496" s="713" t="s">
        <v>1414</v>
      </c>
      <c r="C496" s="714" t="s">
        <v>541</v>
      </c>
      <c r="D496" s="715">
        <v>66.0</v>
      </c>
      <c r="E496" s="715">
        <v>855.0</v>
      </c>
      <c r="F496" s="715">
        <v>66.0</v>
      </c>
      <c r="G496" s="715">
        <v>935.0</v>
      </c>
      <c r="H496" s="715" t="s">
        <v>1402</v>
      </c>
      <c r="J496" s="716">
        <f t="shared" si="7"/>
        <v>0.0799999999999983</v>
      </c>
      <c r="L496" s="709" t="s">
        <v>540</v>
      </c>
      <c r="M496" s="708" t="s">
        <v>1414</v>
      </c>
    </row>
    <row r="497" spans="8:8">
      <c r="A497" s="713" t="s">
        <v>540</v>
      </c>
      <c r="B497" s="713" t="s">
        <v>1414</v>
      </c>
      <c r="C497" s="714" t="s">
        <v>541</v>
      </c>
      <c r="D497" s="715">
        <v>66.0</v>
      </c>
      <c r="E497" s="715">
        <v>935.0</v>
      </c>
      <c r="F497" s="715">
        <v>66.0</v>
      </c>
      <c r="G497" s="715">
        <v>995.0</v>
      </c>
      <c r="H497" s="715" t="s">
        <v>1403</v>
      </c>
      <c r="J497" s="716">
        <f t="shared" si="7"/>
        <v>0.060000000000002274</v>
      </c>
      <c r="L497" s="709" t="s">
        <v>540</v>
      </c>
      <c r="M497" s="708" t="s">
        <v>1414</v>
      </c>
    </row>
    <row r="498" spans="8:8">
      <c r="A498" s="713" t="s">
        <v>540</v>
      </c>
      <c r="B498" s="713" t="s">
        <v>1414</v>
      </c>
      <c r="C498" s="714" t="s">
        <v>541</v>
      </c>
      <c r="D498" s="715">
        <v>66.0</v>
      </c>
      <c r="E498" s="715">
        <v>995.0</v>
      </c>
      <c r="F498" s="715">
        <v>67.0</v>
      </c>
      <c r="G498" s="715">
        <v>195.0</v>
      </c>
      <c r="H498" s="715" t="s">
        <v>1404</v>
      </c>
      <c r="J498" s="716">
        <f t="shared" si="7"/>
        <v>0.19999999999998863</v>
      </c>
      <c r="L498" s="709" t="s">
        <v>540</v>
      </c>
      <c r="M498" s="708" t="s">
        <v>1414</v>
      </c>
    </row>
    <row r="499" spans="8:8">
      <c r="A499" s="713" t="s">
        <v>540</v>
      </c>
      <c r="B499" s="713" t="s">
        <v>1414</v>
      </c>
      <c r="C499" s="714" t="s">
        <v>541</v>
      </c>
      <c r="D499" s="715">
        <v>67.0</v>
      </c>
      <c r="E499" s="715">
        <v>195.0</v>
      </c>
      <c r="F499" s="715">
        <v>67.0</v>
      </c>
      <c r="G499" s="715">
        <v>455.0</v>
      </c>
      <c r="H499" s="715" t="s">
        <v>1402</v>
      </c>
      <c r="J499" s="716">
        <f t="shared" si="7"/>
        <v>0.2600000000000051</v>
      </c>
      <c r="L499" s="709" t="s">
        <v>540</v>
      </c>
      <c r="M499" s="708" t="s">
        <v>1414</v>
      </c>
    </row>
    <row r="500" spans="8:8">
      <c r="A500" s="713" t="s">
        <v>540</v>
      </c>
      <c r="B500" s="713" t="s">
        <v>1414</v>
      </c>
      <c r="C500" s="714" t="s">
        <v>541</v>
      </c>
      <c r="D500" s="715">
        <v>67.0</v>
      </c>
      <c r="E500" s="715">
        <v>455.0</v>
      </c>
      <c r="F500" s="715">
        <v>67.0</v>
      </c>
      <c r="G500" s="715">
        <v>595.0</v>
      </c>
      <c r="H500" s="715" t="s">
        <v>1411</v>
      </c>
      <c r="J500" s="716">
        <f t="shared" si="7"/>
        <v>0.14000000000000057</v>
      </c>
      <c r="L500" s="709" t="s">
        <v>540</v>
      </c>
      <c r="M500" s="708" t="s">
        <v>1414</v>
      </c>
    </row>
    <row r="501" spans="8:8">
      <c r="A501" s="713" t="s">
        <v>540</v>
      </c>
      <c r="B501" s="713" t="s">
        <v>1414</v>
      </c>
      <c r="C501" s="714" t="s">
        <v>541</v>
      </c>
      <c r="D501" s="715">
        <v>67.0</v>
      </c>
      <c r="E501" s="715">
        <v>595.0</v>
      </c>
      <c r="F501" s="715">
        <v>68.0</v>
      </c>
      <c r="G501" s="715">
        <v>880.0</v>
      </c>
      <c r="H501" s="715" t="s">
        <v>1402</v>
      </c>
      <c r="J501" s="716">
        <f t="shared" si="7"/>
        <v>1.2849999999999966</v>
      </c>
      <c r="L501" s="709" t="s">
        <v>540</v>
      </c>
      <c r="M501" s="708" t="s">
        <v>1414</v>
      </c>
    </row>
    <row r="502" spans="8:8">
      <c r="A502" s="713" t="s">
        <v>540</v>
      </c>
      <c r="B502" s="713" t="s">
        <v>1414</v>
      </c>
      <c r="C502" s="714" t="s">
        <v>541</v>
      </c>
      <c r="D502" s="715">
        <v>68.0</v>
      </c>
      <c r="E502" s="715">
        <v>880.0</v>
      </c>
      <c r="F502" s="715">
        <v>69.0</v>
      </c>
      <c r="G502" s="715">
        <v>300.0</v>
      </c>
      <c r="H502" s="715" t="s">
        <v>1403</v>
      </c>
      <c r="J502" s="716">
        <f t="shared" si="7"/>
        <v>0.4200000000000017</v>
      </c>
      <c r="L502" s="709" t="s">
        <v>540</v>
      </c>
      <c r="M502" s="708" t="s">
        <v>1414</v>
      </c>
    </row>
    <row r="503" spans="8:8">
      <c r="A503" s="713" t="s">
        <v>540</v>
      </c>
      <c r="B503" s="713" t="s">
        <v>1414</v>
      </c>
      <c r="C503" s="714" t="s">
        <v>541</v>
      </c>
      <c r="D503" s="715">
        <v>69.0</v>
      </c>
      <c r="E503" s="715">
        <v>300.0</v>
      </c>
      <c r="F503" s="715">
        <v>69.0</v>
      </c>
      <c r="G503" s="715">
        <v>760.0</v>
      </c>
      <c r="H503" s="715" t="s">
        <v>1404</v>
      </c>
      <c r="J503" s="716">
        <f t="shared" si="7"/>
        <v>0.46000000000000796</v>
      </c>
      <c r="L503" s="709" t="s">
        <v>540</v>
      </c>
      <c r="M503" s="708" t="s">
        <v>1414</v>
      </c>
    </row>
    <row r="504" spans="8:8">
      <c r="A504" s="713" t="s">
        <v>540</v>
      </c>
      <c r="B504" s="713" t="s">
        <v>1414</v>
      </c>
      <c r="C504" s="714" t="s">
        <v>541</v>
      </c>
      <c r="D504" s="715">
        <v>69.0</v>
      </c>
      <c r="E504" s="715">
        <v>760.0</v>
      </c>
      <c r="F504" s="715">
        <v>70.0</v>
      </c>
      <c r="G504" s="715">
        <v>160.0</v>
      </c>
      <c r="H504" s="715" t="s">
        <v>1403</v>
      </c>
      <c r="J504" s="716">
        <f t="shared" si="7"/>
        <v>0.3999999999999915</v>
      </c>
      <c r="L504" s="709" t="s">
        <v>540</v>
      </c>
      <c r="M504" s="708" t="s">
        <v>1414</v>
      </c>
    </row>
    <row r="505" spans="8:8">
      <c r="A505" s="713" t="s">
        <v>540</v>
      </c>
      <c r="B505" s="713" t="s">
        <v>1414</v>
      </c>
      <c r="C505" s="714" t="s">
        <v>541</v>
      </c>
      <c r="D505" s="715">
        <v>70.0</v>
      </c>
      <c r="E505" s="715">
        <v>160.0</v>
      </c>
      <c r="F505" s="715">
        <v>70.0</v>
      </c>
      <c r="G505" s="715">
        <v>460.0</v>
      </c>
      <c r="H505" s="715" t="s">
        <v>1411</v>
      </c>
      <c r="J505" s="716">
        <f t="shared" si="7"/>
        <v>0.29999999999999716</v>
      </c>
      <c r="L505" s="709" t="s">
        <v>540</v>
      </c>
      <c r="M505" s="708" t="s">
        <v>1414</v>
      </c>
    </row>
    <row r="506" spans="8:8">
      <c r="A506" s="713" t="s">
        <v>540</v>
      </c>
      <c r="B506" s="713" t="s">
        <v>1414</v>
      </c>
      <c r="C506" s="714" t="s">
        <v>541</v>
      </c>
      <c r="D506" s="715">
        <v>70.0</v>
      </c>
      <c r="E506" s="715">
        <v>460.0</v>
      </c>
      <c r="F506" s="715">
        <v>70.0</v>
      </c>
      <c r="G506" s="715">
        <v>620.0</v>
      </c>
      <c r="H506" s="715" t="s">
        <v>1402</v>
      </c>
      <c r="J506" s="716">
        <f t="shared" si="7"/>
        <v>0.1600000000000108</v>
      </c>
      <c r="L506" s="709" t="s">
        <v>540</v>
      </c>
      <c r="M506" s="708" t="s">
        <v>1414</v>
      </c>
    </row>
    <row r="507" spans="8:8">
      <c r="A507" s="713" t="s">
        <v>540</v>
      </c>
      <c r="B507" s="713" t="s">
        <v>1414</v>
      </c>
      <c r="C507" s="714" t="s">
        <v>541</v>
      </c>
      <c r="D507" s="715">
        <v>70.0</v>
      </c>
      <c r="E507" s="715">
        <v>620.0</v>
      </c>
      <c r="F507" s="715">
        <v>71.0</v>
      </c>
      <c r="G507" s="715">
        <v>60.0</v>
      </c>
      <c r="H507" s="715" t="s">
        <v>1411</v>
      </c>
      <c r="J507" s="716">
        <f t="shared" si="7"/>
        <v>0.4399999999999977</v>
      </c>
      <c r="L507" s="709" t="s">
        <v>540</v>
      </c>
      <c r="M507" s="708" t="s">
        <v>1414</v>
      </c>
    </row>
    <row r="508" spans="8:8">
      <c r="A508" s="713" t="s">
        <v>540</v>
      </c>
      <c r="B508" s="713" t="s">
        <v>1414</v>
      </c>
      <c r="C508" s="714" t="s">
        <v>541</v>
      </c>
      <c r="D508" s="715">
        <v>71.0</v>
      </c>
      <c r="E508" s="715">
        <v>60.0</v>
      </c>
      <c r="F508" s="715">
        <v>71.0</v>
      </c>
      <c r="G508" s="715">
        <v>580.0</v>
      </c>
      <c r="H508" s="715" t="s">
        <v>1403</v>
      </c>
      <c r="J508" s="716">
        <f t="shared" si="7"/>
        <v>0.519999999999996</v>
      </c>
      <c r="L508" s="709" t="s">
        <v>540</v>
      </c>
      <c r="M508" s="708" t="s">
        <v>1414</v>
      </c>
    </row>
    <row r="509" spans="8:8">
      <c r="A509" s="713" t="s">
        <v>540</v>
      </c>
      <c r="B509" s="713" t="s">
        <v>1414</v>
      </c>
      <c r="C509" s="714" t="s">
        <v>541</v>
      </c>
      <c r="D509" s="715">
        <v>71.0</v>
      </c>
      <c r="E509" s="715">
        <v>580.0</v>
      </c>
      <c r="F509" s="715">
        <v>78.0</v>
      </c>
      <c r="G509" s="715">
        <v>460.0</v>
      </c>
      <c r="H509" s="715" t="s">
        <v>1402</v>
      </c>
      <c r="J509" s="716">
        <f t="shared" si="7"/>
        <v>6.8799999999999955</v>
      </c>
      <c r="L509" s="709" t="s">
        <v>540</v>
      </c>
      <c r="M509" s="708" t="s">
        <v>1414</v>
      </c>
    </row>
    <row r="510" spans="8:8">
      <c r="A510" s="713" t="s">
        <v>540</v>
      </c>
      <c r="B510" s="713" t="s">
        <v>1414</v>
      </c>
      <c r="C510" s="714" t="s">
        <v>541</v>
      </c>
      <c r="D510" s="715">
        <v>78.0</v>
      </c>
      <c r="E510" s="715">
        <v>460.0</v>
      </c>
      <c r="F510" s="715">
        <v>78.0</v>
      </c>
      <c r="G510" s="715">
        <v>920.0</v>
      </c>
      <c r="H510" s="715" t="s">
        <v>1411</v>
      </c>
      <c r="J510" s="716">
        <f t="shared" si="7"/>
        <v>0.46000000000000796</v>
      </c>
      <c r="L510" s="709" t="s">
        <v>540</v>
      </c>
      <c r="M510" s="708" t="s">
        <v>1414</v>
      </c>
    </row>
    <row r="511" spans="8:8">
      <c r="A511" s="713" t="s">
        <v>540</v>
      </c>
      <c r="B511" s="713" t="s">
        <v>1414</v>
      </c>
      <c r="C511" s="714" t="s">
        <v>541</v>
      </c>
      <c r="D511" s="715">
        <v>78.0</v>
      </c>
      <c r="E511" s="715">
        <v>920.0</v>
      </c>
      <c r="F511" s="715">
        <v>79.0</v>
      </c>
      <c r="G511" s="715">
        <v>240.0</v>
      </c>
      <c r="H511" s="715" t="s">
        <v>1402</v>
      </c>
      <c r="J511" s="716">
        <f t="shared" si="7"/>
        <v>0.3199999999999932</v>
      </c>
      <c r="L511" s="709" t="s">
        <v>540</v>
      </c>
      <c r="M511" s="708" t="s">
        <v>1414</v>
      </c>
    </row>
    <row r="512" spans="8:8">
      <c r="A512" s="713" t="s">
        <v>540</v>
      </c>
      <c r="B512" s="713" t="s">
        <v>1414</v>
      </c>
      <c r="C512" s="714" t="s">
        <v>541</v>
      </c>
      <c r="D512" s="715">
        <v>79.0</v>
      </c>
      <c r="E512" s="715">
        <v>240.0</v>
      </c>
      <c r="F512" s="715">
        <v>79.0</v>
      </c>
      <c r="G512" s="715">
        <v>500.0</v>
      </c>
      <c r="H512" s="715" t="s">
        <v>1404</v>
      </c>
      <c r="J512" s="716">
        <f t="shared" si="7"/>
        <v>0.2600000000000051</v>
      </c>
      <c r="L512" s="709" t="s">
        <v>540</v>
      </c>
      <c r="M512" s="708" t="s">
        <v>1414</v>
      </c>
    </row>
    <row r="513" spans="8:8">
      <c r="A513" s="713" t="s">
        <v>540</v>
      </c>
      <c r="B513" s="713" t="s">
        <v>1414</v>
      </c>
      <c r="C513" s="714" t="s">
        <v>541</v>
      </c>
      <c r="D513" s="715">
        <v>79.0</v>
      </c>
      <c r="E513" s="715">
        <v>500.0</v>
      </c>
      <c r="F513" s="715">
        <v>80.0</v>
      </c>
      <c r="G513" s="715">
        <v>40.0</v>
      </c>
      <c r="H513" s="715" t="s">
        <v>1402</v>
      </c>
      <c r="J513" s="716">
        <f t="shared" si="7"/>
        <v>0.5400000000000063</v>
      </c>
      <c r="L513" s="709" t="s">
        <v>540</v>
      </c>
      <c r="M513" s="708" t="s">
        <v>1414</v>
      </c>
    </row>
    <row r="514" spans="8:8">
      <c r="A514" s="713" t="s">
        <v>540</v>
      </c>
      <c r="B514" s="713" t="s">
        <v>1414</v>
      </c>
      <c r="C514" s="714" t="s">
        <v>541</v>
      </c>
      <c r="D514" s="715">
        <v>80.0</v>
      </c>
      <c r="E514" s="715">
        <v>40.0</v>
      </c>
      <c r="F514" s="715">
        <v>80.0</v>
      </c>
      <c r="G514" s="715">
        <v>460.0</v>
      </c>
      <c r="H514" s="715" t="s">
        <v>1404</v>
      </c>
      <c r="J514" s="716">
        <f t="shared" si="7"/>
        <v>0.4199999999999875</v>
      </c>
      <c r="L514" s="709" t="s">
        <v>540</v>
      </c>
      <c r="M514" s="708" t="s">
        <v>1414</v>
      </c>
    </row>
    <row r="515" spans="8:8">
      <c r="A515" s="713" t="s">
        <v>540</v>
      </c>
      <c r="B515" s="713" t="s">
        <v>1414</v>
      </c>
      <c r="C515" s="714" t="s">
        <v>541</v>
      </c>
      <c r="D515" s="715">
        <v>80.0</v>
      </c>
      <c r="E515" s="715">
        <v>460.0</v>
      </c>
      <c r="F515" s="715">
        <v>80.0</v>
      </c>
      <c r="G515" s="715">
        <v>740.0</v>
      </c>
      <c r="H515" s="715" t="s">
        <v>1403</v>
      </c>
      <c r="J515" s="716">
        <f t="shared" si="8" ref="J515:J578">+(F515+G515/1000)-(D515+E515/1000)</f>
        <v>0.28000000000000114</v>
      </c>
      <c r="L515" s="709" t="s">
        <v>540</v>
      </c>
      <c r="M515" s="708" t="s">
        <v>1414</v>
      </c>
    </row>
    <row r="516" spans="8:8">
      <c r="A516" s="713" t="s">
        <v>540</v>
      </c>
      <c r="B516" s="713" t="s">
        <v>1414</v>
      </c>
      <c r="C516" s="714" t="s">
        <v>541</v>
      </c>
      <c r="D516" s="715">
        <v>80.0</v>
      </c>
      <c r="E516" s="715">
        <v>740.0</v>
      </c>
      <c r="F516" s="715">
        <v>80.0</v>
      </c>
      <c r="G516" s="715">
        <v>930.0</v>
      </c>
      <c r="H516" s="715" t="s">
        <v>1411</v>
      </c>
      <c r="J516" s="716">
        <f t="shared" si="8"/>
        <v>0.19000000000001194</v>
      </c>
      <c r="L516" s="709" t="s">
        <v>540</v>
      </c>
      <c r="M516" s="708" t="s">
        <v>1414</v>
      </c>
    </row>
    <row r="517" spans="8:8">
      <c r="A517" s="713" t="s">
        <v>540</v>
      </c>
      <c r="B517" s="713" t="s">
        <v>1414</v>
      </c>
      <c r="C517" s="714" t="s">
        <v>541</v>
      </c>
      <c r="D517" s="715">
        <v>80.0</v>
      </c>
      <c r="E517" s="715">
        <v>930.0</v>
      </c>
      <c r="F517" s="715">
        <v>81.0</v>
      </c>
      <c r="G517" s="715">
        <v>280.0</v>
      </c>
      <c r="H517" s="715" t="s">
        <v>1404</v>
      </c>
      <c r="J517" s="716">
        <f t="shared" si="8"/>
        <v>0.3499999999999943</v>
      </c>
      <c r="L517" s="709" t="s">
        <v>540</v>
      </c>
      <c r="M517" s="708" t="s">
        <v>1414</v>
      </c>
    </row>
    <row r="518" spans="8:8">
      <c r="A518" s="713" t="s">
        <v>540</v>
      </c>
      <c r="B518" s="713" t="s">
        <v>1414</v>
      </c>
      <c r="C518" s="714" t="s">
        <v>541</v>
      </c>
      <c r="D518" s="715">
        <v>81.0</v>
      </c>
      <c r="E518" s="715">
        <v>280.0</v>
      </c>
      <c r="F518" s="715">
        <v>81.0</v>
      </c>
      <c r="G518" s="715">
        <v>780.0</v>
      </c>
      <c r="H518" s="715" t="s">
        <v>1411</v>
      </c>
      <c r="J518" s="716">
        <f t="shared" si="8"/>
        <v>0.5</v>
      </c>
      <c r="L518" s="709" t="s">
        <v>540</v>
      </c>
      <c r="M518" s="708" t="s">
        <v>1414</v>
      </c>
    </row>
    <row r="519" spans="8:8">
      <c r="A519" s="713" t="s">
        <v>540</v>
      </c>
      <c r="B519" s="713" t="s">
        <v>1414</v>
      </c>
      <c r="C519" s="714" t="s">
        <v>541</v>
      </c>
      <c r="D519" s="715">
        <v>81.0</v>
      </c>
      <c r="E519" s="715">
        <v>780.0</v>
      </c>
      <c r="F519" s="715">
        <v>82.0</v>
      </c>
      <c r="G519" s="715">
        <v>500.0</v>
      </c>
      <c r="H519" s="715" t="s">
        <v>1402</v>
      </c>
      <c r="J519" s="716">
        <f t="shared" si="8"/>
        <v>0.7199999999999989</v>
      </c>
      <c r="L519" s="709" t="s">
        <v>540</v>
      </c>
      <c r="M519" s="708" t="s">
        <v>1414</v>
      </c>
    </row>
    <row r="520" spans="8:8">
      <c r="A520" s="713" t="s">
        <v>540</v>
      </c>
      <c r="B520" s="713" t="s">
        <v>1414</v>
      </c>
      <c r="C520" s="714" t="s">
        <v>541</v>
      </c>
      <c r="D520" s="715">
        <v>82.0</v>
      </c>
      <c r="E520" s="715">
        <v>500.0</v>
      </c>
      <c r="F520" s="715">
        <v>83.0</v>
      </c>
      <c r="G520" s="715">
        <v>640.0</v>
      </c>
      <c r="H520" s="715" t="s">
        <v>1403</v>
      </c>
      <c r="J520" s="716">
        <f t="shared" si="8"/>
        <v>1.1400000000000006</v>
      </c>
      <c r="L520" s="709" t="s">
        <v>540</v>
      </c>
      <c r="M520" s="708" t="s">
        <v>1414</v>
      </c>
    </row>
    <row r="521" spans="8:8">
      <c r="A521" s="713" t="s">
        <v>540</v>
      </c>
      <c r="B521" s="713" t="s">
        <v>1414</v>
      </c>
      <c r="C521" s="714" t="s">
        <v>541</v>
      </c>
      <c r="D521" s="715">
        <v>83.0</v>
      </c>
      <c r="E521" s="715">
        <v>640.0</v>
      </c>
      <c r="F521" s="715">
        <v>84.0</v>
      </c>
      <c r="G521" s="715">
        <v>160.0</v>
      </c>
      <c r="H521" s="715" t="s">
        <v>1402</v>
      </c>
      <c r="J521" s="716">
        <f t="shared" si="8"/>
        <v>0.519999999999996</v>
      </c>
      <c r="L521" s="709" t="s">
        <v>540</v>
      </c>
      <c r="M521" s="708" t="s">
        <v>1414</v>
      </c>
    </row>
    <row r="522" spans="8:8">
      <c r="A522" s="713" t="s">
        <v>540</v>
      </c>
      <c r="B522" s="713" t="s">
        <v>1414</v>
      </c>
      <c r="C522" s="714" t="s">
        <v>541</v>
      </c>
      <c r="D522" s="715">
        <v>84.0</v>
      </c>
      <c r="E522" s="715">
        <v>160.0</v>
      </c>
      <c r="F522" s="715">
        <v>84.0</v>
      </c>
      <c r="G522" s="715">
        <v>460.0</v>
      </c>
      <c r="H522" s="715" t="s">
        <v>1403</v>
      </c>
      <c r="J522" s="716">
        <f t="shared" si="8"/>
        <v>0.29999999999999716</v>
      </c>
      <c r="L522" s="709" t="s">
        <v>540</v>
      </c>
      <c r="M522" s="708" t="s">
        <v>1414</v>
      </c>
    </row>
    <row r="523" spans="8:8">
      <c r="A523" s="713" t="s">
        <v>540</v>
      </c>
      <c r="B523" s="713" t="s">
        <v>1414</v>
      </c>
      <c r="C523" s="714" t="s">
        <v>541</v>
      </c>
      <c r="D523" s="715">
        <v>84.0</v>
      </c>
      <c r="E523" s="715">
        <v>460.0</v>
      </c>
      <c r="F523" s="715">
        <v>84.0</v>
      </c>
      <c r="G523" s="715">
        <v>660.0</v>
      </c>
      <c r="H523" s="715" t="s">
        <v>1402</v>
      </c>
      <c r="J523" s="716">
        <f t="shared" si="8"/>
        <v>0.20000000000000284</v>
      </c>
      <c r="L523" s="709" t="s">
        <v>540</v>
      </c>
      <c r="M523" s="708" t="s">
        <v>1414</v>
      </c>
    </row>
    <row r="524" spans="8:8">
      <c r="A524" s="713" t="s">
        <v>540</v>
      </c>
      <c r="B524" s="713" t="s">
        <v>1414</v>
      </c>
      <c r="C524" s="714" t="s">
        <v>541</v>
      </c>
      <c r="D524" s="715">
        <v>84.0</v>
      </c>
      <c r="E524" s="715">
        <v>660.0</v>
      </c>
      <c r="F524" s="715">
        <v>84.0</v>
      </c>
      <c r="G524" s="715">
        <v>830.0</v>
      </c>
      <c r="H524" s="715" t="s">
        <v>1411</v>
      </c>
      <c r="J524" s="716">
        <f t="shared" si="8"/>
        <v>0.1700000000000017</v>
      </c>
      <c r="L524" s="709" t="s">
        <v>540</v>
      </c>
      <c r="M524" s="708" t="s">
        <v>1414</v>
      </c>
    </row>
    <row r="525" spans="8:8">
      <c r="A525" s="713" t="s">
        <v>540</v>
      </c>
      <c r="B525" s="713" t="s">
        <v>1414</v>
      </c>
      <c r="C525" s="714" t="s">
        <v>541</v>
      </c>
      <c r="D525" s="715">
        <v>84.0</v>
      </c>
      <c r="E525" s="715">
        <v>830.0</v>
      </c>
      <c r="F525" s="715">
        <v>85.0</v>
      </c>
      <c r="G525" s="715">
        <v>400.0</v>
      </c>
      <c r="H525" s="715" t="s">
        <v>1402</v>
      </c>
      <c r="J525" s="716">
        <f t="shared" si="8"/>
        <v>0.5700000000000074</v>
      </c>
      <c r="L525" s="709" t="s">
        <v>540</v>
      </c>
      <c r="M525" s="708" t="s">
        <v>1414</v>
      </c>
    </row>
    <row r="526" spans="8:8">
      <c r="A526" s="713" t="s">
        <v>540</v>
      </c>
      <c r="B526" s="713" t="s">
        <v>1414</v>
      </c>
      <c r="C526" s="714" t="s">
        <v>541</v>
      </c>
      <c r="D526" s="715">
        <v>85.0</v>
      </c>
      <c r="E526" s="715">
        <v>400.0</v>
      </c>
      <c r="F526" s="715">
        <v>85.0</v>
      </c>
      <c r="G526" s="715">
        <v>680.0</v>
      </c>
      <c r="H526" s="715" t="s">
        <v>1411</v>
      </c>
      <c r="J526" s="716">
        <f t="shared" si="8"/>
        <v>0.28000000000000114</v>
      </c>
      <c r="L526" s="709" t="s">
        <v>540</v>
      </c>
      <c r="M526" s="708" t="s">
        <v>1414</v>
      </c>
    </row>
    <row r="527" spans="8:8">
      <c r="A527" s="713" t="s">
        <v>540</v>
      </c>
      <c r="B527" s="713" t="s">
        <v>1414</v>
      </c>
      <c r="C527" s="714" t="s">
        <v>541</v>
      </c>
      <c r="D527" s="715">
        <v>85.0</v>
      </c>
      <c r="E527" s="715">
        <v>680.0</v>
      </c>
      <c r="F527" s="715">
        <v>87.0</v>
      </c>
      <c r="G527" s="715">
        <v>180.0</v>
      </c>
      <c r="H527" s="715" t="s">
        <v>1402</v>
      </c>
      <c r="J527" s="716">
        <f t="shared" si="8"/>
        <v>1.5</v>
      </c>
      <c r="L527" s="709" t="s">
        <v>540</v>
      </c>
      <c r="M527" s="708" t="s">
        <v>1414</v>
      </c>
    </row>
    <row r="528" spans="8:8">
      <c r="A528" s="713" t="s">
        <v>540</v>
      </c>
      <c r="B528" s="713" t="s">
        <v>1414</v>
      </c>
      <c r="C528" s="714" t="s">
        <v>541</v>
      </c>
      <c r="D528" s="715">
        <v>87.0</v>
      </c>
      <c r="E528" s="715">
        <v>180.0</v>
      </c>
      <c r="F528" s="715">
        <v>87.0</v>
      </c>
      <c r="G528" s="715">
        <v>600.0</v>
      </c>
      <c r="H528" s="715" t="s">
        <v>1404</v>
      </c>
      <c r="J528" s="716">
        <f t="shared" si="8"/>
        <v>0.4199999999999875</v>
      </c>
      <c r="L528" s="709" t="s">
        <v>540</v>
      </c>
      <c r="M528" s="708" t="s">
        <v>1414</v>
      </c>
    </row>
    <row r="529" spans="8:8">
      <c r="A529" s="713" t="s">
        <v>540</v>
      </c>
      <c r="B529" s="713" t="s">
        <v>1414</v>
      </c>
      <c r="C529" s="714" t="s">
        <v>541</v>
      </c>
      <c r="D529" s="715">
        <v>87.0</v>
      </c>
      <c r="E529" s="715">
        <v>600.0</v>
      </c>
      <c r="F529" s="715">
        <v>88.0</v>
      </c>
      <c r="G529" s="715">
        <v>380.0</v>
      </c>
      <c r="H529" s="715" t="s">
        <v>1402</v>
      </c>
      <c r="J529" s="716">
        <f t="shared" si="8"/>
        <v>0.7800000000000011</v>
      </c>
      <c r="L529" s="709" t="s">
        <v>540</v>
      </c>
      <c r="M529" s="708" t="s">
        <v>1414</v>
      </c>
    </row>
    <row r="530" spans="8:8">
      <c r="A530" s="713" t="s">
        <v>540</v>
      </c>
      <c r="B530" s="713" t="s">
        <v>1414</v>
      </c>
      <c r="C530" s="714" t="s">
        <v>541</v>
      </c>
      <c r="D530" s="715">
        <v>88.0</v>
      </c>
      <c r="E530" s="715">
        <v>380.0</v>
      </c>
      <c r="F530" s="715">
        <v>88.0</v>
      </c>
      <c r="G530" s="715">
        <v>880.0</v>
      </c>
      <c r="H530" s="715" t="s">
        <v>1404</v>
      </c>
      <c r="J530" s="716">
        <f t="shared" si="8"/>
        <v>0.5</v>
      </c>
      <c r="L530" s="709" t="s">
        <v>540</v>
      </c>
      <c r="M530" s="708" t="s">
        <v>1414</v>
      </c>
    </row>
    <row r="531" spans="8:8">
      <c r="A531" s="713" t="s">
        <v>540</v>
      </c>
      <c r="B531" s="713" t="s">
        <v>1414</v>
      </c>
      <c r="C531" s="714" t="s">
        <v>541</v>
      </c>
      <c r="D531" s="715">
        <v>88.0</v>
      </c>
      <c r="E531" s="715">
        <v>880.0</v>
      </c>
      <c r="F531" s="715">
        <v>89.0</v>
      </c>
      <c r="G531" s="715">
        <v>30.0</v>
      </c>
      <c r="H531" s="715" t="s">
        <v>1403</v>
      </c>
      <c r="J531" s="716">
        <f t="shared" si="8"/>
        <v>0.15000000000000568</v>
      </c>
      <c r="L531" s="709" t="s">
        <v>540</v>
      </c>
      <c r="M531" s="708" t="s">
        <v>1414</v>
      </c>
    </row>
    <row r="532" spans="8:8">
      <c r="A532" s="713" t="s">
        <v>540</v>
      </c>
      <c r="B532" s="713" t="s">
        <v>1414</v>
      </c>
      <c r="C532" s="714" t="s">
        <v>541</v>
      </c>
      <c r="D532" s="715">
        <v>89.0</v>
      </c>
      <c r="E532" s="715">
        <v>30.0</v>
      </c>
      <c r="F532" s="715">
        <v>89.0</v>
      </c>
      <c r="G532" s="715">
        <v>540.0</v>
      </c>
      <c r="H532" s="715" t="s">
        <v>1404</v>
      </c>
      <c r="J532" s="716">
        <f t="shared" si="8"/>
        <v>0.5100000000000051</v>
      </c>
      <c r="L532" s="709" t="s">
        <v>540</v>
      </c>
      <c r="M532" s="708" t="s">
        <v>1414</v>
      </c>
    </row>
    <row r="533" spans="8:8">
      <c r="A533" s="713" t="s">
        <v>540</v>
      </c>
      <c r="B533" s="713" t="s">
        <v>1414</v>
      </c>
      <c r="C533" s="714" t="s">
        <v>541</v>
      </c>
      <c r="D533" s="715">
        <v>89.0</v>
      </c>
      <c r="E533" s="715">
        <v>540.0</v>
      </c>
      <c r="F533" s="715">
        <v>91.0</v>
      </c>
      <c r="G533" s="715">
        <v>180.0</v>
      </c>
      <c r="H533" s="715" t="s">
        <v>1402</v>
      </c>
      <c r="J533" s="716">
        <f t="shared" si="8"/>
        <v>1.6400000000000006</v>
      </c>
      <c r="L533" s="709" t="s">
        <v>540</v>
      </c>
      <c r="M533" s="708" t="s">
        <v>1414</v>
      </c>
    </row>
    <row r="534" spans="8:8">
      <c r="A534" s="713" t="s">
        <v>540</v>
      </c>
      <c r="B534" s="713" t="s">
        <v>1414</v>
      </c>
      <c r="C534" s="714" t="s">
        <v>541</v>
      </c>
      <c r="D534" s="715">
        <v>91.0</v>
      </c>
      <c r="E534" s="715">
        <v>180.0</v>
      </c>
      <c r="F534" s="715">
        <v>91.0</v>
      </c>
      <c r="G534" s="715">
        <v>320.0</v>
      </c>
      <c r="H534" s="715" t="s">
        <v>1411</v>
      </c>
      <c r="J534" s="716">
        <f t="shared" si="8"/>
        <v>0.13999999999998636</v>
      </c>
      <c r="L534" s="709" t="s">
        <v>540</v>
      </c>
      <c r="M534" s="708" t="s">
        <v>1414</v>
      </c>
    </row>
    <row r="535" spans="8:8">
      <c r="A535" s="713" t="s">
        <v>540</v>
      </c>
      <c r="B535" s="713" t="s">
        <v>1414</v>
      </c>
      <c r="C535" s="714" t="s">
        <v>541</v>
      </c>
      <c r="D535" s="715">
        <v>91.0</v>
      </c>
      <c r="E535" s="715">
        <v>320.0</v>
      </c>
      <c r="F535" s="715">
        <v>91.0</v>
      </c>
      <c r="G535" s="715">
        <v>560.0</v>
      </c>
      <c r="H535" s="715" t="s">
        <v>1402</v>
      </c>
      <c r="J535" s="716">
        <f t="shared" si="8"/>
        <v>0.2400000000000091</v>
      </c>
      <c r="L535" s="709" t="s">
        <v>540</v>
      </c>
      <c r="M535" s="708" t="s">
        <v>1414</v>
      </c>
    </row>
    <row r="536" spans="8:8">
      <c r="A536" s="713" t="s">
        <v>540</v>
      </c>
      <c r="B536" s="713" t="s">
        <v>1414</v>
      </c>
      <c r="C536" s="714" t="s">
        <v>541</v>
      </c>
      <c r="D536" s="715">
        <v>91.0</v>
      </c>
      <c r="E536" s="715">
        <v>560.0</v>
      </c>
      <c r="F536" s="715">
        <v>91.0</v>
      </c>
      <c r="G536" s="715">
        <v>660.0</v>
      </c>
      <c r="H536" s="715" t="s">
        <v>1404</v>
      </c>
      <c r="J536" s="716">
        <f t="shared" si="8"/>
        <v>0.09999999999999432</v>
      </c>
      <c r="L536" s="709" t="s">
        <v>540</v>
      </c>
      <c r="M536" s="708" t="s">
        <v>1414</v>
      </c>
    </row>
    <row r="537" spans="8:8">
      <c r="A537" s="713" t="s">
        <v>540</v>
      </c>
      <c r="B537" s="713" t="s">
        <v>1414</v>
      </c>
      <c r="C537" s="714" t="s">
        <v>541</v>
      </c>
      <c r="D537" s="715">
        <v>91.0</v>
      </c>
      <c r="E537" s="715">
        <v>660.0</v>
      </c>
      <c r="F537" s="715">
        <v>93.0</v>
      </c>
      <c r="G537" s="715">
        <v>0.0</v>
      </c>
      <c r="H537" s="715" t="s">
        <v>1402</v>
      </c>
      <c r="J537" s="716">
        <f t="shared" si="8"/>
        <v>1.3400000000000034</v>
      </c>
      <c r="L537" s="709" t="s">
        <v>540</v>
      </c>
      <c r="M537" s="708" t="s">
        <v>1414</v>
      </c>
    </row>
    <row r="538" spans="8:8">
      <c r="A538" s="713" t="s">
        <v>540</v>
      </c>
      <c r="B538" s="713" t="s">
        <v>1414</v>
      </c>
      <c r="C538" s="714" t="s">
        <v>541</v>
      </c>
      <c r="D538" s="715">
        <v>93.0</v>
      </c>
      <c r="E538" s="715">
        <v>0.0</v>
      </c>
      <c r="F538" s="715">
        <v>93.0</v>
      </c>
      <c r="G538" s="715">
        <v>420.0</v>
      </c>
      <c r="H538" s="715" t="s">
        <v>1411</v>
      </c>
      <c r="J538" s="716">
        <f t="shared" si="8"/>
        <v>0.4200000000000017</v>
      </c>
      <c r="L538" s="709" t="s">
        <v>540</v>
      </c>
      <c r="M538" s="708" t="s">
        <v>1414</v>
      </c>
    </row>
    <row r="539" spans="8:8">
      <c r="A539" s="713" t="s">
        <v>540</v>
      </c>
      <c r="B539" s="713" t="s">
        <v>1414</v>
      </c>
      <c r="C539" s="714" t="s">
        <v>541</v>
      </c>
      <c r="D539" s="715">
        <v>93.0</v>
      </c>
      <c r="E539" s="715">
        <v>420.0</v>
      </c>
      <c r="F539" s="715">
        <v>93.0</v>
      </c>
      <c r="G539" s="715">
        <v>860.0</v>
      </c>
      <c r="H539" s="715" t="s">
        <v>1404</v>
      </c>
      <c r="J539" s="716">
        <f t="shared" si="8"/>
        <v>0.4399999999999977</v>
      </c>
      <c r="L539" s="709" t="s">
        <v>540</v>
      </c>
      <c r="M539" s="708" t="s">
        <v>1414</v>
      </c>
    </row>
    <row r="540" spans="8:8">
      <c r="A540" s="713" t="s">
        <v>540</v>
      </c>
      <c r="B540" s="713" t="s">
        <v>1414</v>
      </c>
      <c r="C540" s="714" t="s">
        <v>541</v>
      </c>
      <c r="D540" s="715">
        <v>93.0</v>
      </c>
      <c r="E540" s="715">
        <v>860.0</v>
      </c>
      <c r="F540" s="715">
        <v>95.0</v>
      </c>
      <c r="G540" s="715">
        <v>800.0</v>
      </c>
      <c r="H540" s="715" t="s">
        <v>1402</v>
      </c>
      <c r="J540" s="716">
        <f t="shared" si="8"/>
        <v>1.9399999999999977</v>
      </c>
      <c r="L540" s="709" t="s">
        <v>540</v>
      </c>
      <c r="M540" s="708" t="s">
        <v>1414</v>
      </c>
    </row>
    <row r="541" spans="8:8">
      <c r="A541" s="713" t="s">
        <v>540</v>
      </c>
      <c r="B541" s="713" t="s">
        <v>1414</v>
      </c>
      <c r="C541" s="714" t="s">
        <v>541</v>
      </c>
      <c r="D541" s="715">
        <v>95.0</v>
      </c>
      <c r="E541" s="715">
        <v>800.0</v>
      </c>
      <c r="F541" s="715">
        <v>95.0</v>
      </c>
      <c r="G541" s="715">
        <v>950.0</v>
      </c>
      <c r="H541" s="715" t="s">
        <v>1403</v>
      </c>
      <c r="J541" s="716">
        <f t="shared" si="8"/>
        <v>0.15000000000000568</v>
      </c>
      <c r="L541" s="709" t="s">
        <v>540</v>
      </c>
      <c r="M541" s="708" t="s">
        <v>1414</v>
      </c>
    </row>
    <row r="542" spans="8:8">
      <c r="A542" s="713" t="s">
        <v>540</v>
      </c>
      <c r="B542" s="713" t="s">
        <v>1414</v>
      </c>
      <c r="C542" s="714" t="s">
        <v>541</v>
      </c>
      <c r="D542" s="715">
        <v>95.0</v>
      </c>
      <c r="E542" s="715">
        <v>950.0</v>
      </c>
      <c r="F542" s="715">
        <v>97.0</v>
      </c>
      <c r="G542" s="715">
        <v>20.0</v>
      </c>
      <c r="H542" s="715" t="s">
        <v>1402</v>
      </c>
      <c r="J542" s="716">
        <f t="shared" si="8"/>
        <v>1.0699999999999932</v>
      </c>
      <c r="L542" s="709" t="s">
        <v>540</v>
      </c>
      <c r="M542" s="708" t="s">
        <v>1414</v>
      </c>
    </row>
    <row r="543" spans="8:8">
      <c r="A543" s="713" t="s">
        <v>540</v>
      </c>
      <c r="B543" s="713" t="s">
        <v>1414</v>
      </c>
      <c r="C543" s="714" t="s">
        <v>541</v>
      </c>
      <c r="D543" s="715">
        <v>97.0</v>
      </c>
      <c r="E543" s="715">
        <v>20.0</v>
      </c>
      <c r="F543" s="715">
        <v>97.0</v>
      </c>
      <c r="G543" s="715">
        <v>410.0</v>
      </c>
      <c r="H543" s="715" t="s">
        <v>1403</v>
      </c>
      <c r="J543" s="716">
        <f t="shared" si="8"/>
        <v>0.39000000000000057</v>
      </c>
      <c r="L543" s="709" t="s">
        <v>540</v>
      </c>
      <c r="M543" s="708" t="s">
        <v>1414</v>
      </c>
    </row>
    <row r="544" spans="8:8">
      <c r="A544" s="713" t="s">
        <v>540</v>
      </c>
      <c r="B544" s="713" t="s">
        <v>1414</v>
      </c>
      <c r="C544" s="714" t="s">
        <v>541</v>
      </c>
      <c r="D544" s="715">
        <v>97.0</v>
      </c>
      <c r="E544" s="715">
        <v>410.0</v>
      </c>
      <c r="F544" s="715">
        <v>98.0</v>
      </c>
      <c r="G544" s="715">
        <v>20.0</v>
      </c>
      <c r="H544" s="715" t="s">
        <v>1402</v>
      </c>
      <c r="J544" s="716">
        <f t="shared" si="8"/>
        <v>0.6099999999999994</v>
      </c>
      <c r="L544" s="709" t="s">
        <v>540</v>
      </c>
      <c r="M544" s="708" t="s">
        <v>1414</v>
      </c>
    </row>
    <row r="545" spans="8:8">
      <c r="A545" s="713" t="s">
        <v>540</v>
      </c>
      <c r="B545" s="713" t="s">
        <v>1414</v>
      </c>
      <c r="C545" s="714" t="s">
        <v>541</v>
      </c>
      <c r="D545" s="715">
        <v>98.0</v>
      </c>
      <c r="E545" s="715">
        <v>20.0</v>
      </c>
      <c r="F545" s="715">
        <v>98.0</v>
      </c>
      <c r="G545" s="715">
        <v>390.0</v>
      </c>
      <c r="H545" s="715" t="s">
        <v>1403</v>
      </c>
      <c r="J545" s="716">
        <f t="shared" si="8"/>
        <v>0.37000000000000455</v>
      </c>
      <c r="L545" s="709" t="s">
        <v>540</v>
      </c>
      <c r="M545" s="708" t="s">
        <v>1414</v>
      </c>
    </row>
    <row r="546" spans="8:8">
      <c r="A546" s="713" t="s">
        <v>540</v>
      </c>
      <c r="B546" s="713" t="s">
        <v>1414</v>
      </c>
      <c r="C546" s="714" t="s">
        <v>541</v>
      </c>
      <c r="D546" s="715">
        <v>98.0</v>
      </c>
      <c r="E546" s="715">
        <v>390.0</v>
      </c>
      <c r="F546" s="715">
        <v>98.0</v>
      </c>
      <c r="G546" s="715">
        <v>700.0</v>
      </c>
      <c r="H546" s="715" t="s">
        <v>1402</v>
      </c>
      <c r="J546" s="716">
        <f t="shared" si="8"/>
        <v>0.3100000000000023</v>
      </c>
      <c r="L546" s="709" t="s">
        <v>540</v>
      </c>
      <c r="M546" s="708" t="s">
        <v>1414</v>
      </c>
    </row>
    <row r="547" spans="8:8">
      <c r="A547" s="713" t="s">
        <v>540</v>
      </c>
      <c r="B547" s="713" t="s">
        <v>1414</v>
      </c>
      <c r="C547" s="714" t="s">
        <v>541</v>
      </c>
      <c r="D547" s="715">
        <v>98.0</v>
      </c>
      <c r="E547" s="715">
        <v>700.0</v>
      </c>
      <c r="F547" s="715">
        <v>99.0</v>
      </c>
      <c r="G547" s="715">
        <v>680.0</v>
      </c>
      <c r="H547" s="715" t="s">
        <v>1403</v>
      </c>
      <c r="J547" s="716">
        <f t="shared" si="8"/>
        <v>0.980000000000004</v>
      </c>
      <c r="L547" s="709" t="s">
        <v>540</v>
      </c>
      <c r="M547" s="708" t="s">
        <v>1414</v>
      </c>
    </row>
    <row r="548" spans="8:8">
      <c r="A548" s="713" t="s">
        <v>540</v>
      </c>
      <c r="B548" s="713" t="s">
        <v>1414</v>
      </c>
      <c r="C548" s="714" t="s">
        <v>541</v>
      </c>
      <c r="D548" s="715">
        <v>99.0</v>
      </c>
      <c r="E548" s="715">
        <v>680.0</v>
      </c>
      <c r="F548" s="715">
        <v>100.0</v>
      </c>
      <c r="G548" s="715">
        <v>150.0</v>
      </c>
      <c r="H548" s="715" t="s">
        <v>1402</v>
      </c>
      <c r="J548" s="716">
        <f t="shared" si="8"/>
        <v>0.46999999999999886</v>
      </c>
      <c r="L548" s="709" t="s">
        <v>540</v>
      </c>
      <c r="M548" s="708" t="s">
        <v>1414</v>
      </c>
    </row>
    <row r="549" spans="8:8">
      <c r="A549" s="713" t="s">
        <v>540</v>
      </c>
      <c r="B549" s="713" t="s">
        <v>1414</v>
      </c>
      <c r="C549" s="714" t="s">
        <v>541</v>
      </c>
      <c r="D549" s="715">
        <v>100.0</v>
      </c>
      <c r="E549" s="715">
        <v>150.0</v>
      </c>
      <c r="F549" s="715">
        <v>100.0</v>
      </c>
      <c r="G549" s="715">
        <v>368.0</v>
      </c>
      <c r="H549" s="715" t="s">
        <v>1402</v>
      </c>
      <c r="J549" s="716">
        <f t="shared" si="8"/>
        <v>0.2179999999999893</v>
      </c>
      <c r="L549" s="709" t="s">
        <v>540</v>
      </c>
      <c r="M549" s="708" t="s">
        <v>1414</v>
      </c>
    </row>
    <row r="550" spans="8:8">
      <c r="A550" s="713" t="s">
        <v>1421</v>
      </c>
      <c r="B550" s="713" t="s">
        <v>1400</v>
      </c>
      <c r="C550" s="714" t="s">
        <v>1422</v>
      </c>
      <c r="D550" s="715">
        <v>0.0</v>
      </c>
      <c r="E550" s="715">
        <v>0.0</v>
      </c>
      <c r="F550" s="715">
        <v>0.0</v>
      </c>
      <c r="G550" s="715">
        <v>150.0</v>
      </c>
      <c r="H550" s="715" t="s">
        <v>1402</v>
      </c>
      <c r="J550" s="716">
        <f t="shared" si="8"/>
        <v>0.15</v>
      </c>
      <c r="L550" s="709" t="s">
        <v>1421</v>
      </c>
      <c r="M550" s="708" t="s">
        <v>1400</v>
      </c>
    </row>
    <row r="551" spans="8:8">
      <c r="A551" s="713" t="s">
        <v>277</v>
      </c>
      <c r="B551" s="713" t="s">
        <v>1412</v>
      </c>
      <c r="C551" s="714" t="s">
        <v>280</v>
      </c>
      <c r="D551" s="715">
        <v>0.0</v>
      </c>
      <c r="E551" s="715">
        <v>0.0</v>
      </c>
      <c r="F551" s="715">
        <v>9.0</v>
      </c>
      <c r="G551" s="715">
        <v>0.0</v>
      </c>
      <c r="H551" s="715" t="s">
        <v>1403</v>
      </c>
      <c r="J551" s="716">
        <f t="shared" si="8"/>
        <v>9.0</v>
      </c>
      <c r="L551" s="709" t="s">
        <v>277</v>
      </c>
      <c r="M551" s="708" t="s">
        <v>1412</v>
      </c>
    </row>
    <row r="552" spans="8:8">
      <c r="A552" s="713" t="s">
        <v>277</v>
      </c>
      <c r="B552" s="713" t="s">
        <v>1412</v>
      </c>
      <c r="C552" s="714" t="s">
        <v>280</v>
      </c>
      <c r="D552" s="715">
        <v>9.0</v>
      </c>
      <c r="E552" s="715">
        <v>0.0</v>
      </c>
      <c r="F552" s="715">
        <v>35.0</v>
      </c>
      <c r="G552" s="715">
        <v>0.0</v>
      </c>
      <c r="H552" s="715" t="s">
        <v>1402</v>
      </c>
      <c r="J552" s="716">
        <f t="shared" si="8"/>
        <v>26.0</v>
      </c>
      <c r="L552" s="709" t="s">
        <v>277</v>
      </c>
      <c r="M552" s="708" t="s">
        <v>1412</v>
      </c>
    </row>
    <row r="553" spans="8:8">
      <c r="A553" s="713" t="s">
        <v>277</v>
      </c>
      <c r="B553" s="713" t="s">
        <v>1412</v>
      </c>
      <c r="C553" s="714" t="s">
        <v>280</v>
      </c>
      <c r="D553" s="715">
        <v>35.0</v>
      </c>
      <c r="E553" s="715">
        <v>0.0</v>
      </c>
      <c r="F553" s="715">
        <v>42.0</v>
      </c>
      <c r="G553" s="715">
        <v>0.0</v>
      </c>
      <c r="H553" s="715" t="s">
        <v>1404</v>
      </c>
      <c r="J553" s="716">
        <f t="shared" si="8"/>
        <v>7.0</v>
      </c>
      <c r="L553" s="709" t="s">
        <v>277</v>
      </c>
      <c r="M553" s="708" t="s">
        <v>1412</v>
      </c>
    </row>
    <row r="554" spans="8:8">
      <c r="A554" s="713" t="s">
        <v>277</v>
      </c>
      <c r="B554" s="713" t="s">
        <v>1412</v>
      </c>
      <c r="C554" s="714" t="s">
        <v>280</v>
      </c>
      <c r="D554" s="715">
        <v>42.0</v>
      </c>
      <c r="E554" s="715">
        <v>0.0</v>
      </c>
      <c r="F554" s="715">
        <v>54.0</v>
      </c>
      <c r="G554" s="715">
        <v>0.0</v>
      </c>
      <c r="H554" s="715" t="s">
        <v>1403</v>
      </c>
      <c r="J554" s="716">
        <f t="shared" si="8"/>
        <v>12.0</v>
      </c>
      <c r="L554" s="709" t="s">
        <v>277</v>
      </c>
      <c r="M554" s="708" t="s">
        <v>1412</v>
      </c>
    </row>
    <row r="555" spans="8:8">
      <c r="A555" s="713" t="s">
        <v>277</v>
      </c>
      <c r="B555" s="713" t="s">
        <v>1412</v>
      </c>
      <c r="C555" s="714" t="s">
        <v>280</v>
      </c>
      <c r="D555" s="715">
        <v>54.0</v>
      </c>
      <c r="E555" s="715">
        <v>0.0</v>
      </c>
      <c r="F555" s="715">
        <v>103.0</v>
      </c>
      <c r="G555" s="715">
        <v>0.0</v>
      </c>
      <c r="H555" s="715" t="s">
        <v>1404</v>
      </c>
      <c r="J555" s="716">
        <f t="shared" si="8"/>
        <v>49.0</v>
      </c>
      <c r="L555" s="709" t="s">
        <v>277</v>
      </c>
      <c r="M555" s="708" t="s">
        <v>1412</v>
      </c>
    </row>
    <row r="556" spans="8:8">
      <c r="A556" s="713" t="s">
        <v>277</v>
      </c>
      <c r="B556" s="713" t="s">
        <v>1412</v>
      </c>
      <c r="C556" s="714" t="s">
        <v>280</v>
      </c>
      <c r="D556" s="715">
        <v>103.0</v>
      </c>
      <c r="E556" s="715">
        <v>0.0</v>
      </c>
      <c r="F556" s="715">
        <v>121.0</v>
      </c>
      <c r="G556" s="715">
        <v>0.0</v>
      </c>
      <c r="H556" s="715" t="s">
        <v>1403</v>
      </c>
      <c r="J556" s="716">
        <f t="shared" si="8"/>
        <v>18.0</v>
      </c>
      <c r="L556" s="709" t="s">
        <v>277</v>
      </c>
      <c r="M556" s="708" t="s">
        <v>1412</v>
      </c>
    </row>
    <row r="557" spans="8:8">
      <c r="A557" s="713" t="s">
        <v>826</v>
      </c>
      <c r="B557" s="713" t="s">
        <v>1423</v>
      </c>
      <c r="C557" s="714" t="s">
        <v>1424</v>
      </c>
      <c r="D557" s="715">
        <v>0.0</v>
      </c>
      <c r="E557" s="715">
        <v>0.0</v>
      </c>
      <c r="F557" s="715">
        <v>3.0</v>
      </c>
      <c r="G557" s="715">
        <v>500.0</v>
      </c>
      <c r="H557" s="715" t="s">
        <v>1402</v>
      </c>
      <c r="J557" s="716">
        <f t="shared" si="8"/>
        <v>3.5</v>
      </c>
      <c r="L557" s="709" t="s">
        <v>826</v>
      </c>
      <c r="M557" s="708" t="s">
        <v>1423</v>
      </c>
    </row>
    <row r="558" spans="8:8">
      <c r="A558" s="713" t="s">
        <v>826</v>
      </c>
      <c r="B558" s="713" t="s">
        <v>1423</v>
      </c>
      <c r="C558" s="714" t="s">
        <v>1424</v>
      </c>
      <c r="D558" s="715">
        <v>3.0</v>
      </c>
      <c r="E558" s="715">
        <v>500.0</v>
      </c>
      <c r="F558" s="715">
        <v>9.0</v>
      </c>
      <c r="G558" s="715">
        <v>0.0</v>
      </c>
      <c r="H558" s="715" t="s">
        <v>1403</v>
      </c>
      <c r="J558" s="716">
        <f t="shared" si="8"/>
        <v>5.5</v>
      </c>
      <c r="L558" s="709" t="s">
        <v>826</v>
      </c>
      <c r="M558" s="708" t="s">
        <v>1423</v>
      </c>
    </row>
    <row r="559" spans="8:8">
      <c r="A559" s="713" t="s">
        <v>826</v>
      </c>
      <c r="B559" s="713" t="s">
        <v>1423</v>
      </c>
      <c r="C559" s="714" t="s">
        <v>1424</v>
      </c>
      <c r="D559" s="715">
        <v>9.0</v>
      </c>
      <c r="E559" s="715">
        <v>0.0</v>
      </c>
      <c r="F559" s="715">
        <v>11.0</v>
      </c>
      <c r="G559" s="715">
        <v>0.0</v>
      </c>
      <c r="H559" s="715" t="s">
        <v>1404</v>
      </c>
      <c r="J559" s="716">
        <f t="shared" si="8"/>
        <v>2.0</v>
      </c>
      <c r="L559" s="709" t="s">
        <v>826</v>
      </c>
      <c r="M559" s="708" t="s">
        <v>1423</v>
      </c>
    </row>
    <row r="560" spans="8:8">
      <c r="A560" s="713" t="s">
        <v>826</v>
      </c>
      <c r="B560" s="713" t="s">
        <v>1423</v>
      </c>
      <c r="C560" s="714" t="s">
        <v>1424</v>
      </c>
      <c r="D560" s="715">
        <v>11.0</v>
      </c>
      <c r="E560" s="715">
        <v>0.0</v>
      </c>
      <c r="F560" s="715">
        <v>14.0</v>
      </c>
      <c r="G560" s="715">
        <v>0.0</v>
      </c>
      <c r="H560" s="715" t="s">
        <v>1402</v>
      </c>
      <c r="J560" s="716">
        <f t="shared" si="8"/>
        <v>3.0</v>
      </c>
      <c r="L560" s="709" t="s">
        <v>826</v>
      </c>
      <c r="M560" s="708" t="s">
        <v>1423</v>
      </c>
    </row>
    <row r="561" spans="8:8">
      <c r="A561" s="713" t="s">
        <v>826</v>
      </c>
      <c r="B561" s="713" t="s">
        <v>1423</v>
      </c>
      <c r="C561" s="714" t="s">
        <v>1424</v>
      </c>
      <c r="D561" s="715">
        <v>14.0</v>
      </c>
      <c r="E561" s="715">
        <v>0.0</v>
      </c>
      <c r="F561" s="715">
        <v>40.0</v>
      </c>
      <c r="G561" s="715">
        <v>500.0</v>
      </c>
      <c r="H561" s="715" t="s">
        <v>1402</v>
      </c>
      <c r="J561" s="716">
        <f t="shared" si="8"/>
        <v>26.5</v>
      </c>
      <c r="L561" s="709" t="s">
        <v>826</v>
      </c>
      <c r="M561" s="708" t="s">
        <v>1423</v>
      </c>
    </row>
    <row r="562" spans="8:8">
      <c r="A562" s="713" t="s">
        <v>826</v>
      </c>
      <c r="B562" s="713" t="s">
        <v>1423</v>
      </c>
      <c r="C562" s="714" t="s">
        <v>1424</v>
      </c>
      <c r="D562" s="715">
        <v>40.0</v>
      </c>
      <c r="E562" s="715">
        <v>500.0</v>
      </c>
      <c r="F562" s="715">
        <v>45.0</v>
      </c>
      <c r="G562" s="715">
        <v>400.0</v>
      </c>
      <c r="H562" s="715" t="s">
        <v>1404</v>
      </c>
      <c r="J562" s="716">
        <f t="shared" si="8"/>
        <v>4.899999999999999</v>
      </c>
      <c r="L562" s="709" t="s">
        <v>826</v>
      </c>
      <c r="M562" s="708" t="s">
        <v>1423</v>
      </c>
    </row>
    <row r="563" spans="8:8">
      <c r="A563" s="713" t="s">
        <v>826</v>
      </c>
      <c r="B563" s="713" t="s">
        <v>1423</v>
      </c>
      <c r="C563" s="714" t="s">
        <v>1424</v>
      </c>
      <c r="D563" s="715">
        <v>45.0</v>
      </c>
      <c r="E563" s="715">
        <v>400.0</v>
      </c>
      <c r="F563" s="715">
        <v>55.0</v>
      </c>
      <c r="G563" s="715">
        <v>541.0</v>
      </c>
      <c r="H563" s="715" t="s">
        <v>1411</v>
      </c>
      <c r="J563" s="716">
        <f t="shared" si="8"/>
        <v>10.140999999999998</v>
      </c>
      <c r="L563" s="709" t="s">
        <v>826</v>
      </c>
      <c r="M563" s="708" t="s">
        <v>1423</v>
      </c>
    </row>
    <row r="564" spans="8:8">
      <c r="A564" s="713" t="s">
        <v>1425</v>
      </c>
      <c r="B564" s="713" t="s">
        <v>1426</v>
      </c>
      <c r="C564" s="714" t="s">
        <v>1427</v>
      </c>
      <c r="D564" s="715">
        <v>0.0</v>
      </c>
      <c r="E564" s="715">
        <v>0.0</v>
      </c>
      <c r="F564" s="715">
        <v>3.0</v>
      </c>
      <c r="G564" s="715">
        <v>200.0</v>
      </c>
      <c r="H564" s="715" t="s">
        <v>1403</v>
      </c>
      <c r="J564" s="716">
        <f t="shared" si="8"/>
        <v>3.2</v>
      </c>
      <c r="L564" s="709" t="s">
        <v>1425</v>
      </c>
      <c r="M564" s="708" t="s">
        <v>1426</v>
      </c>
    </row>
    <row r="565" spans="8:8">
      <c r="A565" s="713" t="s">
        <v>1425</v>
      </c>
      <c r="B565" s="713" t="s">
        <v>1426</v>
      </c>
      <c r="C565" s="714" t="s">
        <v>1427</v>
      </c>
      <c r="D565" s="715">
        <v>3.0</v>
      </c>
      <c r="E565" s="715">
        <v>200.0</v>
      </c>
      <c r="F565" s="715">
        <v>6.0</v>
      </c>
      <c r="G565" s="715">
        <v>200.0</v>
      </c>
      <c r="H565" s="715" t="s">
        <v>1404</v>
      </c>
      <c r="J565" s="716">
        <f t="shared" si="8"/>
        <v>3.0</v>
      </c>
      <c r="L565" s="709" t="s">
        <v>1425</v>
      </c>
      <c r="M565" s="708" t="s">
        <v>1426</v>
      </c>
    </row>
    <row r="566" spans="8:8">
      <c r="A566" s="713" t="s">
        <v>1425</v>
      </c>
      <c r="B566" s="713" t="s">
        <v>1426</v>
      </c>
      <c r="C566" s="714" t="s">
        <v>1427</v>
      </c>
      <c r="D566" s="715">
        <v>6.0</v>
      </c>
      <c r="E566" s="715">
        <v>200.0</v>
      </c>
      <c r="F566" s="715">
        <v>15.0</v>
      </c>
      <c r="G566" s="715">
        <v>500.0</v>
      </c>
      <c r="H566" s="715" t="s">
        <v>1411</v>
      </c>
      <c r="J566" s="716">
        <f t="shared" si="8"/>
        <v>9.3</v>
      </c>
      <c r="L566" s="709" t="s">
        <v>1425</v>
      </c>
      <c r="M566" s="708" t="s">
        <v>1426</v>
      </c>
    </row>
    <row r="567" spans="8:8">
      <c r="A567" s="713" t="s">
        <v>1425</v>
      </c>
      <c r="B567" s="713" t="s">
        <v>1426</v>
      </c>
      <c r="C567" s="714" t="s">
        <v>1427</v>
      </c>
      <c r="D567" s="715">
        <v>15.0</v>
      </c>
      <c r="E567" s="715">
        <v>500.0</v>
      </c>
      <c r="F567" s="715">
        <v>20.0</v>
      </c>
      <c r="G567" s="715">
        <v>600.0</v>
      </c>
      <c r="H567" s="715" t="s">
        <v>1404</v>
      </c>
      <c r="J567" s="716">
        <f t="shared" si="8"/>
        <v>5.100000000000001</v>
      </c>
      <c r="L567" s="709" t="s">
        <v>1425</v>
      </c>
      <c r="M567" s="708" t="s">
        <v>1426</v>
      </c>
    </row>
    <row r="568" spans="8:8">
      <c r="A568" s="713" t="s">
        <v>1425</v>
      </c>
      <c r="B568" s="713" t="s">
        <v>1426</v>
      </c>
      <c r="C568" s="714" t="s">
        <v>1427</v>
      </c>
      <c r="D568" s="715">
        <v>20.0</v>
      </c>
      <c r="E568" s="715">
        <v>600.0</v>
      </c>
      <c r="F568" s="715">
        <v>30.0</v>
      </c>
      <c r="G568" s="715">
        <v>800.0</v>
      </c>
      <c r="H568" s="715" t="s">
        <v>1411</v>
      </c>
      <c r="J568" s="716">
        <f t="shared" si="8"/>
        <v>10.2</v>
      </c>
      <c r="L568" s="709" t="s">
        <v>1425</v>
      </c>
      <c r="M568" s="708" t="s">
        <v>1426</v>
      </c>
    </row>
    <row r="569" spans="8:8">
      <c r="A569" s="713" t="s">
        <v>1425</v>
      </c>
      <c r="B569" s="713" t="s">
        <v>1426</v>
      </c>
      <c r="C569" s="714" t="s">
        <v>1427</v>
      </c>
      <c r="D569" s="715">
        <v>30.0</v>
      </c>
      <c r="E569" s="715">
        <v>800.0</v>
      </c>
      <c r="F569" s="715">
        <v>40.0</v>
      </c>
      <c r="G569" s="715">
        <v>0.0</v>
      </c>
      <c r="H569" s="715" t="s">
        <v>1404</v>
      </c>
      <c r="J569" s="716">
        <f t="shared" si="8"/>
        <v>9.2</v>
      </c>
      <c r="L569" s="709" t="s">
        <v>1425</v>
      </c>
      <c r="M569" s="708" t="s">
        <v>1426</v>
      </c>
    </row>
    <row r="570" spans="8:8">
      <c r="A570" s="713" t="s">
        <v>1425</v>
      </c>
      <c r="B570" s="713" t="s">
        <v>1426</v>
      </c>
      <c r="C570" s="714" t="s">
        <v>1427</v>
      </c>
      <c r="D570" s="715">
        <v>40.0</v>
      </c>
      <c r="E570" s="715">
        <v>0.0</v>
      </c>
      <c r="F570" s="715">
        <v>42.0</v>
      </c>
      <c r="G570" s="715">
        <v>500.0</v>
      </c>
      <c r="H570" s="715" t="s">
        <v>1404</v>
      </c>
      <c r="J570" s="716">
        <f t="shared" si="8"/>
        <v>2.5</v>
      </c>
      <c r="L570" s="709" t="s">
        <v>1425</v>
      </c>
      <c r="M570" s="708" t="s">
        <v>1426</v>
      </c>
    </row>
    <row r="571" spans="8:8">
      <c r="A571" s="713" t="s">
        <v>1425</v>
      </c>
      <c r="B571" s="713" t="s">
        <v>1426</v>
      </c>
      <c r="C571" s="714" t="s">
        <v>1427</v>
      </c>
      <c r="D571" s="715">
        <v>42.0</v>
      </c>
      <c r="E571" s="715">
        <v>500.0</v>
      </c>
      <c r="F571" s="715">
        <v>43.0</v>
      </c>
      <c r="G571" s="715">
        <v>300.0</v>
      </c>
      <c r="H571" s="715" t="s">
        <v>1403</v>
      </c>
      <c r="J571" s="716">
        <f t="shared" si="8"/>
        <v>0.7999999999999972</v>
      </c>
      <c r="L571" s="709" t="s">
        <v>1425</v>
      </c>
      <c r="M571" s="708" t="s">
        <v>1426</v>
      </c>
    </row>
    <row r="572" spans="8:8">
      <c r="A572" s="713" t="s">
        <v>1425</v>
      </c>
      <c r="B572" s="713" t="s">
        <v>1426</v>
      </c>
      <c r="C572" s="714" t="s">
        <v>1427</v>
      </c>
      <c r="D572" s="715">
        <v>43.0</v>
      </c>
      <c r="E572" s="715">
        <v>300.0</v>
      </c>
      <c r="F572" s="715">
        <v>43.0</v>
      </c>
      <c r="G572" s="715">
        <v>700.0</v>
      </c>
      <c r="H572" s="715" t="s">
        <v>1404</v>
      </c>
      <c r="J572" s="716">
        <f t="shared" si="8"/>
        <v>0.4000000000000057</v>
      </c>
      <c r="L572" s="709" t="s">
        <v>1425</v>
      </c>
      <c r="M572" s="708" t="s">
        <v>1426</v>
      </c>
    </row>
    <row r="573" spans="8:8">
      <c r="A573" s="713" t="s">
        <v>1425</v>
      </c>
      <c r="B573" s="713" t="s">
        <v>1426</v>
      </c>
      <c r="C573" s="714" t="s">
        <v>1427</v>
      </c>
      <c r="D573" s="715">
        <v>43.0</v>
      </c>
      <c r="E573" s="715">
        <v>700.0</v>
      </c>
      <c r="F573" s="715">
        <v>45.0</v>
      </c>
      <c r="G573" s="715">
        <v>600.0</v>
      </c>
      <c r="H573" s="715" t="s">
        <v>1411</v>
      </c>
      <c r="J573" s="716">
        <f t="shared" si="8"/>
        <v>1.8999999999999986</v>
      </c>
      <c r="L573" s="709" t="s">
        <v>1425</v>
      </c>
      <c r="M573" s="708" t="s">
        <v>1426</v>
      </c>
    </row>
    <row r="574" spans="8:8">
      <c r="A574" s="713" t="s">
        <v>1425</v>
      </c>
      <c r="B574" s="713" t="s">
        <v>1426</v>
      </c>
      <c r="C574" s="714" t="s">
        <v>1427</v>
      </c>
      <c r="D574" s="715">
        <v>45.0</v>
      </c>
      <c r="E574" s="715">
        <v>600.0</v>
      </c>
      <c r="F574" s="715">
        <v>47.0</v>
      </c>
      <c r="G574" s="715">
        <v>0.0</v>
      </c>
      <c r="H574" s="715" t="s">
        <v>1404</v>
      </c>
      <c r="J574" s="716">
        <f t="shared" si="8"/>
        <v>1.3999999999999986</v>
      </c>
      <c r="L574" s="709" t="s">
        <v>1425</v>
      </c>
      <c r="M574" s="708" t="s">
        <v>1426</v>
      </c>
    </row>
    <row r="575" spans="8:8">
      <c r="A575" s="713" t="s">
        <v>1425</v>
      </c>
      <c r="B575" s="713" t="s">
        <v>1426</v>
      </c>
      <c r="C575" s="714" t="s">
        <v>1427</v>
      </c>
      <c r="D575" s="715">
        <v>47.0</v>
      </c>
      <c r="E575" s="715">
        <v>0.0</v>
      </c>
      <c r="F575" s="715">
        <v>49.0</v>
      </c>
      <c r="G575" s="715">
        <v>0.0</v>
      </c>
      <c r="H575" s="715" t="s">
        <v>1403</v>
      </c>
      <c r="J575" s="716">
        <f t="shared" si="8"/>
        <v>2.0</v>
      </c>
      <c r="L575" s="709" t="s">
        <v>1425</v>
      </c>
      <c r="M575" s="708" t="s">
        <v>1426</v>
      </c>
    </row>
    <row r="576" spans="8:8">
      <c r="A576" s="713" t="s">
        <v>1425</v>
      </c>
      <c r="B576" s="713" t="s">
        <v>1426</v>
      </c>
      <c r="C576" s="714" t="s">
        <v>1427</v>
      </c>
      <c r="D576" s="715">
        <v>49.0</v>
      </c>
      <c r="E576" s="715">
        <v>0.0</v>
      </c>
      <c r="F576" s="715">
        <v>54.0</v>
      </c>
      <c r="G576" s="715">
        <v>0.0</v>
      </c>
      <c r="H576" s="715" t="s">
        <v>1402</v>
      </c>
      <c r="J576" s="716">
        <f t="shared" si="8"/>
        <v>5.0</v>
      </c>
      <c r="L576" s="709" t="s">
        <v>1425</v>
      </c>
      <c r="M576" s="708" t="s">
        <v>1426</v>
      </c>
    </row>
    <row r="577" spans="8:8">
      <c r="A577" s="713" t="s">
        <v>1425</v>
      </c>
      <c r="B577" s="713" t="s">
        <v>1426</v>
      </c>
      <c r="C577" s="714" t="s">
        <v>1427</v>
      </c>
      <c r="D577" s="715">
        <v>54.0</v>
      </c>
      <c r="E577" s="715">
        <v>0.0</v>
      </c>
      <c r="F577" s="715">
        <v>56.0</v>
      </c>
      <c r="G577" s="715">
        <v>0.0</v>
      </c>
      <c r="H577" s="715" t="s">
        <v>1404</v>
      </c>
      <c r="J577" s="716">
        <f t="shared" si="8"/>
        <v>2.0</v>
      </c>
      <c r="L577" s="709" t="s">
        <v>1425</v>
      </c>
      <c r="M577" s="708" t="s">
        <v>1426</v>
      </c>
    </row>
    <row r="578" spans="8:8">
      <c r="A578" s="713" t="s">
        <v>1425</v>
      </c>
      <c r="B578" s="713" t="s">
        <v>1426</v>
      </c>
      <c r="C578" s="714" t="s">
        <v>1427</v>
      </c>
      <c r="D578" s="715">
        <v>56.0</v>
      </c>
      <c r="E578" s="715">
        <v>0.0</v>
      </c>
      <c r="F578" s="715">
        <v>57.0</v>
      </c>
      <c r="G578" s="715">
        <v>0.0</v>
      </c>
      <c r="H578" s="715" t="s">
        <v>1403</v>
      </c>
      <c r="J578" s="716">
        <f t="shared" si="8"/>
        <v>1.0</v>
      </c>
      <c r="L578" s="709" t="s">
        <v>1425</v>
      </c>
      <c r="M578" s="708" t="s">
        <v>1426</v>
      </c>
    </row>
    <row r="579" spans="8:8">
      <c r="A579" s="713" t="s">
        <v>1425</v>
      </c>
      <c r="B579" s="713" t="s">
        <v>1426</v>
      </c>
      <c r="C579" s="714" t="s">
        <v>1427</v>
      </c>
      <c r="D579" s="715">
        <v>57.0</v>
      </c>
      <c r="E579" s="715">
        <v>0.0</v>
      </c>
      <c r="F579" s="715">
        <v>58.0</v>
      </c>
      <c r="G579" s="715">
        <v>0.0</v>
      </c>
      <c r="H579" s="715" t="s">
        <v>1404</v>
      </c>
      <c r="J579" s="716">
        <f t="shared" si="9" ref="J579:J642">+(F579+G579/1000)-(D579+E579/1000)</f>
        <v>1.0</v>
      </c>
      <c r="L579" s="709" t="s">
        <v>1425</v>
      </c>
      <c r="M579" s="708" t="s">
        <v>1426</v>
      </c>
    </row>
    <row r="580" spans="8:8">
      <c r="A580" s="713" t="s">
        <v>1425</v>
      </c>
      <c r="B580" s="713" t="s">
        <v>1426</v>
      </c>
      <c r="C580" s="714" t="s">
        <v>1427</v>
      </c>
      <c r="D580" s="715">
        <v>58.0</v>
      </c>
      <c r="E580" s="715">
        <v>0.0</v>
      </c>
      <c r="F580" s="715">
        <v>61.0</v>
      </c>
      <c r="G580" s="715">
        <v>0.0</v>
      </c>
      <c r="H580" s="715" t="s">
        <v>1411</v>
      </c>
      <c r="J580" s="716">
        <f t="shared" si="9"/>
        <v>3.0</v>
      </c>
      <c r="L580" s="709" t="s">
        <v>1425</v>
      </c>
      <c r="M580" s="708" t="s">
        <v>1426</v>
      </c>
    </row>
    <row r="581" spans="8:8">
      <c r="A581" s="713" t="s">
        <v>1425</v>
      </c>
      <c r="B581" s="713" t="s">
        <v>1426</v>
      </c>
      <c r="C581" s="714" t="s">
        <v>1427</v>
      </c>
      <c r="D581" s="715">
        <v>61.0</v>
      </c>
      <c r="E581" s="715">
        <v>0.0</v>
      </c>
      <c r="F581" s="715">
        <v>61.0</v>
      </c>
      <c r="G581" s="715">
        <v>460.0</v>
      </c>
      <c r="H581" s="715" t="s">
        <v>1403</v>
      </c>
      <c r="J581" s="716">
        <f t="shared" si="9"/>
        <v>0.46000000000000085</v>
      </c>
      <c r="L581" s="709" t="s">
        <v>1425</v>
      </c>
      <c r="M581" s="708" t="s">
        <v>1426</v>
      </c>
    </row>
    <row r="582" spans="8:8">
      <c r="A582" s="713" t="s">
        <v>1425</v>
      </c>
      <c r="B582" s="713" t="s">
        <v>1426</v>
      </c>
      <c r="C582" s="714" t="s">
        <v>1427</v>
      </c>
      <c r="D582" s="715">
        <v>61.0</v>
      </c>
      <c r="E582" s="715">
        <v>460.0</v>
      </c>
      <c r="F582" s="715">
        <v>62.0</v>
      </c>
      <c r="G582" s="715">
        <v>90.0</v>
      </c>
      <c r="H582" s="715" t="s">
        <v>1404</v>
      </c>
      <c r="J582" s="716">
        <f t="shared" si="9"/>
        <v>0.6300000000000026</v>
      </c>
      <c r="L582" s="709" t="s">
        <v>1425</v>
      </c>
      <c r="M582" s="708" t="s">
        <v>1426</v>
      </c>
    </row>
    <row r="583" spans="8:8">
      <c r="A583" s="713" t="s">
        <v>1425</v>
      </c>
      <c r="B583" s="713" t="s">
        <v>1426</v>
      </c>
      <c r="C583" s="714" t="s">
        <v>1427</v>
      </c>
      <c r="D583" s="715">
        <v>62.0</v>
      </c>
      <c r="E583" s="715">
        <v>90.0</v>
      </c>
      <c r="F583" s="715">
        <v>74.0</v>
      </c>
      <c r="G583" s="715">
        <v>0.0</v>
      </c>
      <c r="H583" s="715" t="s">
        <v>1411</v>
      </c>
      <c r="J583" s="716">
        <f t="shared" si="9"/>
        <v>11.909999999999997</v>
      </c>
      <c r="L583" s="709" t="s">
        <v>1425</v>
      </c>
      <c r="M583" s="708" t="s">
        <v>1426</v>
      </c>
    </row>
    <row r="584" spans="8:8">
      <c r="A584" s="713" t="s">
        <v>1425</v>
      </c>
      <c r="B584" s="713" t="s">
        <v>1426</v>
      </c>
      <c r="C584" s="714" t="s">
        <v>1427</v>
      </c>
      <c r="D584" s="715">
        <v>74.0</v>
      </c>
      <c r="E584" s="715">
        <v>0.0</v>
      </c>
      <c r="F584" s="715">
        <v>75.0</v>
      </c>
      <c r="G584" s="715">
        <v>400.0</v>
      </c>
      <c r="H584" s="715" t="s">
        <v>1403</v>
      </c>
      <c r="J584" s="716">
        <f t="shared" si="9"/>
        <v>1.4000000000000057</v>
      </c>
      <c r="L584" s="709" t="s">
        <v>1425</v>
      </c>
      <c r="M584" s="708" t="s">
        <v>1426</v>
      </c>
    </row>
    <row r="585" spans="8:8">
      <c r="A585" s="713" t="s">
        <v>1425</v>
      </c>
      <c r="B585" s="713" t="s">
        <v>1426</v>
      </c>
      <c r="C585" s="714" t="s">
        <v>1427</v>
      </c>
      <c r="D585" s="715">
        <v>75.0</v>
      </c>
      <c r="E585" s="715">
        <v>400.0</v>
      </c>
      <c r="F585" s="715">
        <v>76.0</v>
      </c>
      <c r="G585" s="715">
        <v>500.0</v>
      </c>
      <c r="H585" s="715" t="s">
        <v>1404</v>
      </c>
      <c r="J585" s="716">
        <f t="shared" si="9"/>
        <v>1.0999999999999943</v>
      </c>
      <c r="L585" s="709" t="s">
        <v>1425</v>
      </c>
      <c r="M585" s="708" t="s">
        <v>1426</v>
      </c>
    </row>
    <row r="586" spans="8:8">
      <c r="A586" s="713" t="s">
        <v>1425</v>
      </c>
      <c r="B586" s="713" t="s">
        <v>1426</v>
      </c>
      <c r="C586" s="714" t="s">
        <v>1427</v>
      </c>
      <c r="D586" s="715">
        <v>76.0</v>
      </c>
      <c r="E586" s="715">
        <v>500.0</v>
      </c>
      <c r="F586" s="715">
        <v>85.0</v>
      </c>
      <c r="G586" s="715">
        <v>0.0</v>
      </c>
      <c r="H586" s="715" t="s">
        <v>1411</v>
      </c>
      <c r="J586" s="716">
        <f t="shared" si="9"/>
        <v>8.5</v>
      </c>
      <c r="L586" s="709" t="s">
        <v>1425</v>
      </c>
      <c r="M586" s="708" t="s">
        <v>1426</v>
      </c>
    </row>
    <row r="587" spans="8:8">
      <c r="A587" s="713" t="s">
        <v>1425</v>
      </c>
      <c r="B587" s="713" t="s">
        <v>1426</v>
      </c>
      <c r="C587" s="714" t="s">
        <v>1427</v>
      </c>
      <c r="D587" s="715">
        <v>85.0</v>
      </c>
      <c r="E587" s="715">
        <v>0.0</v>
      </c>
      <c r="F587" s="715">
        <v>88.0</v>
      </c>
      <c r="G587" s="715">
        <v>900.0</v>
      </c>
      <c r="H587" s="715" t="s">
        <v>1403</v>
      </c>
      <c r="J587" s="716">
        <f t="shared" si="9"/>
        <v>3.9000000000000057</v>
      </c>
      <c r="L587" s="709" t="s">
        <v>1425</v>
      </c>
      <c r="M587" s="708" t="s">
        <v>1426</v>
      </c>
    </row>
    <row r="588" spans="8:8">
      <c r="A588" s="713" t="s">
        <v>1425</v>
      </c>
      <c r="B588" s="713" t="s">
        <v>1426</v>
      </c>
      <c r="C588" s="714" t="s">
        <v>1427</v>
      </c>
      <c r="D588" s="715">
        <v>88.0</v>
      </c>
      <c r="E588" s="715">
        <v>900.0</v>
      </c>
      <c r="F588" s="715">
        <v>91.0</v>
      </c>
      <c r="G588" s="715">
        <v>0.0</v>
      </c>
      <c r="H588" s="715" t="s">
        <v>1404</v>
      </c>
      <c r="J588" s="716">
        <f t="shared" si="9"/>
        <v>2.0999999999999943</v>
      </c>
      <c r="L588" s="709" t="s">
        <v>1425</v>
      </c>
      <c r="M588" s="708" t="s">
        <v>1426</v>
      </c>
    </row>
    <row r="589" spans="8:8">
      <c r="A589" s="713" t="s">
        <v>1425</v>
      </c>
      <c r="B589" s="713" t="s">
        <v>1426</v>
      </c>
      <c r="C589" s="714" t="s">
        <v>1427</v>
      </c>
      <c r="D589" s="715">
        <v>91.0</v>
      </c>
      <c r="E589" s="715">
        <v>0.0</v>
      </c>
      <c r="F589" s="715">
        <v>93.0</v>
      </c>
      <c r="G589" s="715">
        <v>0.0</v>
      </c>
      <c r="H589" s="715" t="s">
        <v>1403</v>
      </c>
      <c r="J589" s="716">
        <f t="shared" si="9"/>
        <v>2.0</v>
      </c>
      <c r="L589" s="709" t="s">
        <v>1425</v>
      </c>
      <c r="M589" s="708" t="s">
        <v>1426</v>
      </c>
    </row>
    <row r="590" spans="8:8">
      <c r="A590" s="713" t="s">
        <v>1425</v>
      </c>
      <c r="B590" s="713" t="s">
        <v>1426</v>
      </c>
      <c r="C590" s="714" t="s">
        <v>1427</v>
      </c>
      <c r="D590" s="715">
        <v>93.0</v>
      </c>
      <c r="E590" s="715">
        <v>0.0</v>
      </c>
      <c r="F590" s="715">
        <v>94.0</v>
      </c>
      <c r="G590" s="715">
        <v>0.0</v>
      </c>
      <c r="H590" s="715" t="s">
        <v>1411</v>
      </c>
      <c r="J590" s="716">
        <f t="shared" si="9"/>
        <v>1.0</v>
      </c>
      <c r="L590" s="709" t="s">
        <v>1425</v>
      </c>
      <c r="M590" s="708" t="s">
        <v>1426</v>
      </c>
    </row>
    <row r="591" spans="8:8">
      <c r="A591" s="713" t="s">
        <v>1425</v>
      </c>
      <c r="B591" s="713" t="s">
        <v>1426</v>
      </c>
      <c r="C591" s="714" t="s">
        <v>1427</v>
      </c>
      <c r="D591" s="715">
        <v>94.0</v>
      </c>
      <c r="E591" s="715">
        <v>0.0</v>
      </c>
      <c r="F591" s="715">
        <v>97.0</v>
      </c>
      <c r="G591" s="715">
        <v>0.0</v>
      </c>
      <c r="H591" s="715" t="s">
        <v>1404</v>
      </c>
      <c r="J591" s="716">
        <f t="shared" si="9"/>
        <v>3.0</v>
      </c>
      <c r="L591" s="709" t="s">
        <v>1425</v>
      </c>
      <c r="M591" s="708" t="s">
        <v>1426</v>
      </c>
    </row>
    <row r="592" spans="8:8">
      <c r="A592" s="713" t="s">
        <v>1425</v>
      </c>
      <c r="B592" s="713" t="s">
        <v>1426</v>
      </c>
      <c r="C592" s="714" t="s">
        <v>1427</v>
      </c>
      <c r="D592" s="715">
        <v>97.0</v>
      </c>
      <c r="E592" s="715">
        <v>0.0</v>
      </c>
      <c r="F592" s="715">
        <v>101.0</v>
      </c>
      <c r="G592" s="715">
        <v>0.0</v>
      </c>
      <c r="H592" s="715" t="s">
        <v>1411</v>
      </c>
      <c r="J592" s="716">
        <f t="shared" si="9"/>
        <v>4.0</v>
      </c>
      <c r="L592" s="709" t="s">
        <v>1425</v>
      </c>
      <c r="M592" s="708" t="s">
        <v>1426</v>
      </c>
    </row>
    <row r="593" spans="8:8">
      <c r="A593" s="713" t="s">
        <v>1425</v>
      </c>
      <c r="B593" s="713" t="s">
        <v>1426</v>
      </c>
      <c r="C593" s="714" t="s">
        <v>1427</v>
      </c>
      <c r="D593" s="715">
        <v>101.0</v>
      </c>
      <c r="E593" s="715">
        <v>0.0</v>
      </c>
      <c r="F593" s="715">
        <v>102.0</v>
      </c>
      <c r="G593" s="715">
        <v>0.0</v>
      </c>
      <c r="H593" s="715" t="s">
        <v>1404</v>
      </c>
      <c r="J593" s="716">
        <f t="shared" si="9"/>
        <v>1.0</v>
      </c>
      <c r="L593" s="709" t="s">
        <v>1425</v>
      </c>
      <c r="M593" s="708" t="s">
        <v>1426</v>
      </c>
    </row>
    <row r="594" spans="8:8">
      <c r="A594" s="713" t="s">
        <v>1425</v>
      </c>
      <c r="B594" s="713" t="s">
        <v>1426</v>
      </c>
      <c r="C594" s="714" t="s">
        <v>1427</v>
      </c>
      <c r="D594" s="715">
        <v>102.0</v>
      </c>
      <c r="E594" s="715">
        <v>0.0</v>
      </c>
      <c r="F594" s="715">
        <v>103.0</v>
      </c>
      <c r="G594" s="715">
        <v>0.0</v>
      </c>
      <c r="H594" s="715" t="s">
        <v>1411</v>
      </c>
      <c r="J594" s="716">
        <f t="shared" si="9"/>
        <v>1.0</v>
      </c>
      <c r="L594" s="709" t="s">
        <v>1425</v>
      </c>
      <c r="M594" s="708" t="s">
        <v>1426</v>
      </c>
    </row>
    <row r="595" spans="8:8">
      <c r="A595" s="713" t="s">
        <v>1425</v>
      </c>
      <c r="B595" s="713" t="s">
        <v>1426</v>
      </c>
      <c r="C595" s="714" t="s">
        <v>1427</v>
      </c>
      <c r="D595" s="715">
        <v>103.0</v>
      </c>
      <c r="E595" s="715">
        <v>0.0</v>
      </c>
      <c r="F595" s="715">
        <v>105.0</v>
      </c>
      <c r="G595" s="715">
        <v>500.0</v>
      </c>
      <c r="H595" s="715" t="s">
        <v>1403</v>
      </c>
      <c r="J595" s="716">
        <f t="shared" si="9"/>
        <v>2.5</v>
      </c>
      <c r="L595" s="709" t="s">
        <v>1425</v>
      </c>
      <c r="M595" s="708" t="s">
        <v>1426</v>
      </c>
    </row>
    <row r="596" spans="8:8">
      <c r="A596" s="713" t="s">
        <v>1425</v>
      </c>
      <c r="B596" s="713" t="s">
        <v>1426</v>
      </c>
      <c r="C596" s="714" t="s">
        <v>1427</v>
      </c>
      <c r="D596" s="715">
        <v>105.0</v>
      </c>
      <c r="E596" s="715">
        <v>500.0</v>
      </c>
      <c r="F596" s="715">
        <v>106.0</v>
      </c>
      <c r="G596" s="715">
        <v>0.0</v>
      </c>
      <c r="H596" s="715" t="s">
        <v>1411</v>
      </c>
      <c r="J596" s="716">
        <f t="shared" si="9"/>
        <v>0.5</v>
      </c>
      <c r="L596" s="709" t="s">
        <v>1425</v>
      </c>
      <c r="M596" s="708" t="s">
        <v>1426</v>
      </c>
    </row>
    <row r="597" spans="8:8">
      <c r="A597" s="713" t="s">
        <v>1425</v>
      </c>
      <c r="B597" s="713" t="s">
        <v>1426</v>
      </c>
      <c r="C597" s="714" t="s">
        <v>1427</v>
      </c>
      <c r="D597" s="715">
        <v>106.0</v>
      </c>
      <c r="E597" s="715">
        <v>0.0</v>
      </c>
      <c r="F597" s="715">
        <v>108.0</v>
      </c>
      <c r="G597" s="715">
        <v>0.0</v>
      </c>
      <c r="H597" s="715" t="s">
        <v>1404</v>
      </c>
      <c r="J597" s="716">
        <f t="shared" si="9"/>
        <v>2.0</v>
      </c>
      <c r="L597" s="709" t="s">
        <v>1425</v>
      </c>
      <c r="M597" s="708" t="s">
        <v>1426</v>
      </c>
    </row>
    <row r="598" spans="8:8">
      <c r="A598" s="713" t="s">
        <v>1425</v>
      </c>
      <c r="B598" s="713" t="s">
        <v>1426</v>
      </c>
      <c r="C598" s="714" t="s">
        <v>1427</v>
      </c>
      <c r="D598" s="715">
        <v>108.0</v>
      </c>
      <c r="E598" s="715">
        <v>0.0</v>
      </c>
      <c r="F598" s="715">
        <v>108.0</v>
      </c>
      <c r="G598" s="715">
        <v>1450.0</v>
      </c>
      <c r="H598" s="715" t="s">
        <v>1403</v>
      </c>
      <c r="J598" s="716">
        <f t="shared" si="9"/>
        <v>1.4500000000000028</v>
      </c>
      <c r="L598" s="709" t="s">
        <v>1425</v>
      </c>
      <c r="M598" s="708" t="s">
        <v>1426</v>
      </c>
    </row>
    <row r="599" spans="8:8">
      <c r="A599" s="713" t="s">
        <v>399</v>
      </c>
      <c r="B599" s="713" t="s">
        <v>1418</v>
      </c>
      <c r="C599" s="714" t="s">
        <v>400</v>
      </c>
      <c r="D599" s="715">
        <v>0.0</v>
      </c>
      <c r="E599" s="715">
        <v>0.0</v>
      </c>
      <c r="F599" s="715">
        <v>11.0</v>
      </c>
      <c r="G599" s="715">
        <v>0.0</v>
      </c>
      <c r="H599" s="715" t="s">
        <v>1403</v>
      </c>
      <c r="J599" s="716">
        <f t="shared" si="9"/>
        <v>11.0</v>
      </c>
      <c r="L599" s="709" t="s">
        <v>399</v>
      </c>
      <c r="M599" s="708" t="s">
        <v>1418</v>
      </c>
    </row>
    <row r="600" spans="8:8">
      <c r="A600" s="713" t="s">
        <v>399</v>
      </c>
      <c r="B600" s="713" t="s">
        <v>1418</v>
      </c>
      <c r="C600" s="714" t="s">
        <v>400</v>
      </c>
      <c r="D600" s="715">
        <v>11.0</v>
      </c>
      <c r="E600" s="715">
        <v>0.0</v>
      </c>
      <c r="F600" s="715">
        <v>31.0</v>
      </c>
      <c r="G600" s="715">
        <v>0.0</v>
      </c>
      <c r="H600" s="715" t="s">
        <v>1402</v>
      </c>
      <c r="J600" s="716">
        <f t="shared" si="9"/>
        <v>20.0</v>
      </c>
      <c r="L600" s="709" t="s">
        <v>399</v>
      </c>
      <c r="M600" s="708" t="s">
        <v>1418</v>
      </c>
    </row>
    <row r="601" spans="8:8">
      <c r="A601" s="713" t="s">
        <v>399</v>
      </c>
      <c r="B601" s="713" t="s">
        <v>1418</v>
      </c>
      <c r="C601" s="714" t="s">
        <v>400</v>
      </c>
      <c r="D601" s="715">
        <v>31.0</v>
      </c>
      <c r="E601" s="715">
        <v>0.0</v>
      </c>
      <c r="F601" s="715">
        <v>34.0</v>
      </c>
      <c r="G601" s="715">
        <v>0.0</v>
      </c>
      <c r="H601" s="715" t="s">
        <v>1403</v>
      </c>
      <c r="J601" s="716">
        <f t="shared" si="9"/>
        <v>3.0</v>
      </c>
      <c r="L601" s="709" t="s">
        <v>399</v>
      </c>
      <c r="M601" s="708" t="s">
        <v>1418</v>
      </c>
    </row>
    <row r="602" spans="8:8">
      <c r="A602" s="713" t="s">
        <v>399</v>
      </c>
      <c r="B602" s="713" t="s">
        <v>1418</v>
      </c>
      <c r="C602" s="714" t="s">
        <v>400</v>
      </c>
      <c r="D602" s="715">
        <v>34.0</v>
      </c>
      <c r="E602" s="715">
        <v>0.0</v>
      </c>
      <c r="F602" s="715">
        <v>38.0</v>
      </c>
      <c r="G602" s="715">
        <v>0.0</v>
      </c>
      <c r="H602" s="715" t="s">
        <v>1402</v>
      </c>
      <c r="J602" s="716">
        <f t="shared" si="9"/>
        <v>4.0</v>
      </c>
      <c r="L602" s="709" t="s">
        <v>399</v>
      </c>
      <c r="M602" s="708" t="s">
        <v>1418</v>
      </c>
    </row>
    <row r="603" spans="8:8">
      <c r="A603" s="713" t="s">
        <v>399</v>
      </c>
      <c r="B603" s="713" t="s">
        <v>1418</v>
      </c>
      <c r="C603" s="714" t="s">
        <v>400</v>
      </c>
      <c r="D603" s="715">
        <v>38.0</v>
      </c>
      <c r="E603" s="715">
        <v>0.0</v>
      </c>
      <c r="F603" s="715">
        <v>41.0</v>
      </c>
      <c r="G603" s="715">
        <v>0.0</v>
      </c>
      <c r="H603" s="715" t="s">
        <v>1403</v>
      </c>
      <c r="J603" s="716">
        <f t="shared" si="9"/>
        <v>3.0</v>
      </c>
      <c r="L603" s="709" t="s">
        <v>399</v>
      </c>
      <c r="M603" s="708" t="s">
        <v>1418</v>
      </c>
    </row>
    <row r="604" spans="8:8" ht="13.5" customHeight="1">
      <c r="A604" s="713" t="s">
        <v>399</v>
      </c>
      <c r="B604" s="713" t="s">
        <v>1418</v>
      </c>
      <c r="C604" s="714" t="s">
        <v>400</v>
      </c>
      <c r="D604" s="715">
        <v>41.0</v>
      </c>
      <c r="E604" s="715">
        <v>0.0</v>
      </c>
      <c r="F604" s="715">
        <v>66.0</v>
      </c>
      <c r="G604" s="715">
        <v>894.0</v>
      </c>
      <c r="H604" s="715" t="s">
        <v>1402</v>
      </c>
      <c r="J604" s="716">
        <f t="shared" si="9"/>
        <v>25.894000000000005</v>
      </c>
      <c r="L604" s="709" t="s">
        <v>399</v>
      </c>
      <c r="M604" s="708" t="s">
        <v>1418</v>
      </c>
    </row>
    <row r="605" spans="8:8">
      <c r="A605" s="713" t="s">
        <v>409</v>
      </c>
      <c r="B605" s="713" t="s">
        <v>1418</v>
      </c>
      <c r="C605" s="714" t="s">
        <v>1428</v>
      </c>
      <c r="D605" s="715">
        <v>0.0</v>
      </c>
      <c r="E605" s="715">
        <v>0.0</v>
      </c>
      <c r="F605" s="715">
        <v>30.0</v>
      </c>
      <c r="G605" s="715">
        <v>0.0</v>
      </c>
      <c r="H605" s="715" t="s">
        <v>1403</v>
      </c>
      <c r="J605" s="716">
        <f t="shared" si="9"/>
        <v>30.0</v>
      </c>
      <c r="L605" s="709" t="s">
        <v>409</v>
      </c>
      <c r="M605" s="708" t="s">
        <v>1418</v>
      </c>
    </row>
    <row r="606" spans="8:8">
      <c r="A606" s="713" t="s">
        <v>409</v>
      </c>
      <c r="B606" s="713" t="s">
        <v>1418</v>
      </c>
      <c r="C606" s="714" t="s">
        <v>1428</v>
      </c>
      <c r="D606" s="715">
        <v>30.0</v>
      </c>
      <c r="E606" s="715">
        <v>0.0</v>
      </c>
      <c r="F606" s="715">
        <v>43.0</v>
      </c>
      <c r="G606" s="715">
        <v>0.0</v>
      </c>
      <c r="H606" s="715" t="s">
        <v>1403</v>
      </c>
      <c r="J606" s="716">
        <f t="shared" si="9"/>
        <v>13.0</v>
      </c>
      <c r="L606" s="709" t="s">
        <v>409</v>
      </c>
      <c r="M606" s="708" t="s">
        <v>1418</v>
      </c>
    </row>
    <row r="607" spans="8:8">
      <c r="A607" s="713" t="s">
        <v>409</v>
      </c>
      <c r="B607" s="713" t="s">
        <v>1418</v>
      </c>
      <c r="C607" s="714" t="s">
        <v>1428</v>
      </c>
      <c r="D607" s="715">
        <v>43.0</v>
      </c>
      <c r="E607" s="715">
        <v>0.0</v>
      </c>
      <c r="F607" s="715">
        <v>49.0</v>
      </c>
      <c r="G607" s="715">
        <v>0.0</v>
      </c>
      <c r="H607" s="715" t="s">
        <v>1402</v>
      </c>
      <c r="J607" s="716">
        <f t="shared" si="9"/>
        <v>6.0</v>
      </c>
      <c r="L607" s="709" t="s">
        <v>409</v>
      </c>
      <c r="M607" s="708" t="s">
        <v>1418</v>
      </c>
    </row>
    <row r="608" spans="8:8">
      <c r="A608" s="713" t="s">
        <v>409</v>
      </c>
      <c r="B608" s="713" t="s">
        <v>1418</v>
      </c>
      <c r="C608" s="714" t="s">
        <v>1428</v>
      </c>
      <c r="D608" s="715">
        <v>49.0</v>
      </c>
      <c r="E608" s="715">
        <v>0.0</v>
      </c>
      <c r="F608" s="715">
        <v>52.0</v>
      </c>
      <c r="G608" s="715">
        <v>0.0</v>
      </c>
      <c r="H608" s="715" t="s">
        <v>1403</v>
      </c>
      <c r="J608" s="716">
        <f t="shared" si="9"/>
        <v>3.0</v>
      </c>
      <c r="L608" s="709" t="s">
        <v>409</v>
      </c>
      <c r="M608" s="708" t="s">
        <v>1418</v>
      </c>
    </row>
    <row r="609" spans="8:8">
      <c r="A609" s="713" t="s">
        <v>1429</v>
      </c>
      <c r="B609" s="713" t="s">
        <v>1430</v>
      </c>
      <c r="C609" s="714" t="s">
        <v>1431</v>
      </c>
      <c r="D609" s="715">
        <v>108.0</v>
      </c>
      <c r="E609" s="715">
        <v>250.0</v>
      </c>
      <c r="F609" s="715">
        <v>138.0</v>
      </c>
      <c r="G609" s="715">
        <v>695.0</v>
      </c>
      <c r="H609" s="715" t="s">
        <v>1402</v>
      </c>
      <c r="J609" s="716">
        <f t="shared" si="9"/>
        <v>30.444999999999993</v>
      </c>
      <c r="L609" s="709" t="s">
        <v>1429</v>
      </c>
      <c r="M609" s="708" t="s">
        <v>1430</v>
      </c>
    </row>
    <row r="610" spans="8:8">
      <c r="A610" s="713" t="s">
        <v>1432</v>
      </c>
      <c r="B610" s="713" t="s">
        <v>1430</v>
      </c>
      <c r="C610" s="714" t="s">
        <v>1135</v>
      </c>
      <c r="D610" s="715">
        <v>0.0</v>
      </c>
      <c r="E610" s="715">
        <v>0.0</v>
      </c>
      <c r="F610" s="715">
        <v>25.0</v>
      </c>
      <c r="G610" s="715">
        <v>500.0</v>
      </c>
      <c r="H610" s="715" t="s">
        <v>1402</v>
      </c>
      <c r="J610" s="716">
        <f t="shared" si="9"/>
        <v>25.5</v>
      </c>
      <c r="L610" s="709" t="s">
        <v>1432</v>
      </c>
      <c r="M610" s="708" t="s">
        <v>1430</v>
      </c>
    </row>
    <row r="611" spans="8:8">
      <c r="A611" s="713" t="s">
        <v>1432</v>
      </c>
      <c r="B611" s="713" t="s">
        <v>1430</v>
      </c>
      <c r="C611" s="714" t="s">
        <v>1135</v>
      </c>
      <c r="D611" s="715">
        <v>25.0</v>
      </c>
      <c r="E611" s="715">
        <v>500.0</v>
      </c>
      <c r="F611" s="715">
        <v>47.0</v>
      </c>
      <c r="G611" s="715">
        <v>585.0</v>
      </c>
      <c r="H611" s="715" t="s">
        <v>1402</v>
      </c>
      <c r="J611" s="716">
        <f t="shared" si="9"/>
        <v>22.085</v>
      </c>
      <c r="L611" s="709" t="s">
        <v>1432</v>
      </c>
      <c r="M611" s="708" t="s">
        <v>1430</v>
      </c>
    </row>
    <row r="612" spans="8:8">
      <c r="A612" s="713" t="s">
        <v>1432</v>
      </c>
      <c r="B612" s="713" t="s">
        <v>1430</v>
      </c>
      <c r="C612" s="714" t="s">
        <v>1135</v>
      </c>
      <c r="D612" s="715">
        <v>47.0</v>
      </c>
      <c r="E612" s="715">
        <v>585.0</v>
      </c>
      <c r="F612" s="715">
        <v>54.0</v>
      </c>
      <c r="G612" s="715">
        <v>0.0</v>
      </c>
      <c r="H612" s="715" t="s">
        <v>1402</v>
      </c>
      <c r="J612" s="716">
        <f t="shared" si="9"/>
        <v>6.414999999999999</v>
      </c>
      <c r="L612" s="709" t="s">
        <v>1432</v>
      </c>
      <c r="M612" s="708" t="s">
        <v>1430</v>
      </c>
    </row>
    <row r="613" spans="8:8">
      <c r="A613" s="713" t="s">
        <v>297</v>
      </c>
      <c r="B613" s="713" t="s">
        <v>1412</v>
      </c>
      <c r="C613" s="714" t="s">
        <v>298</v>
      </c>
      <c r="D613" s="715">
        <v>0.0</v>
      </c>
      <c r="E613" s="715">
        <v>0.0</v>
      </c>
      <c r="F613" s="715">
        <v>11.0</v>
      </c>
      <c r="G613" s="715">
        <v>0.0</v>
      </c>
      <c r="H613" s="715" t="s">
        <v>1403</v>
      </c>
      <c r="J613" s="716">
        <f t="shared" si="9"/>
        <v>11.0</v>
      </c>
      <c r="L613" s="709" t="s">
        <v>297</v>
      </c>
      <c r="M613" s="708" t="s">
        <v>1412</v>
      </c>
    </row>
    <row r="614" spans="8:8">
      <c r="A614" s="713" t="s">
        <v>297</v>
      </c>
      <c r="B614" s="713" t="s">
        <v>1412</v>
      </c>
      <c r="C614" s="714" t="s">
        <v>298</v>
      </c>
      <c r="D614" s="715">
        <v>11.0</v>
      </c>
      <c r="E614" s="715">
        <v>0.0</v>
      </c>
      <c r="F614" s="715">
        <v>23.0</v>
      </c>
      <c r="G614" s="715">
        <v>0.0</v>
      </c>
      <c r="H614" s="715" t="s">
        <v>1404</v>
      </c>
      <c r="J614" s="716">
        <f t="shared" si="9"/>
        <v>12.0</v>
      </c>
      <c r="L614" s="709" t="s">
        <v>297</v>
      </c>
      <c r="M614" s="708" t="s">
        <v>1412</v>
      </c>
    </row>
    <row r="615" spans="8:8">
      <c r="A615" s="713" t="s">
        <v>297</v>
      </c>
      <c r="B615" s="713" t="s">
        <v>1412</v>
      </c>
      <c r="C615" s="714" t="s">
        <v>298</v>
      </c>
      <c r="D615" s="715">
        <v>23.0</v>
      </c>
      <c r="E615" s="715">
        <v>0.0</v>
      </c>
      <c r="F615" s="715">
        <v>31.0</v>
      </c>
      <c r="G615" s="715">
        <v>0.0</v>
      </c>
      <c r="H615" s="715" t="s">
        <v>1404</v>
      </c>
      <c r="J615" s="716">
        <f t="shared" si="9"/>
        <v>8.0</v>
      </c>
      <c r="L615" s="709" t="s">
        <v>297</v>
      </c>
      <c r="M615" s="708" t="s">
        <v>1412</v>
      </c>
    </row>
    <row r="616" spans="8:8">
      <c r="A616" s="713" t="s">
        <v>297</v>
      </c>
      <c r="B616" s="713" t="s">
        <v>1412</v>
      </c>
      <c r="C616" s="714" t="s">
        <v>298</v>
      </c>
      <c r="D616" s="715">
        <v>31.0</v>
      </c>
      <c r="E616" s="715">
        <v>0.0</v>
      </c>
      <c r="F616" s="715">
        <v>45.0</v>
      </c>
      <c r="G616" s="715">
        <v>0.0</v>
      </c>
      <c r="H616" s="715" t="s">
        <v>1403</v>
      </c>
      <c r="J616" s="716">
        <f t="shared" si="9"/>
        <v>14.0</v>
      </c>
      <c r="L616" s="709" t="s">
        <v>297</v>
      </c>
      <c r="M616" s="708" t="s">
        <v>1412</v>
      </c>
    </row>
    <row r="617" spans="8:8">
      <c r="A617" s="713" t="s">
        <v>297</v>
      </c>
      <c r="B617" s="713" t="s">
        <v>1412</v>
      </c>
      <c r="C617" s="714" t="s">
        <v>298</v>
      </c>
      <c r="D617" s="715">
        <v>45.0</v>
      </c>
      <c r="E617" s="715">
        <v>0.0</v>
      </c>
      <c r="F617" s="715">
        <v>51.0</v>
      </c>
      <c r="G617" s="715">
        <v>0.0</v>
      </c>
      <c r="H617" s="715" t="s">
        <v>1404</v>
      </c>
      <c r="J617" s="716">
        <f t="shared" si="9"/>
        <v>6.0</v>
      </c>
      <c r="L617" s="709" t="s">
        <v>297</v>
      </c>
      <c r="M617" s="708" t="s">
        <v>1412</v>
      </c>
    </row>
    <row r="618" spans="8:8">
      <c r="A618" s="713" t="s">
        <v>297</v>
      </c>
      <c r="B618" s="713" t="s">
        <v>1412</v>
      </c>
      <c r="C618" s="714" t="s">
        <v>298</v>
      </c>
      <c r="D618" s="715">
        <v>51.0</v>
      </c>
      <c r="E618" s="715">
        <v>0.0</v>
      </c>
      <c r="F618" s="715">
        <v>64.0</v>
      </c>
      <c r="G618" s="715">
        <v>0.0</v>
      </c>
      <c r="H618" s="715" t="s">
        <v>1411</v>
      </c>
      <c r="J618" s="716">
        <f t="shared" si="9"/>
        <v>13.0</v>
      </c>
      <c r="L618" s="709" t="s">
        <v>297</v>
      </c>
      <c r="M618" s="708" t="s">
        <v>1412</v>
      </c>
    </row>
    <row r="619" spans="8:8">
      <c r="A619" s="713" t="s">
        <v>297</v>
      </c>
      <c r="B619" s="713" t="s">
        <v>1412</v>
      </c>
      <c r="C619" s="714" t="s">
        <v>298</v>
      </c>
      <c r="D619" s="715">
        <v>64.0</v>
      </c>
      <c r="E619" s="715">
        <v>0.0</v>
      </c>
      <c r="F619" s="715">
        <v>90.0</v>
      </c>
      <c r="G619" s="715">
        <v>0.0</v>
      </c>
      <c r="H619" s="715" t="s">
        <v>1404</v>
      </c>
      <c r="J619" s="716">
        <f t="shared" si="9"/>
        <v>26.0</v>
      </c>
      <c r="L619" s="709" t="s">
        <v>297</v>
      </c>
      <c r="M619" s="708" t="s">
        <v>1412</v>
      </c>
    </row>
    <row r="620" spans="8:8">
      <c r="A620" s="713" t="s">
        <v>297</v>
      </c>
      <c r="B620" s="713" t="s">
        <v>1412</v>
      </c>
      <c r="C620" s="714" t="s">
        <v>298</v>
      </c>
      <c r="D620" s="715">
        <v>90.0</v>
      </c>
      <c r="E620" s="715">
        <v>0.0</v>
      </c>
      <c r="F620" s="715">
        <v>96.0</v>
      </c>
      <c r="G620" s="715">
        <v>0.0</v>
      </c>
      <c r="H620" s="715" t="s">
        <v>1404</v>
      </c>
      <c r="J620" s="716">
        <f t="shared" si="9"/>
        <v>6.0</v>
      </c>
      <c r="L620" s="709" t="s">
        <v>297</v>
      </c>
      <c r="M620" s="708" t="s">
        <v>1412</v>
      </c>
    </row>
    <row r="621" spans="8:8">
      <c r="A621" s="713" t="s">
        <v>297</v>
      </c>
      <c r="B621" s="713" t="s">
        <v>1412</v>
      </c>
      <c r="C621" s="714" t="s">
        <v>298</v>
      </c>
      <c r="D621" s="715">
        <v>96.0</v>
      </c>
      <c r="E621" s="715">
        <v>0.0</v>
      </c>
      <c r="F621" s="715">
        <v>109.0</v>
      </c>
      <c r="G621" s="715">
        <v>10.0</v>
      </c>
      <c r="H621" s="715" t="s">
        <v>1403</v>
      </c>
      <c r="J621" s="716">
        <f t="shared" si="9"/>
        <v>13.010000000000005</v>
      </c>
      <c r="L621" s="709" t="s">
        <v>297</v>
      </c>
      <c r="M621" s="708" t="s">
        <v>1412</v>
      </c>
    </row>
    <row r="622" spans="8:8">
      <c r="A622" s="713" t="s">
        <v>1433</v>
      </c>
      <c r="B622" s="713" t="s">
        <v>1426</v>
      </c>
      <c r="C622" s="714" t="s">
        <v>1434</v>
      </c>
      <c r="D622" s="715">
        <v>28.0</v>
      </c>
      <c r="E622" s="715">
        <v>0.0</v>
      </c>
      <c r="F622" s="715">
        <v>45.0</v>
      </c>
      <c r="G622" s="715">
        <v>0.0</v>
      </c>
      <c r="H622" s="715" t="s">
        <v>1404</v>
      </c>
      <c r="J622" s="716">
        <f t="shared" si="9"/>
        <v>17.0</v>
      </c>
      <c r="L622" s="709" t="s">
        <v>1433</v>
      </c>
      <c r="M622" s="708" t="s">
        <v>1426</v>
      </c>
    </row>
    <row r="623" spans="8:8">
      <c r="A623" s="713" t="s">
        <v>1435</v>
      </c>
      <c r="B623" s="713" t="s">
        <v>1426</v>
      </c>
      <c r="C623" s="714" t="s">
        <v>1436</v>
      </c>
      <c r="D623" s="715">
        <v>29.0</v>
      </c>
      <c r="E623" s="715">
        <v>300.0</v>
      </c>
      <c r="F623" s="715">
        <v>55.0</v>
      </c>
      <c r="G623" s="715">
        <v>348.0</v>
      </c>
      <c r="H623" s="715" t="s">
        <v>1411</v>
      </c>
      <c r="J623" s="716">
        <f t="shared" si="9"/>
        <v>26.048</v>
      </c>
      <c r="L623" s="709" t="s">
        <v>1435</v>
      </c>
      <c r="M623" s="708" t="s">
        <v>1426</v>
      </c>
    </row>
    <row r="624" spans="8:8">
      <c r="A624" s="713" t="s">
        <v>553</v>
      </c>
      <c r="B624" s="713" t="s">
        <v>1414</v>
      </c>
      <c r="C624" s="714" t="s">
        <v>554</v>
      </c>
      <c r="D624" s="715">
        <v>0.0</v>
      </c>
      <c r="E624" s="715">
        <v>0.0</v>
      </c>
      <c r="F624" s="715">
        <v>1.0</v>
      </c>
      <c r="G624" s="715">
        <v>910.0</v>
      </c>
      <c r="H624" s="715" t="s">
        <v>1402</v>
      </c>
      <c r="J624" s="716">
        <f t="shared" si="9"/>
        <v>1.91</v>
      </c>
      <c r="L624" s="709" t="s">
        <v>553</v>
      </c>
      <c r="M624" s="708" t="s">
        <v>1414</v>
      </c>
    </row>
    <row r="625" spans="8:8">
      <c r="A625" s="713" t="s">
        <v>553</v>
      </c>
      <c r="B625" s="713" t="s">
        <v>1414</v>
      </c>
      <c r="C625" s="714" t="s">
        <v>554</v>
      </c>
      <c r="D625" s="715">
        <v>1.0</v>
      </c>
      <c r="E625" s="715">
        <v>910.0</v>
      </c>
      <c r="F625" s="715">
        <v>4.0</v>
      </c>
      <c r="G625" s="715">
        <v>100.0</v>
      </c>
      <c r="H625" s="715" t="s">
        <v>1402</v>
      </c>
      <c r="J625" s="716">
        <f t="shared" si="9"/>
        <v>2.1899999999999995</v>
      </c>
      <c r="L625" s="709" t="s">
        <v>553</v>
      </c>
      <c r="M625" s="708" t="s">
        <v>1414</v>
      </c>
    </row>
    <row r="626" spans="8:8">
      <c r="A626" s="713" t="s">
        <v>553</v>
      </c>
      <c r="B626" s="713" t="s">
        <v>1414</v>
      </c>
      <c r="C626" s="714" t="s">
        <v>554</v>
      </c>
      <c r="D626" s="715">
        <v>4.0</v>
      </c>
      <c r="E626" s="715">
        <v>100.0</v>
      </c>
      <c r="F626" s="715">
        <v>4.0</v>
      </c>
      <c r="G626" s="715">
        <v>730.0</v>
      </c>
      <c r="H626" s="715" t="s">
        <v>1403</v>
      </c>
      <c r="J626" s="716">
        <f t="shared" si="9"/>
        <v>0.6300000000000008</v>
      </c>
      <c r="L626" s="709" t="s">
        <v>553</v>
      </c>
      <c r="M626" s="708" t="s">
        <v>1414</v>
      </c>
    </row>
    <row r="627" spans="8:8">
      <c r="A627" s="713" t="s">
        <v>553</v>
      </c>
      <c r="B627" s="713" t="s">
        <v>1414</v>
      </c>
      <c r="C627" s="714" t="s">
        <v>554</v>
      </c>
      <c r="D627" s="715">
        <v>4.0</v>
      </c>
      <c r="E627" s="715">
        <v>730.0</v>
      </c>
      <c r="F627" s="715">
        <v>5.0</v>
      </c>
      <c r="G627" s="715">
        <v>460.0</v>
      </c>
      <c r="H627" s="715" t="s">
        <v>1402</v>
      </c>
      <c r="J627" s="716">
        <f t="shared" si="9"/>
        <v>0.7299999999999995</v>
      </c>
      <c r="L627" s="709" t="s">
        <v>553</v>
      </c>
      <c r="M627" s="708" t="s">
        <v>1414</v>
      </c>
    </row>
    <row r="628" spans="8:8">
      <c r="A628" s="713" t="s">
        <v>553</v>
      </c>
      <c r="B628" s="713" t="s">
        <v>1414</v>
      </c>
      <c r="C628" s="714" t="s">
        <v>554</v>
      </c>
      <c r="D628" s="715">
        <v>5.0</v>
      </c>
      <c r="E628" s="715">
        <v>460.0</v>
      </c>
      <c r="F628" s="715">
        <v>6.0</v>
      </c>
      <c r="G628" s="715">
        <v>280.0</v>
      </c>
      <c r="H628" s="715" t="s">
        <v>1403</v>
      </c>
      <c r="J628" s="716">
        <f t="shared" si="9"/>
        <v>0.8200000000000003</v>
      </c>
      <c r="L628" s="709" t="s">
        <v>553</v>
      </c>
      <c r="M628" s="708" t="s">
        <v>1414</v>
      </c>
    </row>
    <row r="629" spans="8:8">
      <c r="A629" s="713" t="s">
        <v>553</v>
      </c>
      <c r="B629" s="713" t="s">
        <v>1414</v>
      </c>
      <c r="C629" s="714" t="s">
        <v>554</v>
      </c>
      <c r="D629" s="715">
        <v>6.0</v>
      </c>
      <c r="E629" s="715">
        <v>280.0</v>
      </c>
      <c r="F629" s="715">
        <v>8.0</v>
      </c>
      <c r="G629" s="715">
        <v>460.0</v>
      </c>
      <c r="H629" s="715" t="s">
        <v>1403</v>
      </c>
      <c r="J629" s="716">
        <f t="shared" si="9"/>
        <v>2.1800000000000006</v>
      </c>
      <c r="L629" s="709" t="s">
        <v>553</v>
      </c>
      <c r="M629" s="708" t="s">
        <v>1414</v>
      </c>
    </row>
    <row r="630" spans="8:8">
      <c r="A630" s="713" t="s">
        <v>553</v>
      </c>
      <c r="B630" s="713" t="s">
        <v>1414</v>
      </c>
      <c r="C630" s="714" t="s">
        <v>554</v>
      </c>
      <c r="D630" s="715">
        <v>8.0</v>
      </c>
      <c r="E630" s="715">
        <v>460.0</v>
      </c>
      <c r="F630" s="715">
        <v>8.0</v>
      </c>
      <c r="G630" s="715">
        <v>910.0</v>
      </c>
      <c r="H630" s="715" t="s">
        <v>1403</v>
      </c>
      <c r="J630" s="716">
        <f t="shared" si="9"/>
        <v>0.4499999999999993</v>
      </c>
      <c r="L630" s="709" t="s">
        <v>553</v>
      </c>
      <c r="M630" s="708" t="s">
        <v>1414</v>
      </c>
    </row>
    <row r="631" spans="8:8">
      <c r="A631" s="713" t="s">
        <v>553</v>
      </c>
      <c r="B631" s="713" t="s">
        <v>1414</v>
      </c>
      <c r="C631" s="714" t="s">
        <v>554</v>
      </c>
      <c r="D631" s="715">
        <v>8.0</v>
      </c>
      <c r="E631" s="715">
        <v>910.0</v>
      </c>
      <c r="F631" s="715">
        <v>9.0</v>
      </c>
      <c r="G631" s="715">
        <v>280.0</v>
      </c>
      <c r="H631" s="715" t="s">
        <v>1402</v>
      </c>
      <c r="J631" s="716">
        <f t="shared" si="9"/>
        <v>0.3699999999999992</v>
      </c>
      <c r="L631" s="709" t="s">
        <v>553</v>
      </c>
      <c r="M631" s="708" t="s">
        <v>1414</v>
      </c>
    </row>
    <row r="632" spans="8:8">
      <c r="A632" s="713" t="s">
        <v>553</v>
      </c>
      <c r="B632" s="713" t="s">
        <v>1414</v>
      </c>
      <c r="C632" s="714" t="s">
        <v>554</v>
      </c>
      <c r="D632" s="715">
        <v>9.0</v>
      </c>
      <c r="E632" s="715">
        <v>280.0</v>
      </c>
      <c r="F632" s="715">
        <v>12.0</v>
      </c>
      <c r="G632" s="715">
        <v>280.0</v>
      </c>
      <c r="H632" s="715" t="s">
        <v>1403</v>
      </c>
      <c r="J632" s="716">
        <f t="shared" si="9"/>
        <v>3.0</v>
      </c>
      <c r="L632" s="709" t="s">
        <v>553</v>
      </c>
      <c r="M632" s="708" t="s">
        <v>1414</v>
      </c>
    </row>
    <row r="633" spans="8:8">
      <c r="A633" s="713" t="s">
        <v>553</v>
      </c>
      <c r="B633" s="713" t="s">
        <v>1414</v>
      </c>
      <c r="C633" s="714" t="s">
        <v>554</v>
      </c>
      <c r="D633" s="715">
        <v>12.0</v>
      </c>
      <c r="E633" s="715">
        <v>280.0</v>
      </c>
      <c r="F633" s="715">
        <v>12.0</v>
      </c>
      <c r="G633" s="715">
        <v>460.0</v>
      </c>
      <c r="H633" s="715" t="s">
        <v>1402</v>
      </c>
      <c r="J633" s="716">
        <f t="shared" si="9"/>
        <v>0.1800000000000015</v>
      </c>
      <c r="L633" s="709" t="s">
        <v>553</v>
      </c>
      <c r="M633" s="708" t="s">
        <v>1414</v>
      </c>
    </row>
    <row r="634" spans="8:8">
      <c r="A634" s="713" t="s">
        <v>553</v>
      </c>
      <c r="B634" s="713" t="s">
        <v>1414</v>
      </c>
      <c r="C634" s="714" t="s">
        <v>554</v>
      </c>
      <c r="D634" s="715">
        <v>12.0</v>
      </c>
      <c r="E634" s="715">
        <v>460.0</v>
      </c>
      <c r="F634" s="715">
        <v>12.0</v>
      </c>
      <c r="G634" s="715">
        <v>500.0</v>
      </c>
      <c r="H634" s="715" t="s">
        <v>1403</v>
      </c>
      <c r="J634" s="716">
        <f t="shared" si="9"/>
        <v>0.03999999999999915</v>
      </c>
      <c r="L634" s="709" t="s">
        <v>553</v>
      </c>
      <c r="M634" s="708" t="s">
        <v>1414</v>
      </c>
    </row>
    <row r="635" spans="8:8">
      <c r="A635" s="713" t="s">
        <v>553</v>
      </c>
      <c r="B635" s="713" t="s">
        <v>1414</v>
      </c>
      <c r="C635" s="714" t="s">
        <v>554</v>
      </c>
      <c r="D635" s="715">
        <v>12.0</v>
      </c>
      <c r="E635" s="715">
        <v>500.0</v>
      </c>
      <c r="F635" s="715">
        <v>12.0</v>
      </c>
      <c r="G635" s="715">
        <v>640.0</v>
      </c>
      <c r="H635" s="715" t="s">
        <v>1403</v>
      </c>
      <c r="J635" s="716">
        <f t="shared" si="9"/>
        <v>0.14000000000000057</v>
      </c>
      <c r="L635" s="709" t="s">
        <v>553</v>
      </c>
      <c r="M635" s="708" t="s">
        <v>1414</v>
      </c>
    </row>
    <row r="636" spans="8:8">
      <c r="A636" s="713" t="s">
        <v>553</v>
      </c>
      <c r="B636" s="713" t="s">
        <v>1414</v>
      </c>
      <c r="C636" s="714" t="s">
        <v>554</v>
      </c>
      <c r="D636" s="715">
        <v>12.0</v>
      </c>
      <c r="E636" s="715">
        <v>640.0</v>
      </c>
      <c r="F636" s="715">
        <v>13.0</v>
      </c>
      <c r="G636" s="715">
        <v>100.0</v>
      </c>
      <c r="H636" s="715" t="s">
        <v>1402</v>
      </c>
      <c r="J636" s="716">
        <f t="shared" si="9"/>
        <v>0.4599999999999991</v>
      </c>
      <c r="L636" s="709" t="s">
        <v>553</v>
      </c>
      <c r="M636" s="708" t="s">
        <v>1414</v>
      </c>
    </row>
    <row r="637" spans="8:8">
      <c r="A637" s="713" t="s">
        <v>553</v>
      </c>
      <c r="B637" s="713" t="s">
        <v>1414</v>
      </c>
      <c r="C637" s="714" t="s">
        <v>554</v>
      </c>
      <c r="D637" s="715">
        <v>13.0</v>
      </c>
      <c r="E637" s="715">
        <v>100.0</v>
      </c>
      <c r="F637" s="715">
        <v>13.0</v>
      </c>
      <c r="G637" s="715">
        <v>550.0</v>
      </c>
      <c r="H637" s="715" t="s">
        <v>1403</v>
      </c>
      <c r="J637" s="716">
        <f t="shared" si="9"/>
        <v>0.45000000000000107</v>
      </c>
      <c r="L637" s="709" t="s">
        <v>553</v>
      </c>
      <c r="M637" s="708" t="s">
        <v>1414</v>
      </c>
    </row>
    <row r="638" spans="8:8">
      <c r="A638" s="713" t="s">
        <v>553</v>
      </c>
      <c r="B638" s="713" t="s">
        <v>1414</v>
      </c>
      <c r="C638" s="714" t="s">
        <v>554</v>
      </c>
      <c r="D638" s="715">
        <v>13.0</v>
      </c>
      <c r="E638" s="715">
        <v>550.0</v>
      </c>
      <c r="F638" s="715">
        <v>15.0</v>
      </c>
      <c r="G638" s="715">
        <v>0.0</v>
      </c>
      <c r="H638" s="715" t="s">
        <v>1402</v>
      </c>
      <c r="J638" s="716">
        <f t="shared" si="9"/>
        <v>1.4499999999999993</v>
      </c>
      <c r="L638" s="709" t="s">
        <v>553</v>
      </c>
      <c r="M638" s="708" t="s">
        <v>1414</v>
      </c>
    </row>
    <row r="639" spans="8:8">
      <c r="A639" s="713" t="s">
        <v>553</v>
      </c>
      <c r="B639" s="713" t="s">
        <v>1414</v>
      </c>
      <c r="C639" s="714" t="s">
        <v>554</v>
      </c>
      <c r="D639" s="715">
        <v>15.0</v>
      </c>
      <c r="E639" s="715">
        <v>0.0</v>
      </c>
      <c r="F639" s="715">
        <v>15.0</v>
      </c>
      <c r="G639" s="715">
        <v>280.0</v>
      </c>
      <c r="H639" s="715" t="s">
        <v>1402</v>
      </c>
      <c r="J639" s="716">
        <f t="shared" si="9"/>
        <v>0.27999999999999936</v>
      </c>
      <c r="L639" s="709" t="s">
        <v>553</v>
      </c>
      <c r="M639" s="708" t="s">
        <v>1414</v>
      </c>
    </row>
    <row r="640" spans="8:8">
      <c r="A640" s="713" t="s">
        <v>553</v>
      </c>
      <c r="B640" s="713" t="s">
        <v>1414</v>
      </c>
      <c r="C640" s="714" t="s">
        <v>554</v>
      </c>
      <c r="D640" s="715">
        <v>15.0</v>
      </c>
      <c r="E640" s="715">
        <v>280.0</v>
      </c>
      <c r="F640" s="715">
        <v>16.0</v>
      </c>
      <c r="G640" s="715">
        <v>190.0</v>
      </c>
      <c r="H640" s="715" t="s">
        <v>1404</v>
      </c>
      <c r="J640" s="716">
        <f t="shared" si="9"/>
        <v>0.9100000000000019</v>
      </c>
      <c r="L640" s="709" t="s">
        <v>553</v>
      </c>
      <c r="M640" s="708" t="s">
        <v>1414</v>
      </c>
    </row>
    <row r="641" spans="8:8">
      <c r="A641" s="713" t="s">
        <v>553</v>
      </c>
      <c r="B641" s="713" t="s">
        <v>1414</v>
      </c>
      <c r="C641" s="714" t="s">
        <v>554</v>
      </c>
      <c r="D641" s="715">
        <v>16.0</v>
      </c>
      <c r="E641" s="715">
        <v>190.0</v>
      </c>
      <c r="F641" s="715">
        <v>16.0</v>
      </c>
      <c r="G641" s="715">
        <v>460.0</v>
      </c>
      <c r="H641" s="715" t="s">
        <v>1402</v>
      </c>
      <c r="J641" s="716">
        <f t="shared" si="9"/>
        <v>0.2699999999999996</v>
      </c>
      <c r="L641" s="709" t="s">
        <v>553</v>
      </c>
      <c r="M641" s="708" t="s">
        <v>1414</v>
      </c>
    </row>
    <row r="642" spans="8:8">
      <c r="A642" s="713" t="s">
        <v>553</v>
      </c>
      <c r="B642" s="713" t="s">
        <v>1414</v>
      </c>
      <c r="C642" s="714" t="s">
        <v>554</v>
      </c>
      <c r="D642" s="715">
        <v>16.0</v>
      </c>
      <c r="E642" s="715">
        <v>460.0</v>
      </c>
      <c r="F642" s="715">
        <v>17.0</v>
      </c>
      <c r="G642" s="715">
        <v>640.0</v>
      </c>
      <c r="H642" s="715" t="s">
        <v>1404</v>
      </c>
      <c r="J642" s="716">
        <f t="shared" si="9"/>
        <v>1.1799999999999997</v>
      </c>
      <c r="L642" s="709" t="s">
        <v>553</v>
      </c>
      <c r="M642" s="708" t="s">
        <v>1414</v>
      </c>
    </row>
    <row r="643" spans="8:8">
      <c r="A643" s="713" t="s">
        <v>553</v>
      </c>
      <c r="B643" s="713" t="s">
        <v>1414</v>
      </c>
      <c r="C643" s="714" t="s">
        <v>554</v>
      </c>
      <c r="D643" s="715">
        <v>17.0</v>
      </c>
      <c r="E643" s="715">
        <v>640.0</v>
      </c>
      <c r="F643" s="715">
        <v>18.0</v>
      </c>
      <c r="G643" s="715">
        <v>0.0</v>
      </c>
      <c r="H643" s="715" t="s">
        <v>1402</v>
      </c>
      <c r="J643" s="716">
        <f t="shared" si="10" ref="J643:J706">+(F643+G643/1000)-(D643+E643/1000)</f>
        <v>0.35999999999999943</v>
      </c>
      <c r="L643" s="709" t="s">
        <v>553</v>
      </c>
      <c r="M643" s="708" t="s">
        <v>1414</v>
      </c>
    </row>
    <row r="644" spans="8:8">
      <c r="A644" s="713" t="s">
        <v>553</v>
      </c>
      <c r="B644" s="713" t="s">
        <v>1414</v>
      </c>
      <c r="C644" s="714" t="s">
        <v>554</v>
      </c>
      <c r="D644" s="715">
        <v>18.0</v>
      </c>
      <c r="E644" s="715">
        <v>0.0</v>
      </c>
      <c r="F644" s="715">
        <v>19.0</v>
      </c>
      <c r="G644" s="715">
        <v>550.0</v>
      </c>
      <c r="H644" s="715" t="s">
        <v>1403</v>
      </c>
      <c r="J644" s="716">
        <f t="shared" si="10"/>
        <v>1.5500000000000007</v>
      </c>
      <c r="L644" s="709" t="s">
        <v>553</v>
      </c>
      <c r="M644" s="708" t="s">
        <v>1414</v>
      </c>
    </row>
    <row r="645" spans="8:8">
      <c r="A645" s="713" t="s">
        <v>553</v>
      </c>
      <c r="B645" s="713" t="s">
        <v>1414</v>
      </c>
      <c r="C645" s="714" t="s">
        <v>554</v>
      </c>
      <c r="D645" s="715">
        <v>19.0</v>
      </c>
      <c r="E645" s="715">
        <v>550.0</v>
      </c>
      <c r="F645" s="715">
        <v>20.0</v>
      </c>
      <c r="G645" s="715">
        <v>820.0</v>
      </c>
      <c r="H645" s="715" t="s">
        <v>1404</v>
      </c>
      <c r="J645" s="716">
        <f t="shared" si="10"/>
        <v>1.2699999999999996</v>
      </c>
      <c r="L645" s="709" t="s">
        <v>553</v>
      </c>
      <c r="M645" s="708" t="s">
        <v>1414</v>
      </c>
    </row>
    <row r="646" spans="8:8">
      <c r="A646" s="713" t="s">
        <v>553</v>
      </c>
      <c r="B646" s="713" t="s">
        <v>1414</v>
      </c>
      <c r="C646" s="714" t="s">
        <v>554</v>
      </c>
      <c r="D646" s="715">
        <v>20.0</v>
      </c>
      <c r="E646" s="715">
        <v>820.0</v>
      </c>
      <c r="F646" s="715">
        <v>21.0</v>
      </c>
      <c r="G646" s="715">
        <v>190.0</v>
      </c>
      <c r="H646" s="715" t="s">
        <v>1402</v>
      </c>
      <c r="J646" s="716">
        <f t="shared" si="10"/>
        <v>0.370000000000001</v>
      </c>
      <c r="L646" s="709" t="s">
        <v>553</v>
      </c>
      <c r="M646" s="708" t="s">
        <v>1414</v>
      </c>
    </row>
    <row r="647" spans="8:8">
      <c r="A647" s="713" t="s">
        <v>553</v>
      </c>
      <c r="B647" s="713" t="s">
        <v>1414</v>
      </c>
      <c r="C647" s="714" t="s">
        <v>554</v>
      </c>
      <c r="D647" s="715">
        <v>21.0</v>
      </c>
      <c r="E647" s="715">
        <v>190.0</v>
      </c>
      <c r="F647" s="715">
        <v>21.0</v>
      </c>
      <c r="G647" s="715">
        <v>550.0</v>
      </c>
      <c r="H647" s="715" t="s">
        <v>1404</v>
      </c>
      <c r="J647" s="716">
        <f t="shared" si="10"/>
        <v>0.35999999999999943</v>
      </c>
      <c r="L647" s="709" t="s">
        <v>553</v>
      </c>
      <c r="M647" s="708" t="s">
        <v>1414</v>
      </c>
    </row>
    <row r="648" spans="8:8">
      <c r="A648" s="713" t="s">
        <v>553</v>
      </c>
      <c r="B648" s="713" t="s">
        <v>1414</v>
      </c>
      <c r="C648" s="714" t="s">
        <v>554</v>
      </c>
      <c r="D648" s="715">
        <v>21.0</v>
      </c>
      <c r="E648" s="715">
        <v>550.0</v>
      </c>
      <c r="F648" s="715">
        <v>22.0</v>
      </c>
      <c r="G648" s="715">
        <v>100.0</v>
      </c>
      <c r="H648" s="715" t="s">
        <v>1402</v>
      </c>
      <c r="J648" s="716">
        <f t="shared" si="10"/>
        <v>0.5500000000000007</v>
      </c>
      <c r="L648" s="709" t="s">
        <v>553</v>
      </c>
      <c r="M648" s="708" t="s">
        <v>1414</v>
      </c>
    </row>
    <row r="649" spans="8:8">
      <c r="A649" s="713" t="s">
        <v>553</v>
      </c>
      <c r="B649" s="713" t="s">
        <v>1414</v>
      </c>
      <c r="C649" s="714" t="s">
        <v>554</v>
      </c>
      <c r="D649" s="715">
        <v>22.0</v>
      </c>
      <c r="E649" s="715">
        <v>100.0</v>
      </c>
      <c r="F649" s="715">
        <v>22.0</v>
      </c>
      <c r="G649" s="715">
        <v>370.0</v>
      </c>
      <c r="H649" s="715" t="s">
        <v>1404</v>
      </c>
      <c r="J649" s="716">
        <f t="shared" si="10"/>
        <v>0.2699999999999996</v>
      </c>
      <c r="L649" s="709" t="s">
        <v>553</v>
      </c>
      <c r="M649" s="708" t="s">
        <v>1414</v>
      </c>
    </row>
    <row r="650" spans="8:8">
      <c r="A650" s="713" t="s">
        <v>553</v>
      </c>
      <c r="B650" s="713" t="s">
        <v>1414</v>
      </c>
      <c r="C650" s="714" t="s">
        <v>554</v>
      </c>
      <c r="D650" s="715">
        <v>22.0</v>
      </c>
      <c r="E650" s="715">
        <v>370.0</v>
      </c>
      <c r="F650" s="715">
        <v>23.0</v>
      </c>
      <c r="G650" s="715">
        <v>820.0</v>
      </c>
      <c r="H650" s="715" t="s">
        <v>1403</v>
      </c>
      <c r="J650" s="716">
        <f t="shared" si="10"/>
        <v>1.4499999999999993</v>
      </c>
      <c r="L650" s="709" t="s">
        <v>553</v>
      </c>
      <c r="M650" s="708" t="s">
        <v>1414</v>
      </c>
    </row>
    <row r="651" spans="8:8">
      <c r="A651" s="713" t="s">
        <v>553</v>
      </c>
      <c r="B651" s="713" t="s">
        <v>1414</v>
      </c>
      <c r="C651" s="714" t="s">
        <v>554</v>
      </c>
      <c r="D651" s="715">
        <v>23.0</v>
      </c>
      <c r="E651" s="715">
        <v>820.0</v>
      </c>
      <c r="F651" s="715">
        <v>24.0</v>
      </c>
      <c r="G651" s="715">
        <v>640.0</v>
      </c>
      <c r="H651" s="715" t="s">
        <v>1404</v>
      </c>
      <c r="J651" s="716">
        <f t="shared" si="10"/>
        <v>0.8200000000000003</v>
      </c>
      <c r="L651" s="709" t="s">
        <v>553</v>
      </c>
      <c r="M651" s="708" t="s">
        <v>1414</v>
      </c>
    </row>
    <row r="652" spans="8:8">
      <c r="A652" s="713" t="s">
        <v>553</v>
      </c>
      <c r="B652" s="713" t="s">
        <v>1414</v>
      </c>
      <c r="C652" s="714" t="s">
        <v>554</v>
      </c>
      <c r="D652" s="715">
        <v>24.0</v>
      </c>
      <c r="E652" s="715">
        <v>640.0</v>
      </c>
      <c r="F652" s="715">
        <v>25.0</v>
      </c>
      <c r="G652" s="715">
        <v>280.0</v>
      </c>
      <c r="H652" s="715" t="s">
        <v>1403</v>
      </c>
      <c r="J652" s="716">
        <f t="shared" si="10"/>
        <v>0.6400000000000006</v>
      </c>
      <c r="L652" s="709" t="s">
        <v>553</v>
      </c>
      <c r="M652" s="708" t="s">
        <v>1414</v>
      </c>
    </row>
    <row r="653" spans="8:8">
      <c r="A653" s="713" t="s">
        <v>553</v>
      </c>
      <c r="B653" s="713" t="s">
        <v>1414</v>
      </c>
      <c r="C653" s="714" t="s">
        <v>554</v>
      </c>
      <c r="D653" s="715">
        <v>25.0</v>
      </c>
      <c r="E653" s="715">
        <v>280.0</v>
      </c>
      <c r="F653" s="715">
        <v>27.0</v>
      </c>
      <c r="G653" s="715">
        <v>0.0</v>
      </c>
      <c r="H653" s="715" t="s">
        <v>1404</v>
      </c>
      <c r="J653" s="716">
        <f t="shared" si="10"/>
        <v>1.7199999999999989</v>
      </c>
      <c r="L653" s="709" t="s">
        <v>553</v>
      </c>
      <c r="M653" s="708" t="s">
        <v>1414</v>
      </c>
    </row>
    <row r="654" spans="8:8">
      <c r="A654" s="713" t="s">
        <v>553</v>
      </c>
      <c r="B654" s="713" t="s">
        <v>1414</v>
      </c>
      <c r="C654" s="714" t="s">
        <v>554</v>
      </c>
      <c r="D654" s="715">
        <v>27.0</v>
      </c>
      <c r="E654" s="715">
        <v>0.0</v>
      </c>
      <c r="F654" s="715">
        <v>27.0</v>
      </c>
      <c r="G654" s="715">
        <v>550.0</v>
      </c>
      <c r="H654" s="715" t="s">
        <v>1403</v>
      </c>
      <c r="J654" s="716">
        <f t="shared" si="10"/>
        <v>0.5500000000000007</v>
      </c>
      <c r="L654" s="709" t="s">
        <v>553</v>
      </c>
      <c r="M654" s="708" t="s">
        <v>1414</v>
      </c>
    </row>
    <row r="655" spans="8:8">
      <c r="A655" s="713" t="s">
        <v>553</v>
      </c>
      <c r="B655" s="713" t="s">
        <v>1414</v>
      </c>
      <c r="C655" s="714" t="s">
        <v>554</v>
      </c>
      <c r="D655" s="715">
        <v>27.0</v>
      </c>
      <c r="E655" s="715">
        <v>550.0</v>
      </c>
      <c r="F655" s="715">
        <v>29.0</v>
      </c>
      <c r="G655" s="715">
        <v>100.0</v>
      </c>
      <c r="H655" s="715" t="s">
        <v>1404</v>
      </c>
      <c r="J655" s="716">
        <f t="shared" si="10"/>
        <v>1.5500000000000007</v>
      </c>
      <c r="L655" s="709" t="s">
        <v>553</v>
      </c>
      <c r="M655" s="708" t="s">
        <v>1414</v>
      </c>
    </row>
    <row r="656" spans="8:8">
      <c r="A656" s="713" t="s">
        <v>553</v>
      </c>
      <c r="B656" s="713" t="s">
        <v>1414</v>
      </c>
      <c r="C656" s="714" t="s">
        <v>554</v>
      </c>
      <c r="D656" s="715">
        <v>29.0</v>
      </c>
      <c r="E656" s="715">
        <v>100.0</v>
      </c>
      <c r="F656" s="715">
        <v>29.0</v>
      </c>
      <c r="G656" s="715">
        <v>370.0</v>
      </c>
      <c r="H656" s="715" t="s">
        <v>1403</v>
      </c>
      <c r="J656" s="716">
        <f t="shared" si="10"/>
        <v>0.2699999999999996</v>
      </c>
      <c r="L656" s="709" t="s">
        <v>553</v>
      </c>
      <c r="M656" s="708" t="s">
        <v>1414</v>
      </c>
    </row>
    <row r="657" spans="8:8">
      <c r="A657" s="713" t="s">
        <v>553</v>
      </c>
      <c r="B657" s="713" t="s">
        <v>1414</v>
      </c>
      <c r="C657" s="714" t="s">
        <v>554</v>
      </c>
      <c r="D657" s="715">
        <v>29.0</v>
      </c>
      <c r="E657" s="715">
        <v>370.0</v>
      </c>
      <c r="F657" s="715">
        <v>30.0</v>
      </c>
      <c r="G657" s="715">
        <v>280.0</v>
      </c>
      <c r="H657" s="715" t="s">
        <v>1402</v>
      </c>
      <c r="J657" s="716">
        <f t="shared" si="10"/>
        <v>0.9100000000000001</v>
      </c>
      <c r="L657" s="709" t="s">
        <v>553</v>
      </c>
      <c r="M657" s="708" t="s">
        <v>1414</v>
      </c>
    </row>
    <row r="658" spans="8:8">
      <c r="A658" s="713" t="s">
        <v>553</v>
      </c>
      <c r="B658" s="713" t="s">
        <v>1414</v>
      </c>
      <c r="C658" s="714" t="s">
        <v>554</v>
      </c>
      <c r="D658" s="715">
        <v>30.0</v>
      </c>
      <c r="E658" s="715">
        <v>280.0</v>
      </c>
      <c r="F658" s="715">
        <v>30.0</v>
      </c>
      <c r="G658" s="715">
        <v>730.0</v>
      </c>
      <c r="H658" s="715" t="s">
        <v>1404</v>
      </c>
      <c r="J658" s="716">
        <f t="shared" si="10"/>
        <v>0.4499999999999993</v>
      </c>
      <c r="L658" s="709" t="s">
        <v>553</v>
      </c>
      <c r="M658" s="708" t="s">
        <v>1414</v>
      </c>
    </row>
    <row r="659" spans="8:8">
      <c r="A659" s="713" t="s">
        <v>553</v>
      </c>
      <c r="B659" s="713" t="s">
        <v>1414</v>
      </c>
      <c r="C659" s="714" t="s">
        <v>554</v>
      </c>
      <c r="D659" s="715">
        <v>30.0</v>
      </c>
      <c r="E659" s="715">
        <v>730.0</v>
      </c>
      <c r="F659" s="715">
        <v>32.0</v>
      </c>
      <c r="G659" s="715">
        <v>280.0</v>
      </c>
      <c r="H659" s="715" t="s">
        <v>1403</v>
      </c>
      <c r="J659" s="716">
        <f t="shared" si="10"/>
        <v>1.5500000000000007</v>
      </c>
      <c r="L659" s="709" t="s">
        <v>553</v>
      </c>
      <c r="M659" s="708" t="s">
        <v>1414</v>
      </c>
    </row>
    <row r="660" spans="8:8">
      <c r="A660" s="713" t="s">
        <v>553</v>
      </c>
      <c r="B660" s="713" t="s">
        <v>1414</v>
      </c>
      <c r="C660" s="714" t="s">
        <v>554</v>
      </c>
      <c r="D660" s="715">
        <v>32.0</v>
      </c>
      <c r="E660" s="715">
        <v>280.0</v>
      </c>
      <c r="F660" s="715">
        <v>32.0</v>
      </c>
      <c r="G660" s="715">
        <v>730.0</v>
      </c>
      <c r="H660" s="715" t="s">
        <v>1404</v>
      </c>
      <c r="J660" s="716">
        <f t="shared" si="10"/>
        <v>0.44999999999999574</v>
      </c>
      <c r="L660" s="709" t="s">
        <v>553</v>
      </c>
      <c r="M660" s="708" t="s">
        <v>1414</v>
      </c>
    </row>
    <row r="661" spans="8:8">
      <c r="A661" s="713" t="s">
        <v>553</v>
      </c>
      <c r="B661" s="713" t="s">
        <v>1414</v>
      </c>
      <c r="C661" s="714" t="s">
        <v>554</v>
      </c>
      <c r="D661" s="715">
        <v>32.0</v>
      </c>
      <c r="E661" s="715">
        <v>730.0</v>
      </c>
      <c r="F661" s="715">
        <v>33.0</v>
      </c>
      <c r="G661" s="715">
        <v>190.0</v>
      </c>
      <c r="H661" s="715" t="s">
        <v>1402</v>
      </c>
      <c r="J661" s="716">
        <f t="shared" si="10"/>
        <v>0.46000000000000085</v>
      </c>
      <c r="L661" s="709" t="s">
        <v>553</v>
      </c>
      <c r="M661" s="708" t="s">
        <v>1414</v>
      </c>
    </row>
    <row r="662" spans="8:8">
      <c r="A662" s="713" t="s">
        <v>553</v>
      </c>
      <c r="B662" s="713" t="s">
        <v>1414</v>
      </c>
      <c r="C662" s="714" t="s">
        <v>554</v>
      </c>
      <c r="D662" s="715">
        <v>33.0</v>
      </c>
      <c r="E662" s="715">
        <v>190.0</v>
      </c>
      <c r="F662" s="715">
        <v>34.0</v>
      </c>
      <c r="G662" s="715">
        <v>550.0</v>
      </c>
      <c r="H662" s="715" t="s">
        <v>1403</v>
      </c>
      <c r="J662" s="716">
        <f t="shared" si="10"/>
        <v>1.3599999999999994</v>
      </c>
      <c r="L662" s="709" t="s">
        <v>553</v>
      </c>
      <c r="M662" s="708" t="s">
        <v>1414</v>
      </c>
    </row>
    <row r="663" spans="8:8">
      <c r="A663" s="713" t="s">
        <v>553</v>
      </c>
      <c r="B663" s="713" t="s">
        <v>1414</v>
      </c>
      <c r="C663" s="714" t="s">
        <v>554</v>
      </c>
      <c r="D663" s="715">
        <v>34.0</v>
      </c>
      <c r="E663" s="715">
        <v>550.0</v>
      </c>
      <c r="F663" s="715">
        <v>36.0</v>
      </c>
      <c r="G663" s="715">
        <v>70.0</v>
      </c>
      <c r="H663" s="715" t="s">
        <v>1404</v>
      </c>
      <c r="J663" s="716">
        <f t="shared" si="10"/>
        <v>1.5200000000000031</v>
      </c>
      <c r="L663" s="709" t="s">
        <v>553</v>
      </c>
      <c r="M663" s="708" t="s">
        <v>1414</v>
      </c>
    </row>
    <row r="664" spans="8:8">
      <c r="A664" s="713" t="s">
        <v>553</v>
      </c>
      <c r="B664" s="713" t="s">
        <v>1414</v>
      </c>
      <c r="C664" s="714" t="s">
        <v>554</v>
      </c>
      <c r="D664" s="715">
        <v>36.0</v>
      </c>
      <c r="E664" s="715">
        <v>70.0</v>
      </c>
      <c r="F664" s="715">
        <v>37.0</v>
      </c>
      <c r="G664" s="715">
        <v>100.0</v>
      </c>
      <c r="H664" s="715" t="s">
        <v>1404</v>
      </c>
      <c r="J664" s="716">
        <f t="shared" si="10"/>
        <v>1.0300000000000011</v>
      </c>
      <c r="L664" s="709" t="s">
        <v>553</v>
      </c>
      <c r="M664" s="708" t="s">
        <v>1414</v>
      </c>
    </row>
    <row r="665" spans="8:8">
      <c r="A665" s="713" t="s">
        <v>553</v>
      </c>
      <c r="B665" s="713" t="s">
        <v>1414</v>
      </c>
      <c r="C665" s="714" t="s">
        <v>554</v>
      </c>
      <c r="D665" s="715">
        <v>37.0</v>
      </c>
      <c r="E665" s="715">
        <v>100.0</v>
      </c>
      <c r="F665" s="715">
        <v>38.0</v>
      </c>
      <c r="G665" s="715">
        <v>460.0</v>
      </c>
      <c r="H665" s="715" t="s">
        <v>1403</v>
      </c>
      <c r="J665" s="716">
        <f t="shared" si="10"/>
        <v>1.3599999999999994</v>
      </c>
      <c r="L665" s="709" t="s">
        <v>553</v>
      </c>
      <c r="M665" s="708" t="s">
        <v>1414</v>
      </c>
    </row>
    <row r="666" spans="8:8">
      <c r="A666" s="713" t="s">
        <v>553</v>
      </c>
      <c r="B666" s="713" t="s">
        <v>1414</v>
      </c>
      <c r="C666" s="714" t="s">
        <v>554</v>
      </c>
      <c r="D666" s="715">
        <v>38.0</v>
      </c>
      <c r="E666" s="715">
        <v>460.0</v>
      </c>
      <c r="F666" s="715">
        <v>43.0</v>
      </c>
      <c r="G666" s="715">
        <v>280.0</v>
      </c>
      <c r="H666" s="715" t="s">
        <v>1404</v>
      </c>
      <c r="J666" s="716">
        <f t="shared" si="10"/>
        <v>4.82</v>
      </c>
      <c r="L666" s="709" t="s">
        <v>553</v>
      </c>
      <c r="M666" s="708" t="s">
        <v>1414</v>
      </c>
    </row>
    <row r="667" spans="8:8">
      <c r="A667" s="713" t="s">
        <v>553</v>
      </c>
      <c r="B667" s="713" t="s">
        <v>1414</v>
      </c>
      <c r="C667" s="714" t="s">
        <v>554</v>
      </c>
      <c r="D667" s="715">
        <v>43.0</v>
      </c>
      <c r="E667" s="715">
        <v>280.0</v>
      </c>
      <c r="F667" s="715">
        <v>43.0</v>
      </c>
      <c r="G667" s="715">
        <v>650.0</v>
      </c>
      <c r="H667" s="715" t="s">
        <v>1402</v>
      </c>
      <c r="J667" s="716">
        <f t="shared" si="10"/>
        <v>0.36999999999999744</v>
      </c>
      <c r="L667" s="709" t="s">
        <v>553</v>
      </c>
      <c r="M667" s="708" t="s">
        <v>1414</v>
      </c>
    </row>
    <row r="668" spans="8:8">
      <c r="A668" s="713" t="s">
        <v>553</v>
      </c>
      <c r="B668" s="713" t="s">
        <v>1414</v>
      </c>
      <c r="C668" s="714" t="s">
        <v>554</v>
      </c>
      <c r="D668" s="715">
        <v>43.0</v>
      </c>
      <c r="E668" s="715">
        <v>650.0</v>
      </c>
      <c r="F668" s="715">
        <v>46.0</v>
      </c>
      <c r="G668" s="715">
        <v>550.0</v>
      </c>
      <c r="H668" s="715" t="s">
        <v>1404</v>
      </c>
      <c r="J668" s="716">
        <f t="shared" si="10"/>
        <v>2.8999999999999986</v>
      </c>
      <c r="L668" s="709" t="s">
        <v>553</v>
      </c>
      <c r="M668" s="708" t="s">
        <v>1414</v>
      </c>
    </row>
    <row r="669" spans="8:8">
      <c r="A669" s="713" t="s">
        <v>553</v>
      </c>
      <c r="B669" s="713" t="s">
        <v>1414</v>
      </c>
      <c r="C669" s="714" t="s">
        <v>554</v>
      </c>
      <c r="D669" s="715">
        <v>46.0</v>
      </c>
      <c r="E669" s="715">
        <v>550.0</v>
      </c>
      <c r="F669" s="715">
        <v>47.0</v>
      </c>
      <c r="G669" s="715">
        <v>640.0</v>
      </c>
      <c r="H669" s="715" t="s">
        <v>1402</v>
      </c>
      <c r="J669" s="716">
        <f t="shared" si="10"/>
        <v>1.0900000000000034</v>
      </c>
      <c r="L669" s="709" t="s">
        <v>553</v>
      </c>
      <c r="M669" s="708" t="s">
        <v>1414</v>
      </c>
    </row>
    <row r="670" spans="8:8">
      <c r="A670" s="713" t="s">
        <v>553</v>
      </c>
      <c r="B670" s="713" t="s">
        <v>1414</v>
      </c>
      <c r="C670" s="714" t="s">
        <v>554</v>
      </c>
      <c r="D670" s="715">
        <v>47.0</v>
      </c>
      <c r="E670" s="715">
        <v>640.0</v>
      </c>
      <c r="F670" s="715">
        <v>48.0</v>
      </c>
      <c r="G670" s="715">
        <v>460.0</v>
      </c>
      <c r="H670" s="715" t="s">
        <v>1403</v>
      </c>
      <c r="J670" s="716">
        <f t="shared" si="10"/>
        <v>0.8200000000000003</v>
      </c>
      <c r="L670" s="709" t="s">
        <v>553</v>
      </c>
      <c r="M670" s="708" t="s">
        <v>1414</v>
      </c>
    </row>
    <row r="671" spans="8:8">
      <c r="A671" s="713" t="s">
        <v>553</v>
      </c>
      <c r="B671" s="713" t="s">
        <v>1414</v>
      </c>
      <c r="C671" s="714" t="s">
        <v>554</v>
      </c>
      <c r="D671" s="715">
        <v>48.0</v>
      </c>
      <c r="E671" s="715">
        <v>460.0</v>
      </c>
      <c r="F671" s="715">
        <v>49.0</v>
      </c>
      <c r="G671" s="715">
        <v>100.0</v>
      </c>
      <c r="H671" s="715" t="s">
        <v>1403</v>
      </c>
      <c r="J671" s="716">
        <f t="shared" si="10"/>
        <v>0.6400000000000006</v>
      </c>
      <c r="L671" s="709" t="s">
        <v>553</v>
      </c>
      <c r="M671" s="708" t="s">
        <v>1414</v>
      </c>
    </row>
    <row r="672" spans="8:8">
      <c r="A672" s="713" t="s">
        <v>553</v>
      </c>
      <c r="B672" s="713" t="s">
        <v>1414</v>
      </c>
      <c r="C672" s="714" t="s">
        <v>554</v>
      </c>
      <c r="D672" s="715">
        <v>49.0</v>
      </c>
      <c r="E672" s="715">
        <v>100.0</v>
      </c>
      <c r="F672" s="715">
        <v>53.0</v>
      </c>
      <c r="G672" s="715">
        <v>730.0</v>
      </c>
      <c r="H672" s="715" t="s">
        <v>1403</v>
      </c>
      <c r="J672" s="716">
        <f t="shared" si="10"/>
        <v>4.6299999999999955</v>
      </c>
      <c r="L672" s="709" t="s">
        <v>553</v>
      </c>
      <c r="M672" s="708" t="s">
        <v>1414</v>
      </c>
    </row>
    <row r="673" spans="8:8">
      <c r="A673" s="713" t="s">
        <v>553</v>
      </c>
      <c r="B673" s="713" t="s">
        <v>1414</v>
      </c>
      <c r="C673" s="714" t="s">
        <v>554</v>
      </c>
      <c r="D673" s="715">
        <v>53.0</v>
      </c>
      <c r="E673" s="715">
        <v>730.0</v>
      </c>
      <c r="F673" s="715">
        <v>54.0</v>
      </c>
      <c r="G673" s="715">
        <v>0.0</v>
      </c>
      <c r="H673" s="715" t="s">
        <v>1402</v>
      </c>
      <c r="J673" s="716">
        <f t="shared" si="10"/>
        <v>0.2700000000000031</v>
      </c>
      <c r="L673" s="709" t="s">
        <v>553</v>
      </c>
      <c r="M673" s="708" t="s">
        <v>1414</v>
      </c>
    </row>
    <row r="674" spans="8:8">
      <c r="A674" s="713" t="s">
        <v>201</v>
      </c>
      <c r="B674" s="713" t="s">
        <v>1417</v>
      </c>
      <c r="C674" s="714" t="s">
        <v>1437</v>
      </c>
      <c r="D674" s="715">
        <v>0.0</v>
      </c>
      <c r="E674" s="715">
        <v>0.0</v>
      </c>
      <c r="F674" s="715">
        <v>1.0</v>
      </c>
      <c r="G674" s="715">
        <v>640.0</v>
      </c>
      <c r="H674" s="715" t="s">
        <v>1402</v>
      </c>
      <c r="J674" s="716">
        <f t="shared" si="10"/>
        <v>1.64</v>
      </c>
      <c r="L674" s="709" t="s">
        <v>201</v>
      </c>
      <c r="M674" s="708" t="s">
        <v>1417</v>
      </c>
    </row>
    <row r="675" spans="8:8">
      <c r="A675" s="713" t="s">
        <v>201</v>
      </c>
      <c r="B675" s="713" t="s">
        <v>1417</v>
      </c>
      <c r="C675" s="714" t="s">
        <v>1437</v>
      </c>
      <c r="D675" s="715">
        <v>1.0</v>
      </c>
      <c r="E675" s="715">
        <v>640.0</v>
      </c>
      <c r="F675" s="715">
        <v>2.0</v>
      </c>
      <c r="G675" s="715">
        <v>190.0</v>
      </c>
      <c r="H675" s="715" t="s">
        <v>1403</v>
      </c>
      <c r="J675" s="716">
        <f t="shared" si="10"/>
        <v>0.55</v>
      </c>
      <c r="L675" s="709" t="s">
        <v>201</v>
      </c>
      <c r="M675" s="708" t="s">
        <v>1417</v>
      </c>
    </row>
    <row r="676" spans="8:8">
      <c r="A676" s="713" t="s">
        <v>201</v>
      </c>
      <c r="B676" s="713" t="s">
        <v>1417</v>
      </c>
      <c r="C676" s="714" t="s">
        <v>1437</v>
      </c>
      <c r="D676" s="715">
        <v>2.0</v>
      </c>
      <c r="E676" s="715">
        <v>190.0</v>
      </c>
      <c r="F676" s="715">
        <v>3.0</v>
      </c>
      <c r="G676" s="715">
        <v>640.0</v>
      </c>
      <c r="H676" s="715" t="s">
        <v>1404</v>
      </c>
      <c r="J676" s="716">
        <f t="shared" si="10"/>
        <v>1.4500000000000002</v>
      </c>
      <c r="L676" s="709" t="s">
        <v>201</v>
      </c>
      <c r="M676" s="708" t="s">
        <v>1417</v>
      </c>
    </row>
    <row r="677" spans="8:8">
      <c r="A677" s="713" t="s">
        <v>201</v>
      </c>
      <c r="B677" s="713" t="s">
        <v>1417</v>
      </c>
      <c r="C677" s="714" t="s">
        <v>1437</v>
      </c>
      <c r="D677" s="715">
        <v>3.0</v>
      </c>
      <c r="E677" s="715">
        <v>640.0</v>
      </c>
      <c r="F677" s="715">
        <v>5.0</v>
      </c>
      <c r="G677" s="715">
        <v>910.0</v>
      </c>
      <c r="H677" s="715" t="s">
        <v>1403</v>
      </c>
      <c r="J677" s="716">
        <f t="shared" si="10"/>
        <v>2.27</v>
      </c>
      <c r="L677" s="709" t="s">
        <v>201</v>
      </c>
      <c r="M677" s="708" t="s">
        <v>1417</v>
      </c>
    </row>
    <row r="678" spans="8:8">
      <c r="A678" s="713" t="s">
        <v>201</v>
      </c>
      <c r="B678" s="713" t="s">
        <v>1417</v>
      </c>
      <c r="C678" s="714" t="s">
        <v>1437</v>
      </c>
      <c r="D678" s="715">
        <v>5.0</v>
      </c>
      <c r="E678" s="715">
        <v>910.0</v>
      </c>
      <c r="F678" s="715">
        <v>6.0</v>
      </c>
      <c r="G678" s="715">
        <v>550.0</v>
      </c>
      <c r="H678" s="715" t="s">
        <v>1404</v>
      </c>
      <c r="J678" s="716">
        <f t="shared" si="10"/>
        <v>0.6399999999999997</v>
      </c>
      <c r="L678" s="709" t="s">
        <v>201</v>
      </c>
      <c r="M678" s="708" t="s">
        <v>1417</v>
      </c>
    </row>
    <row r="679" spans="8:8">
      <c r="A679" s="713" t="s">
        <v>201</v>
      </c>
      <c r="B679" s="713" t="s">
        <v>1417</v>
      </c>
      <c r="C679" s="714" t="s">
        <v>1437</v>
      </c>
      <c r="D679" s="715">
        <v>6.0</v>
      </c>
      <c r="E679" s="715">
        <v>550.0</v>
      </c>
      <c r="F679" s="715">
        <v>12.0</v>
      </c>
      <c r="G679" s="715">
        <v>460.0</v>
      </c>
      <c r="H679" s="715" t="s">
        <v>1403</v>
      </c>
      <c r="J679" s="716">
        <f t="shared" si="10"/>
        <v>5.910000000000001</v>
      </c>
      <c r="L679" s="709" t="s">
        <v>201</v>
      </c>
      <c r="M679" s="708" t="s">
        <v>1417</v>
      </c>
    </row>
    <row r="680" spans="8:8">
      <c r="A680" s="713" t="s">
        <v>201</v>
      </c>
      <c r="B680" s="713" t="s">
        <v>1417</v>
      </c>
      <c r="C680" s="714" t="s">
        <v>1437</v>
      </c>
      <c r="D680" s="715">
        <v>12.0</v>
      </c>
      <c r="E680" s="715">
        <v>460.0</v>
      </c>
      <c r="F680" s="715">
        <v>13.0</v>
      </c>
      <c r="G680" s="715">
        <v>190.0</v>
      </c>
      <c r="H680" s="715" t="s">
        <v>1404</v>
      </c>
      <c r="J680" s="716">
        <f t="shared" si="10"/>
        <v>0.7299999999999986</v>
      </c>
      <c r="L680" s="709" t="s">
        <v>201</v>
      </c>
      <c r="M680" s="708" t="s">
        <v>1417</v>
      </c>
    </row>
    <row r="681" spans="8:8">
      <c r="A681" s="713" t="s">
        <v>201</v>
      </c>
      <c r="B681" s="713" t="s">
        <v>1417</v>
      </c>
      <c r="C681" s="714" t="s">
        <v>1437</v>
      </c>
      <c r="D681" s="715">
        <v>13.0</v>
      </c>
      <c r="E681" s="715">
        <v>190.0</v>
      </c>
      <c r="F681" s="715">
        <v>18.0</v>
      </c>
      <c r="G681" s="715">
        <v>910.0</v>
      </c>
      <c r="H681" s="715" t="s">
        <v>1403</v>
      </c>
      <c r="J681" s="716">
        <f t="shared" si="10"/>
        <v>5.720000000000001</v>
      </c>
      <c r="L681" s="709" t="s">
        <v>201</v>
      </c>
      <c r="M681" s="708" t="s">
        <v>1417</v>
      </c>
    </row>
    <row r="682" spans="8:8">
      <c r="A682" s="713" t="s">
        <v>201</v>
      </c>
      <c r="B682" s="713" t="s">
        <v>1417</v>
      </c>
      <c r="C682" s="714" t="s">
        <v>1437</v>
      </c>
      <c r="D682" s="715">
        <v>18.0</v>
      </c>
      <c r="E682" s="715">
        <v>910.0</v>
      </c>
      <c r="F682" s="715">
        <v>19.0</v>
      </c>
      <c r="G682" s="715">
        <v>280.0</v>
      </c>
      <c r="H682" s="715" t="s">
        <v>1404</v>
      </c>
      <c r="J682" s="716">
        <f t="shared" si="10"/>
        <v>0.370000000000001</v>
      </c>
      <c r="L682" s="709" t="s">
        <v>201</v>
      </c>
      <c r="M682" s="708" t="s">
        <v>1417</v>
      </c>
    </row>
    <row r="683" spans="8:8">
      <c r="A683" s="713" t="s">
        <v>201</v>
      </c>
      <c r="B683" s="713" t="s">
        <v>1417</v>
      </c>
      <c r="C683" s="714" t="s">
        <v>1437</v>
      </c>
      <c r="D683" s="715">
        <v>19.0</v>
      </c>
      <c r="E683" s="715">
        <v>280.0</v>
      </c>
      <c r="F683" s="715">
        <v>20.0</v>
      </c>
      <c r="G683" s="715">
        <v>0.0</v>
      </c>
      <c r="H683" s="715" t="s">
        <v>1403</v>
      </c>
      <c r="J683" s="716">
        <f t="shared" si="10"/>
        <v>0.7199999999999989</v>
      </c>
      <c r="L683" s="709" t="s">
        <v>201</v>
      </c>
      <c r="M683" s="708" t="s">
        <v>1417</v>
      </c>
    </row>
    <row r="684" spans="8:8">
      <c r="A684" s="713" t="s">
        <v>201</v>
      </c>
      <c r="B684" s="713" t="s">
        <v>1417</v>
      </c>
      <c r="C684" s="714" t="s">
        <v>1437</v>
      </c>
      <c r="D684" s="715">
        <v>20.0</v>
      </c>
      <c r="E684" s="715">
        <v>0.0</v>
      </c>
      <c r="F684" s="715">
        <v>22.0</v>
      </c>
      <c r="G684" s="715">
        <v>0.0</v>
      </c>
      <c r="H684" s="715" t="s">
        <v>1403</v>
      </c>
      <c r="J684" s="716">
        <f t="shared" si="10"/>
        <v>2.0</v>
      </c>
      <c r="L684" s="709" t="s">
        <v>201</v>
      </c>
      <c r="M684" s="708" t="s">
        <v>1417</v>
      </c>
    </row>
    <row r="685" spans="8:8">
      <c r="A685" s="713" t="s">
        <v>201</v>
      </c>
      <c r="B685" s="713" t="s">
        <v>1417</v>
      </c>
      <c r="C685" s="714" t="s">
        <v>1437</v>
      </c>
      <c r="D685" s="715">
        <v>22.0</v>
      </c>
      <c r="E685" s="715">
        <v>0.0</v>
      </c>
      <c r="F685" s="715">
        <v>23.0</v>
      </c>
      <c r="G685" s="715">
        <v>0.0</v>
      </c>
      <c r="H685" s="715" t="s">
        <v>1404</v>
      </c>
      <c r="J685" s="716">
        <f t="shared" si="10"/>
        <v>1.0</v>
      </c>
      <c r="L685" s="709" t="s">
        <v>201</v>
      </c>
      <c r="M685" s="708" t="s">
        <v>1417</v>
      </c>
    </row>
    <row r="686" spans="8:8">
      <c r="A686" s="713" t="s">
        <v>201</v>
      </c>
      <c r="B686" s="713" t="s">
        <v>1417</v>
      </c>
      <c r="C686" s="714" t="s">
        <v>1437</v>
      </c>
      <c r="D686" s="715">
        <v>23.0</v>
      </c>
      <c r="E686" s="715">
        <v>0.0</v>
      </c>
      <c r="F686" s="715">
        <v>23.0</v>
      </c>
      <c r="G686" s="715">
        <v>640.0</v>
      </c>
      <c r="H686" s="715" t="s">
        <v>1403</v>
      </c>
      <c r="J686" s="716">
        <f t="shared" si="10"/>
        <v>0.6400000000000006</v>
      </c>
      <c r="L686" s="709" t="s">
        <v>201</v>
      </c>
      <c r="M686" s="708" t="s">
        <v>1417</v>
      </c>
    </row>
    <row r="687" spans="8:8">
      <c r="A687" s="713" t="s">
        <v>201</v>
      </c>
      <c r="B687" s="713" t="s">
        <v>1417</v>
      </c>
      <c r="C687" s="714" t="s">
        <v>1437</v>
      </c>
      <c r="D687" s="715">
        <v>23.0</v>
      </c>
      <c r="E687" s="715">
        <v>640.0</v>
      </c>
      <c r="F687" s="715">
        <v>24.0</v>
      </c>
      <c r="G687" s="715">
        <v>190.0</v>
      </c>
      <c r="H687" s="715" t="s">
        <v>1404</v>
      </c>
      <c r="J687" s="716">
        <f t="shared" si="10"/>
        <v>0.5500000000000007</v>
      </c>
      <c r="L687" s="709" t="s">
        <v>201</v>
      </c>
      <c r="M687" s="708" t="s">
        <v>1417</v>
      </c>
    </row>
    <row r="688" spans="8:8">
      <c r="A688" s="713" t="s">
        <v>201</v>
      </c>
      <c r="B688" s="713" t="s">
        <v>1417</v>
      </c>
      <c r="C688" s="714" t="s">
        <v>1437</v>
      </c>
      <c r="D688" s="715">
        <v>24.0</v>
      </c>
      <c r="E688" s="715">
        <v>190.0</v>
      </c>
      <c r="F688" s="715">
        <v>25.0</v>
      </c>
      <c r="G688" s="715">
        <v>190.0</v>
      </c>
      <c r="H688" s="715" t="s">
        <v>1403</v>
      </c>
      <c r="J688" s="716">
        <f t="shared" si="10"/>
        <v>1.0</v>
      </c>
      <c r="L688" s="709" t="s">
        <v>201</v>
      </c>
      <c r="M688" s="708" t="s">
        <v>1417</v>
      </c>
    </row>
    <row r="689" spans="8:8">
      <c r="A689" s="713" t="s">
        <v>201</v>
      </c>
      <c r="B689" s="713" t="s">
        <v>1417</v>
      </c>
      <c r="C689" s="714" t="s">
        <v>1437</v>
      </c>
      <c r="D689" s="715">
        <v>25.0</v>
      </c>
      <c r="E689" s="715">
        <v>190.0</v>
      </c>
      <c r="F689" s="715">
        <v>26.0</v>
      </c>
      <c r="G689" s="715">
        <v>190.0</v>
      </c>
      <c r="H689" s="715" t="s">
        <v>1404</v>
      </c>
      <c r="J689" s="716">
        <f t="shared" si="10"/>
        <v>1.0</v>
      </c>
      <c r="L689" s="709" t="s">
        <v>201</v>
      </c>
      <c r="M689" s="708" t="s">
        <v>1417</v>
      </c>
    </row>
    <row r="690" spans="8:8">
      <c r="A690" s="713" t="s">
        <v>201</v>
      </c>
      <c r="B690" s="713" t="s">
        <v>1417</v>
      </c>
      <c r="C690" s="714" t="s">
        <v>1437</v>
      </c>
      <c r="D690" s="715">
        <v>26.0</v>
      </c>
      <c r="E690" s="715">
        <v>190.0</v>
      </c>
      <c r="F690" s="715">
        <v>28.0</v>
      </c>
      <c r="G690" s="715">
        <v>370.0</v>
      </c>
      <c r="H690" s="715" t="s">
        <v>1403</v>
      </c>
      <c r="J690" s="716">
        <f t="shared" si="10"/>
        <v>2.1799999999999997</v>
      </c>
      <c r="L690" s="709" t="s">
        <v>201</v>
      </c>
      <c r="M690" s="708" t="s">
        <v>1417</v>
      </c>
    </row>
    <row r="691" spans="8:8">
      <c r="A691" s="713" t="s">
        <v>201</v>
      </c>
      <c r="B691" s="713" t="s">
        <v>1417</v>
      </c>
      <c r="C691" s="714" t="s">
        <v>1437</v>
      </c>
      <c r="D691" s="715">
        <v>28.0</v>
      </c>
      <c r="E691" s="715">
        <v>370.0</v>
      </c>
      <c r="F691" s="715">
        <v>30.0</v>
      </c>
      <c r="G691" s="715">
        <v>100.0</v>
      </c>
      <c r="H691" s="715" t="s">
        <v>1404</v>
      </c>
      <c r="J691" s="716">
        <f t="shared" si="10"/>
        <v>1.7300000000000004</v>
      </c>
      <c r="L691" s="709" t="s">
        <v>201</v>
      </c>
      <c r="M691" s="708" t="s">
        <v>1417</v>
      </c>
    </row>
    <row r="692" spans="8:8">
      <c r="A692" s="713" t="s">
        <v>201</v>
      </c>
      <c r="B692" s="713" t="s">
        <v>1417</v>
      </c>
      <c r="C692" s="714" t="s">
        <v>1437</v>
      </c>
      <c r="D692" s="715">
        <v>30.0</v>
      </c>
      <c r="E692" s="715">
        <v>100.0</v>
      </c>
      <c r="F692" s="715">
        <v>31.0</v>
      </c>
      <c r="G692" s="715">
        <v>280.0</v>
      </c>
      <c r="H692" s="715" t="s">
        <v>1403</v>
      </c>
      <c r="J692" s="716">
        <f t="shared" si="10"/>
        <v>1.1799999999999997</v>
      </c>
      <c r="L692" s="709" t="s">
        <v>201</v>
      </c>
      <c r="M692" s="708" t="s">
        <v>1417</v>
      </c>
    </row>
    <row r="693" spans="8:8">
      <c r="A693" s="713" t="s">
        <v>201</v>
      </c>
      <c r="B693" s="713" t="s">
        <v>1417</v>
      </c>
      <c r="C693" s="714" t="s">
        <v>1437</v>
      </c>
      <c r="D693" s="715">
        <v>31.0</v>
      </c>
      <c r="E693" s="715">
        <v>280.0</v>
      </c>
      <c r="F693" s="715">
        <v>34.0</v>
      </c>
      <c r="G693" s="715">
        <v>0.0</v>
      </c>
      <c r="H693" s="715" t="s">
        <v>1404</v>
      </c>
      <c r="J693" s="716">
        <f t="shared" si="10"/>
        <v>2.719999999999999</v>
      </c>
      <c r="L693" s="709" t="s">
        <v>201</v>
      </c>
      <c r="M693" s="708" t="s">
        <v>1417</v>
      </c>
    </row>
    <row r="694" spans="8:8">
      <c r="A694" s="713" t="s">
        <v>201</v>
      </c>
      <c r="B694" s="713" t="s">
        <v>1417</v>
      </c>
      <c r="C694" s="714" t="s">
        <v>1437</v>
      </c>
      <c r="D694" s="715">
        <v>34.0</v>
      </c>
      <c r="E694" s="715">
        <v>0.0</v>
      </c>
      <c r="F694" s="715">
        <v>34.0</v>
      </c>
      <c r="G694" s="715">
        <v>820.0</v>
      </c>
      <c r="H694" s="715" t="s">
        <v>1403</v>
      </c>
      <c r="J694" s="716">
        <f t="shared" si="10"/>
        <v>0.8200000000000003</v>
      </c>
      <c r="L694" s="709" t="s">
        <v>201</v>
      </c>
      <c r="M694" s="708" t="s">
        <v>1417</v>
      </c>
    </row>
    <row r="695" spans="8:8">
      <c r="A695" s="713" t="s">
        <v>201</v>
      </c>
      <c r="B695" s="713" t="s">
        <v>1417</v>
      </c>
      <c r="C695" s="714" t="s">
        <v>1437</v>
      </c>
      <c r="D695" s="715">
        <v>34.0</v>
      </c>
      <c r="E695" s="715">
        <v>820.0</v>
      </c>
      <c r="F695" s="715">
        <v>36.0</v>
      </c>
      <c r="G695" s="715">
        <v>640.0</v>
      </c>
      <c r="H695" s="715" t="s">
        <v>1404</v>
      </c>
      <c r="J695" s="716">
        <f t="shared" si="10"/>
        <v>1.8200000000000003</v>
      </c>
      <c r="L695" s="709" t="s">
        <v>201</v>
      </c>
      <c r="M695" s="708" t="s">
        <v>1417</v>
      </c>
    </row>
    <row r="696" spans="8:8">
      <c r="A696" s="713" t="s">
        <v>201</v>
      </c>
      <c r="B696" s="713" t="s">
        <v>1417</v>
      </c>
      <c r="C696" s="714" t="s">
        <v>1437</v>
      </c>
      <c r="D696" s="715">
        <v>36.0</v>
      </c>
      <c r="E696" s="715">
        <v>640.0</v>
      </c>
      <c r="F696" s="715">
        <v>36.0</v>
      </c>
      <c r="G696" s="715">
        <v>730.0</v>
      </c>
      <c r="H696" s="715" t="s">
        <v>1404</v>
      </c>
      <c r="J696" s="716">
        <f t="shared" si="10"/>
        <v>0.0899999999999963</v>
      </c>
      <c r="L696" s="709" t="s">
        <v>201</v>
      </c>
      <c r="M696" s="708" t="s">
        <v>1417</v>
      </c>
    </row>
    <row r="697" spans="8:8">
      <c r="A697" s="713" t="s">
        <v>201</v>
      </c>
      <c r="B697" s="713" t="s">
        <v>1417</v>
      </c>
      <c r="C697" s="714" t="s">
        <v>1437</v>
      </c>
      <c r="D697" s="715">
        <v>36.0</v>
      </c>
      <c r="E697" s="715">
        <v>730.0</v>
      </c>
      <c r="F697" s="715">
        <v>37.0</v>
      </c>
      <c r="G697" s="715">
        <v>370.0</v>
      </c>
      <c r="H697" s="715" t="s">
        <v>1404</v>
      </c>
      <c r="J697" s="716">
        <f t="shared" si="10"/>
        <v>0.6400000000000006</v>
      </c>
      <c r="L697" s="709" t="s">
        <v>201</v>
      </c>
      <c r="M697" s="708" t="s">
        <v>1417</v>
      </c>
    </row>
    <row r="698" spans="8:8">
      <c r="A698" s="713" t="s">
        <v>201</v>
      </c>
      <c r="B698" s="713" t="s">
        <v>1417</v>
      </c>
      <c r="C698" s="714" t="s">
        <v>1437</v>
      </c>
      <c r="D698" s="715">
        <v>37.0</v>
      </c>
      <c r="E698" s="715">
        <v>370.0</v>
      </c>
      <c r="F698" s="715">
        <v>39.0</v>
      </c>
      <c r="G698" s="715">
        <v>730.0</v>
      </c>
      <c r="H698" s="715" t="s">
        <v>1403</v>
      </c>
      <c r="J698" s="716">
        <f t="shared" si="10"/>
        <v>2.3599999999999994</v>
      </c>
      <c r="L698" s="709" t="s">
        <v>201</v>
      </c>
      <c r="M698" s="708" t="s">
        <v>1417</v>
      </c>
    </row>
    <row r="699" spans="8:8">
      <c r="A699" s="713" t="s">
        <v>201</v>
      </c>
      <c r="B699" s="713" t="s">
        <v>1417</v>
      </c>
      <c r="C699" s="714" t="s">
        <v>1437</v>
      </c>
      <c r="D699" s="715">
        <v>39.0</v>
      </c>
      <c r="E699" s="715">
        <v>730.0</v>
      </c>
      <c r="F699" s="715">
        <v>40.0</v>
      </c>
      <c r="G699" s="715">
        <v>460.0</v>
      </c>
      <c r="H699" s="715" t="s">
        <v>1404</v>
      </c>
      <c r="J699" s="716">
        <f t="shared" si="10"/>
        <v>0.730000000000004</v>
      </c>
      <c r="L699" s="709" t="s">
        <v>201</v>
      </c>
      <c r="M699" s="708" t="s">
        <v>1417</v>
      </c>
    </row>
    <row r="700" spans="8:8">
      <c r="A700" s="713" t="s">
        <v>201</v>
      </c>
      <c r="B700" s="713" t="s">
        <v>1417</v>
      </c>
      <c r="C700" s="714" t="s">
        <v>1437</v>
      </c>
      <c r="D700" s="715">
        <v>40.0</v>
      </c>
      <c r="E700" s="715">
        <v>460.0</v>
      </c>
      <c r="F700" s="715">
        <v>41.0</v>
      </c>
      <c r="G700" s="715">
        <v>0.0</v>
      </c>
      <c r="H700" s="715" t="s">
        <v>1403</v>
      </c>
      <c r="J700" s="716">
        <f t="shared" si="10"/>
        <v>0.5399999999999991</v>
      </c>
      <c r="L700" s="709" t="s">
        <v>201</v>
      </c>
      <c r="M700" s="708" t="s">
        <v>1417</v>
      </c>
    </row>
    <row r="701" spans="8:8">
      <c r="A701" s="713" t="s">
        <v>201</v>
      </c>
      <c r="B701" s="713" t="s">
        <v>1417</v>
      </c>
      <c r="C701" s="714" t="s">
        <v>1437</v>
      </c>
      <c r="D701" s="715">
        <v>41.0</v>
      </c>
      <c r="E701" s="715">
        <v>0.0</v>
      </c>
      <c r="F701" s="715">
        <v>41.0</v>
      </c>
      <c r="G701" s="715">
        <v>910.0</v>
      </c>
      <c r="H701" s="715" t="s">
        <v>1404</v>
      </c>
      <c r="J701" s="716">
        <f t="shared" si="10"/>
        <v>0.9099999999999966</v>
      </c>
      <c r="L701" s="709" t="s">
        <v>201</v>
      </c>
      <c r="M701" s="708" t="s">
        <v>1417</v>
      </c>
    </row>
    <row r="702" spans="8:8">
      <c r="A702" s="713" t="s">
        <v>201</v>
      </c>
      <c r="B702" s="713" t="s">
        <v>1417</v>
      </c>
      <c r="C702" s="714" t="s">
        <v>1437</v>
      </c>
      <c r="D702" s="715">
        <v>41.0</v>
      </c>
      <c r="E702" s="715">
        <v>910.0</v>
      </c>
      <c r="F702" s="715">
        <v>42.0</v>
      </c>
      <c r="G702" s="715">
        <v>640.0</v>
      </c>
      <c r="H702" s="715" t="s">
        <v>1403</v>
      </c>
      <c r="J702" s="716">
        <f t="shared" si="10"/>
        <v>0.730000000000004</v>
      </c>
      <c r="L702" s="709" t="s">
        <v>201</v>
      </c>
      <c r="M702" s="708" t="s">
        <v>1417</v>
      </c>
    </row>
    <row r="703" spans="8:8">
      <c r="A703" s="713" t="s">
        <v>201</v>
      </c>
      <c r="B703" s="713" t="s">
        <v>1417</v>
      </c>
      <c r="C703" s="714" t="s">
        <v>1437</v>
      </c>
      <c r="D703" s="715">
        <v>42.0</v>
      </c>
      <c r="E703" s="715">
        <v>640.0</v>
      </c>
      <c r="F703" s="715">
        <v>47.0</v>
      </c>
      <c r="G703" s="715">
        <v>550.0</v>
      </c>
      <c r="H703" s="715" t="s">
        <v>1404</v>
      </c>
      <c r="J703" s="716">
        <f t="shared" si="10"/>
        <v>4.909999999999997</v>
      </c>
      <c r="L703" s="709" t="s">
        <v>201</v>
      </c>
      <c r="M703" s="708" t="s">
        <v>1417</v>
      </c>
    </row>
    <row r="704" spans="8:8">
      <c r="A704" s="713" t="s">
        <v>201</v>
      </c>
      <c r="B704" s="713" t="s">
        <v>1417</v>
      </c>
      <c r="C704" s="714" t="s">
        <v>1437</v>
      </c>
      <c r="D704" s="715">
        <v>47.0</v>
      </c>
      <c r="E704" s="715">
        <v>550.0</v>
      </c>
      <c r="F704" s="715">
        <v>48.0</v>
      </c>
      <c r="G704" s="715">
        <v>550.0</v>
      </c>
      <c r="H704" s="715" t="s">
        <v>1403</v>
      </c>
      <c r="J704" s="716">
        <f t="shared" si="10"/>
        <v>1.0</v>
      </c>
      <c r="L704" s="709" t="s">
        <v>201</v>
      </c>
      <c r="M704" s="708" t="s">
        <v>1417</v>
      </c>
    </row>
    <row r="705" spans="8:8">
      <c r="A705" s="713" t="s">
        <v>201</v>
      </c>
      <c r="B705" s="713" t="s">
        <v>1417</v>
      </c>
      <c r="C705" s="714" t="s">
        <v>1437</v>
      </c>
      <c r="D705" s="715">
        <v>48.0</v>
      </c>
      <c r="E705" s="715">
        <v>550.0</v>
      </c>
      <c r="F705" s="715">
        <v>52.0</v>
      </c>
      <c r="G705" s="715">
        <v>190.0</v>
      </c>
      <c r="H705" s="715" t="s">
        <v>1404</v>
      </c>
      <c r="J705" s="716">
        <f t="shared" si="10"/>
        <v>3.6400000000000006</v>
      </c>
      <c r="L705" s="709" t="s">
        <v>201</v>
      </c>
      <c r="M705" s="708" t="s">
        <v>1417</v>
      </c>
    </row>
    <row r="706" spans="8:8">
      <c r="A706" s="713" t="s">
        <v>201</v>
      </c>
      <c r="B706" s="713" t="s">
        <v>1417</v>
      </c>
      <c r="C706" s="714" t="s">
        <v>1437</v>
      </c>
      <c r="D706" s="715">
        <v>52.0</v>
      </c>
      <c r="E706" s="715">
        <v>190.0</v>
      </c>
      <c r="F706" s="715">
        <v>53.0</v>
      </c>
      <c r="G706" s="715">
        <v>950.0</v>
      </c>
      <c r="H706" s="715" t="s">
        <v>1403</v>
      </c>
      <c r="J706" s="716">
        <f t="shared" si="10"/>
        <v>1.7600000000000051</v>
      </c>
      <c r="L706" s="709" t="s">
        <v>201</v>
      </c>
      <c r="M706" s="708" t="s">
        <v>1417</v>
      </c>
    </row>
    <row r="707" spans="8:8">
      <c r="A707" s="713" t="s">
        <v>201</v>
      </c>
      <c r="B707" s="713" t="s">
        <v>1417</v>
      </c>
      <c r="C707" s="714" t="s">
        <v>1437</v>
      </c>
      <c r="D707" s="715">
        <v>53.0</v>
      </c>
      <c r="E707" s="715">
        <v>950.0</v>
      </c>
      <c r="F707" s="715">
        <v>56.0</v>
      </c>
      <c r="G707" s="715">
        <v>50.0</v>
      </c>
      <c r="H707" s="715" t="s">
        <v>1404</v>
      </c>
      <c r="J707" s="716">
        <f t="shared" si="11" ref="J707:J770">+(F707+G707/1000)-(D707+E707/1000)</f>
        <v>2.0999999999999943</v>
      </c>
      <c r="L707" s="709" t="s">
        <v>201</v>
      </c>
      <c r="M707" s="708" t="s">
        <v>1417</v>
      </c>
    </row>
    <row r="708" spans="8:8">
      <c r="A708" s="713" t="s">
        <v>201</v>
      </c>
      <c r="B708" s="713" t="s">
        <v>1417</v>
      </c>
      <c r="C708" s="714" t="s">
        <v>1437</v>
      </c>
      <c r="D708" s="715">
        <v>56.0</v>
      </c>
      <c r="E708" s="715">
        <v>50.0</v>
      </c>
      <c r="F708" s="715">
        <v>57.0</v>
      </c>
      <c r="G708" s="715">
        <v>500.0</v>
      </c>
      <c r="H708" s="715" t="s">
        <v>1403</v>
      </c>
      <c r="J708" s="716">
        <f t="shared" si="11"/>
        <v>1.4500000000000028</v>
      </c>
      <c r="L708" s="709" t="s">
        <v>201</v>
      </c>
      <c r="M708" s="708" t="s">
        <v>1417</v>
      </c>
    </row>
    <row r="709" spans="8:8">
      <c r="A709" s="713" t="s">
        <v>201</v>
      </c>
      <c r="B709" s="713" t="s">
        <v>1417</v>
      </c>
      <c r="C709" s="714" t="s">
        <v>1438</v>
      </c>
      <c r="D709" s="715">
        <v>102.0</v>
      </c>
      <c r="E709" s="715">
        <v>0.0</v>
      </c>
      <c r="F709" s="715">
        <v>106.0</v>
      </c>
      <c r="G709" s="715">
        <v>0.0</v>
      </c>
      <c r="H709" s="715" t="s">
        <v>1404</v>
      </c>
      <c r="J709" s="716">
        <f t="shared" si="11"/>
        <v>4.0</v>
      </c>
      <c r="L709" s="709" t="s">
        <v>201</v>
      </c>
      <c r="M709" s="708" t="s">
        <v>1417</v>
      </c>
    </row>
    <row r="710" spans="8:8">
      <c r="A710" s="713" t="s">
        <v>201</v>
      </c>
      <c r="B710" s="713" t="s">
        <v>1417</v>
      </c>
      <c r="C710" s="714" t="s">
        <v>1438</v>
      </c>
      <c r="D710" s="715">
        <v>106.0</v>
      </c>
      <c r="E710" s="715">
        <v>0.0</v>
      </c>
      <c r="F710" s="715">
        <v>111.0</v>
      </c>
      <c r="G710" s="715">
        <v>0.0</v>
      </c>
      <c r="H710" s="715" t="s">
        <v>1411</v>
      </c>
      <c r="J710" s="716">
        <f t="shared" si="11"/>
        <v>5.0</v>
      </c>
      <c r="L710" s="709" t="s">
        <v>201</v>
      </c>
      <c r="M710" s="708" t="s">
        <v>1417</v>
      </c>
    </row>
    <row r="711" spans="8:8">
      <c r="A711" s="713" t="s">
        <v>945</v>
      </c>
      <c r="B711" s="713" t="s">
        <v>1439</v>
      </c>
      <c r="C711" s="714" t="s">
        <v>946</v>
      </c>
      <c r="D711" s="715">
        <v>1.0</v>
      </c>
      <c r="E711" s="715">
        <v>0.0</v>
      </c>
      <c r="F711" s="715">
        <v>7.0</v>
      </c>
      <c r="G711" s="715">
        <v>633.0</v>
      </c>
      <c r="H711" s="715" t="s">
        <v>1403</v>
      </c>
      <c r="J711" s="716">
        <f t="shared" si="11"/>
        <v>6.633</v>
      </c>
      <c r="L711" s="709" t="s">
        <v>945</v>
      </c>
      <c r="M711" s="708" t="s">
        <v>1439</v>
      </c>
    </row>
    <row r="712" spans="8:8">
      <c r="A712" s="713" t="s">
        <v>945</v>
      </c>
      <c r="B712" s="713" t="s">
        <v>1439</v>
      </c>
      <c r="C712" s="714" t="s">
        <v>946</v>
      </c>
      <c r="D712" s="715">
        <v>7.0</v>
      </c>
      <c r="E712" s="715">
        <v>633.0</v>
      </c>
      <c r="F712" s="715">
        <v>12.0</v>
      </c>
      <c r="G712" s="715">
        <v>249.0</v>
      </c>
      <c r="H712" s="715" t="s">
        <v>1403</v>
      </c>
      <c r="J712" s="716">
        <f t="shared" si="11"/>
        <v>4.6160000000000005</v>
      </c>
      <c r="L712" s="709" t="s">
        <v>945</v>
      </c>
      <c r="M712" s="708" t="s">
        <v>1439</v>
      </c>
    </row>
    <row r="713" spans="8:8">
      <c r="A713" s="713" t="s">
        <v>945</v>
      </c>
      <c r="B713" s="713" t="s">
        <v>1439</v>
      </c>
      <c r="C713" s="714" t="s">
        <v>946</v>
      </c>
      <c r="D713" s="715">
        <v>12.0</v>
      </c>
      <c r="E713" s="715">
        <v>249.0</v>
      </c>
      <c r="F713" s="715">
        <v>18.0</v>
      </c>
      <c r="G713" s="715">
        <v>581.0</v>
      </c>
      <c r="H713" s="715" t="s">
        <v>1411</v>
      </c>
      <c r="J713" s="716">
        <f t="shared" si="11"/>
        <v>6.331999999999999</v>
      </c>
      <c r="L713" s="709" t="s">
        <v>945</v>
      </c>
      <c r="M713" s="708" t="s">
        <v>1439</v>
      </c>
    </row>
    <row r="714" spans="8:8">
      <c r="A714" s="713" t="s">
        <v>945</v>
      </c>
      <c r="B714" s="713" t="s">
        <v>1439</v>
      </c>
      <c r="C714" s="714" t="s">
        <v>946</v>
      </c>
      <c r="D714" s="715">
        <v>18.0</v>
      </c>
      <c r="E714" s="715">
        <v>581.0</v>
      </c>
      <c r="F714" s="715">
        <v>26.0</v>
      </c>
      <c r="G714" s="715">
        <v>594.0</v>
      </c>
      <c r="H714" s="715" t="s">
        <v>1402</v>
      </c>
      <c r="J714" s="716">
        <f t="shared" si="11"/>
        <v>8.013000000000002</v>
      </c>
      <c r="L714" s="709" t="s">
        <v>945</v>
      </c>
      <c r="M714" s="708" t="s">
        <v>1439</v>
      </c>
    </row>
    <row r="715" spans="8:8">
      <c r="A715" s="713" t="s">
        <v>945</v>
      </c>
      <c r="B715" s="713" t="s">
        <v>1439</v>
      </c>
      <c r="C715" s="714" t="s">
        <v>946</v>
      </c>
      <c r="D715" s="715">
        <v>26.0</v>
      </c>
      <c r="E715" s="715">
        <v>594.0</v>
      </c>
      <c r="F715" s="715">
        <v>47.0</v>
      </c>
      <c r="G715" s="715">
        <v>514.0</v>
      </c>
      <c r="H715" s="715" t="s">
        <v>1403</v>
      </c>
      <c r="J715" s="716">
        <f t="shared" si="11"/>
        <v>20.92</v>
      </c>
      <c r="L715" s="709" t="s">
        <v>945</v>
      </c>
      <c r="M715" s="708" t="s">
        <v>1439</v>
      </c>
    </row>
    <row r="716" spans="8:8">
      <c r="A716" s="713" t="s">
        <v>1440</v>
      </c>
      <c r="B716" s="713" t="s">
        <v>1439</v>
      </c>
      <c r="C716" s="714" t="s">
        <v>948</v>
      </c>
      <c r="D716" s="715">
        <v>0.0</v>
      </c>
      <c r="E716" s="715">
        <v>0.0</v>
      </c>
      <c r="F716" s="715">
        <v>10.0</v>
      </c>
      <c r="G716" s="715">
        <v>485.0</v>
      </c>
      <c r="H716" s="715" t="s">
        <v>1402</v>
      </c>
      <c r="J716" s="716">
        <f t="shared" si="11"/>
        <v>10.485</v>
      </c>
      <c r="L716" s="709" t="s">
        <v>1440</v>
      </c>
      <c r="M716" s="708" t="s">
        <v>1439</v>
      </c>
    </row>
    <row r="717" spans="8:8">
      <c r="A717" s="713" t="s">
        <v>1440</v>
      </c>
      <c r="B717" s="713" t="s">
        <v>1439</v>
      </c>
      <c r="C717" s="714" t="s">
        <v>948</v>
      </c>
      <c r="D717" s="715">
        <v>10.0</v>
      </c>
      <c r="E717" s="715">
        <v>485.0</v>
      </c>
      <c r="F717" s="715">
        <v>20.0</v>
      </c>
      <c r="G717" s="715">
        <v>117.0</v>
      </c>
      <c r="H717" s="715" t="s">
        <v>1403</v>
      </c>
      <c r="J717" s="716">
        <f t="shared" si="11"/>
        <v>9.632000000000001</v>
      </c>
      <c r="L717" s="709" t="s">
        <v>1440</v>
      </c>
      <c r="M717" s="708" t="s">
        <v>1439</v>
      </c>
    </row>
    <row r="718" spans="8:8">
      <c r="A718" s="713" t="s">
        <v>1440</v>
      </c>
      <c r="B718" s="713" t="s">
        <v>1439</v>
      </c>
      <c r="C718" s="714" t="s">
        <v>948</v>
      </c>
      <c r="D718" s="715">
        <v>20.0</v>
      </c>
      <c r="E718" s="715">
        <v>117.0</v>
      </c>
      <c r="F718" s="715">
        <v>34.0</v>
      </c>
      <c r="G718" s="715">
        <v>603.0</v>
      </c>
      <c r="H718" s="715" t="s">
        <v>1402</v>
      </c>
      <c r="J718" s="716">
        <f t="shared" si="11"/>
        <v>14.486</v>
      </c>
      <c r="L718" s="709" t="s">
        <v>1440</v>
      </c>
      <c r="M718" s="708" t="s">
        <v>1439</v>
      </c>
    </row>
    <row r="719" spans="8:8">
      <c r="A719" s="713" t="s">
        <v>1440</v>
      </c>
      <c r="B719" s="713" t="s">
        <v>1439</v>
      </c>
      <c r="C719" s="714" t="s">
        <v>948</v>
      </c>
      <c r="D719" s="715">
        <v>34.0</v>
      </c>
      <c r="E719" s="715">
        <v>603.0</v>
      </c>
      <c r="F719" s="715">
        <v>36.0</v>
      </c>
      <c r="G719" s="715">
        <v>253.0</v>
      </c>
      <c r="H719" s="715" t="s">
        <v>1402</v>
      </c>
      <c r="J719" s="716">
        <f t="shared" si="11"/>
        <v>1.6499999999999986</v>
      </c>
      <c r="L719" s="709" t="s">
        <v>1440</v>
      </c>
      <c r="M719" s="708" t="s">
        <v>1439</v>
      </c>
    </row>
    <row r="720" spans="8:8">
      <c r="A720" s="713" t="s">
        <v>558</v>
      </c>
      <c r="B720" s="713" t="s">
        <v>1414</v>
      </c>
      <c r="C720" s="714" t="s">
        <v>1441</v>
      </c>
      <c r="D720" s="715">
        <v>55.0</v>
      </c>
      <c r="E720" s="715">
        <v>350.0</v>
      </c>
      <c r="F720" s="715">
        <v>56.0</v>
      </c>
      <c r="G720" s="715">
        <v>487.0</v>
      </c>
      <c r="H720" s="715" t="s">
        <v>1411</v>
      </c>
      <c r="J720" s="716">
        <f t="shared" si="11"/>
        <v>1.1370000000000005</v>
      </c>
      <c r="L720" s="709" t="s">
        <v>558</v>
      </c>
      <c r="M720" s="708" t="s">
        <v>1414</v>
      </c>
    </row>
    <row r="721" spans="8:8">
      <c r="A721" s="713" t="s">
        <v>558</v>
      </c>
      <c r="B721" s="713" t="s">
        <v>1414</v>
      </c>
      <c r="C721" s="714" t="s">
        <v>1441</v>
      </c>
      <c r="D721" s="715">
        <v>56.0</v>
      </c>
      <c r="E721" s="715">
        <v>487.0</v>
      </c>
      <c r="F721" s="715">
        <v>57.0</v>
      </c>
      <c r="G721" s="715">
        <v>277.0</v>
      </c>
      <c r="H721" s="715" t="s">
        <v>1403</v>
      </c>
      <c r="J721" s="716">
        <f t="shared" si="11"/>
        <v>0.7899999999999991</v>
      </c>
      <c r="L721" s="709" t="s">
        <v>558</v>
      </c>
      <c r="M721" s="708" t="s">
        <v>1414</v>
      </c>
    </row>
    <row r="722" spans="8:8">
      <c r="A722" s="713" t="s">
        <v>558</v>
      </c>
      <c r="B722" s="713" t="s">
        <v>1414</v>
      </c>
      <c r="C722" s="714" t="s">
        <v>1441</v>
      </c>
      <c r="D722" s="715">
        <v>57.0</v>
      </c>
      <c r="E722" s="715">
        <v>277.0</v>
      </c>
      <c r="F722" s="715">
        <v>57.0</v>
      </c>
      <c r="G722" s="715">
        <v>517.0</v>
      </c>
      <c r="H722" s="715" t="s">
        <v>1402</v>
      </c>
      <c r="J722" s="716">
        <f t="shared" si="11"/>
        <v>0.240000000000002</v>
      </c>
      <c r="L722" s="709" t="s">
        <v>558</v>
      </c>
      <c r="M722" s="708" t="s">
        <v>1414</v>
      </c>
    </row>
    <row r="723" spans="8:8">
      <c r="A723" s="713" t="s">
        <v>558</v>
      </c>
      <c r="B723" s="713" t="s">
        <v>1414</v>
      </c>
      <c r="C723" s="714" t="s">
        <v>1441</v>
      </c>
      <c r="D723" s="715">
        <v>57.0</v>
      </c>
      <c r="E723" s="715">
        <v>517.0</v>
      </c>
      <c r="F723" s="715">
        <v>57.0</v>
      </c>
      <c r="G723" s="715">
        <v>667.0</v>
      </c>
      <c r="H723" s="715" t="s">
        <v>1404</v>
      </c>
      <c r="J723" s="716">
        <f t="shared" si="11"/>
        <v>0.14999999999999858</v>
      </c>
      <c r="L723" s="709" t="s">
        <v>558</v>
      </c>
      <c r="M723" s="708" t="s">
        <v>1414</v>
      </c>
    </row>
    <row r="724" spans="8:8">
      <c r="A724" s="713" t="s">
        <v>558</v>
      </c>
      <c r="B724" s="713" t="s">
        <v>1414</v>
      </c>
      <c r="C724" s="714" t="s">
        <v>1441</v>
      </c>
      <c r="D724" s="715">
        <v>57.0</v>
      </c>
      <c r="E724" s="715">
        <v>667.0</v>
      </c>
      <c r="F724" s="715">
        <v>57.0</v>
      </c>
      <c r="G724" s="715">
        <v>837.0</v>
      </c>
      <c r="H724" s="715" t="s">
        <v>1403</v>
      </c>
      <c r="J724" s="716">
        <f t="shared" si="11"/>
        <v>0.1700000000000017</v>
      </c>
      <c r="L724" s="709" t="s">
        <v>558</v>
      </c>
      <c r="M724" s="708" t="s">
        <v>1414</v>
      </c>
    </row>
    <row r="725" spans="8:8">
      <c r="A725" s="713" t="s">
        <v>558</v>
      </c>
      <c r="B725" s="713" t="s">
        <v>1414</v>
      </c>
      <c r="C725" s="714" t="s">
        <v>1441</v>
      </c>
      <c r="D725" s="715">
        <v>57.0</v>
      </c>
      <c r="E725" s="715">
        <v>837.0</v>
      </c>
      <c r="F725" s="715">
        <v>58.0</v>
      </c>
      <c r="G725" s="715">
        <v>207.0</v>
      </c>
      <c r="H725" s="715" t="s">
        <v>1404</v>
      </c>
      <c r="J725" s="716">
        <f t="shared" si="11"/>
        <v>0.36999999999999744</v>
      </c>
      <c r="L725" s="709" t="s">
        <v>558</v>
      </c>
      <c r="M725" s="708" t="s">
        <v>1414</v>
      </c>
    </row>
    <row r="726" spans="8:8">
      <c r="A726" s="713" t="s">
        <v>558</v>
      </c>
      <c r="B726" s="713" t="s">
        <v>1414</v>
      </c>
      <c r="C726" s="714" t="s">
        <v>1441</v>
      </c>
      <c r="D726" s="715">
        <v>58.0</v>
      </c>
      <c r="E726" s="715">
        <v>207.0</v>
      </c>
      <c r="F726" s="715">
        <v>58.0</v>
      </c>
      <c r="G726" s="715">
        <v>777.0</v>
      </c>
      <c r="H726" s="715" t="s">
        <v>1402</v>
      </c>
      <c r="J726" s="716">
        <f t="shared" si="11"/>
        <v>0.5700000000000003</v>
      </c>
      <c r="L726" s="709" t="s">
        <v>558</v>
      </c>
      <c r="M726" s="708" t="s">
        <v>1414</v>
      </c>
    </row>
    <row r="727" spans="8:8">
      <c r="A727" s="713" t="s">
        <v>558</v>
      </c>
      <c r="B727" s="713" t="s">
        <v>1414</v>
      </c>
      <c r="C727" s="714" t="s">
        <v>1441</v>
      </c>
      <c r="D727" s="715">
        <v>58.0</v>
      </c>
      <c r="E727" s="715">
        <v>777.0</v>
      </c>
      <c r="F727" s="715">
        <v>59.0</v>
      </c>
      <c r="G727" s="715">
        <v>169.0</v>
      </c>
      <c r="H727" s="715" t="s">
        <v>1403</v>
      </c>
      <c r="J727" s="716">
        <f t="shared" si="11"/>
        <v>0.3919999999999959</v>
      </c>
      <c r="L727" s="709" t="s">
        <v>558</v>
      </c>
      <c r="M727" s="708" t="s">
        <v>1414</v>
      </c>
    </row>
    <row r="728" spans="8:8">
      <c r="A728" s="713" t="s">
        <v>558</v>
      </c>
      <c r="B728" s="713" t="s">
        <v>1414</v>
      </c>
      <c r="C728" s="714" t="s">
        <v>1441</v>
      </c>
      <c r="D728" s="715">
        <v>59.0</v>
      </c>
      <c r="E728" s="715">
        <v>169.0</v>
      </c>
      <c r="F728" s="715">
        <v>60.0</v>
      </c>
      <c r="G728" s="715">
        <v>719.0</v>
      </c>
      <c r="H728" s="715" t="s">
        <v>1402</v>
      </c>
      <c r="J728" s="716">
        <f t="shared" si="11"/>
        <v>1.5500000000000043</v>
      </c>
      <c r="L728" s="709" t="s">
        <v>558</v>
      </c>
      <c r="M728" s="708" t="s">
        <v>1414</v>
      </c>
    </row>
    <row r="729" spans="8:8">
      <c r="A729" s="713" t="s">
        <v>558</v>
      </c>
      <c r="B729" s="713" t="s">
        <v>1414</v>
      </c>
      <c r="C729" s="714" t="s">
        <v>1441</v>
      </c>
      <c r="D729" s="715">
        <v>60.0</v>
      </c>
      <c r="E729" s="715">
        <v>719.0</v>
      </c>
      <c r="F729" s="715">
        <v>61.0</v>
      </c>
      <c r="G729" s="715">
        <v>59.0</v>
      </c>
      <c r="H729" s="715" t="s">
        <v>1403</v>
      </c>
      <c r="J729" s="716">
        <f t="shared" si="11"/>
        <v>0.3399999999999963</v>
      </c>
      <c r="L729" s="709" t="s">
        <v>558</v>
      </c>
      <c r="M729" s="708" t="s">
        <v>1414</v>
      </c>
    </row>
    <row r="730" spans="8:8">
      <c r="A730" s="713" t="s">
        <v>558</v>
      </c>
      <c r="B730" s="713" t="s">
        <v>1414</v>
      </c>
      <c r="C730" s="714" t="s">
        <v>1441</v>
      </c>
      <c r="D730" s="715">
        <v>61.0</v>
      </c>
      <c r="E730" s="715">
        <v>59.0</v>
      </c>
      <c r="F730" s="715">
        <v>61.0</v>
      </c>
      <c r="G730" s="715">
        <v>421.0</v>
      </c>
      <c r="H730" s="715" t="s">
        <v>1404</v>
      </c>
      <c r="J730" s="716">
        <f t="shared" si="11"/>
        <v>0.3620000000000019</v>
      </c>
      <c r="L730" s="709" t="s">
        <v>558</v>
      </c>
      <c r="M730" s="708" t="s">
        <v>1414</v>
      </c>
    </row>
    <row r="731" spans="8:8">
      <c r="A731" s="713" t="s">
        <v>558</v>
      </c>
      <c r="B731" s="713" t="s">
        <v>1414</v>
      </c>
      <c r="C731" s="714" t="s">
        <v>1441</v>
      </c>
      <c r="D731" s="715">
        <v>61.0</v>
      </c>
      <c r="E731" s="715">
        <v>421.0</v>
      </c>
      <c r="F731" s="715">
        <v>62.0</v>
      </c>
      <c r="G731" s="715">
        <v>579.0</v>
      </c>
      <c r="H731" s="715" t="s">
        <v>1402</v>
      </c>
      <c r="J731" s="716">
        <f t="shared" si="11"/>
        <v>1.1580000000000013</v>
      </c>
      <c r="L731" s="709" t="s">
        <v>558</v>
      </c>
      <c r="M731" s="708" t="s">
        <v>1414</v>
      </c>
    </row>
    <row r="732" spans="8:8">
      <c r="A732" s="713" t="s">
        <v>558</v>
      </c>
      <c r="B732" s="713" t="s">
        <v>1414</v>
      </c>
      <c r="C732" s="714" t="s">
        <v>1441</v>
      </c>
      <c r="D732" s="715">
        <v>62.0</v>
      </c>
      <c r="E732" s="715">
        <v>579.0</v>
      </c>
      <c r="F732" s="715">
        <v>62.0</v>
      </c>
      <c r="G732" s="715">
        <v>799.0</v>
      </c>
      <c r="H732" s="715" t="s">
        <v>1403</v>
      </c>
      <c r="J732" s="716">
        <f t="shared" si="11"/>
        <v>0.21999999999999886</v>
      </c>
      <c r="L732" s="709" t="s">
        <v>558</v>
      </c>
      <c r="M732" s="708" t="s">
        <v>1414</v>
      </c>
    </row>
    <row r="733" spans="8:8">
      <c r="A733" s="713" t="s">
        <v>558</v>
      </c>
      <c r="B733" s="713" t="s">
        <v>1414</v>
      </c>
      <c r="C733" s="714" t="s">
        <v>1441</v>
      </c>
      <c r="D733" s="715">
        <v>62.0</v>
      </c>
      <c r="E733" s="715">
        <v>799.0</v>
      </c>
      <c r="F733" s="715">
        <v>63.0</v>
      </c>
      <c r="G733" s="715">
        <v>249.0</v>
      </c>
      <c r="H733" s="715" t="s">
        <v>1402</v>
      </c>
      <c r="J733" s="716">
        <f t="shared" si="11"/>
        <v>0.45000000000000284</v>
      </c>
      <c r="L733" s="709" t="s">
        <v>558</v>
      </c>
      <c r="M733" s="708" t="s">
        <v>1414</v>
      </c>
    </row>
    <row r="734" spans="8:8">
      <c r="A734" s="713" t="s">
        <v>558</v>
      </c>
      <c r="B734" s="713" t="s">
        <v>1414</v>
      </c>
      <c r="C734" s="714" t="s">
        <v>1441</v>
      </c>
      <c r="D734" s="715">
        <v>63.0</v>
      </c>
      <c r="E734" s="715">
        <v>249.0</v>
      </c>
      <c r="F734" s="715">
        <v>63.0</v>
      </c>
      <c r="G734" s="715">
        <v>400.0</v>
      </c>
      <c r="H734" s="715" t="s">
        <v>1403</v>
      </c>
      <c r="J734" s="716">
        <f t="shared" si="11"/>
        <v>0.15099999999999625</v>
      </c>
      <c r="L734" s="709" t="s">
        <v>558</v>
      </c>
      <c r="M734" s="708" t="s">
        <v>1414</v>
      </c>
    </row>
    <row r="735" spans="8:8">
      <c r="A735" s="713" t="s">
        <v>558</v>
      </c>
      <c r="B735" s="713" t="s">
        <v>1414</v>
      </c>
      <c r="C735" s="714" t="s">
        <v>1441</v>
      </c>
      <c r="D735" s="715">
        <v>63.0</v>
      </c>
      <c r="E735" s="715">
        <v>400.0</v>
      </c>
      <c r="F735" s="715">
        <v>63.0</v>
      </c>
      <c r="G735" s="715">
        <v>737.0</v>
      </c>
      <c r="H735" s="715" t="s">
        <v>1404</v>
      </c>
      <c r="J735" s="716">
        <f t="shared" si="11"/>
        <v>0.3370000000000033</v>
      </c>
      <c r="L735" s="709" t="s">
        <v>558</v>
      </c>
      <c r="M735" s="708" t="s">
        <v>1414</v>
      </c>
    </row>
    <row r="736" spans="8:8">
      <c r="A736" s="713" t="s">
        <v>558</v>
      </c>
      <c r="B736" s="713" t="s">
        <v>1414</v>
      </c>
      <c r="C736" s="714" t="s">
        <v>1441</v>
      </c>
      <c r="D736" s="715">
        <v>63.0</v>
      </c>
      <c r="E736" s="715">
        <v>737.0</v>
      </c>
      <c r="F736" s="715">
        <v>64.0</v>
      </c>
      <c r="G736" s="715">
        <v>527.0</v>
      </c>
      <c r="H736" s="715" t="s">
        <v>1402</v>
      </c>
      <c r="J736" s="716">
        <f t="shared" si="11"/>
        <v>0.7899999999999991</v>
      </c>
      <c r="L736" s="709" t="s">
        <v>558</v>
      </c>
      <c r="M736" s="708" t="s">
        <v>1414</v>
      </c>
    </row>
    <row r="737" spans="8:8">
      <c r="A737" s="713" t="s">
        <v>558</v>
      </c>
      <c r="B737" s="713" t="s">
        <v>1414</v>
      </c>
      <c r="C737" s="714" t="s">
        <v>1441</v>
      </c>
      <c r="D737" s="715">
        <v>64.0</v>
      </c>
      <c r="E737" s="715">
        <v>527.0</v>
      </c>
      <c r="F737" s="715">
        <v>64.0</v>
      </c>
      <c r="G737" s="715">
        <v>777.0</v>
      </c>
      <c r="H737" s="715" t="s">
        <v>1404</v>
      </c>
      <c r="J737" s="716">
        <f t="shared" si="11"/>
        <v>0.25</v>
      </c>
      <c r="L737" s="709" t="s">
        <v>558</v>
      </c>
      <c r="M737" s="708" t="s">
        <v>1414</v>
      </c>
    </row>
    <row r="738" spans="8:8">
      <c r="A738" s="713" t="s">
        <v>558</v>
      </c>
      <c r="B738" s="713" t="s">
        <v>1414</v>
      </c>
      <c r="C738" s="714" t="s">
        <v>1441</v>
      </c>
      <c r="D738" s="715">
        <v>64.0</v>
      </c>
      <c r="E738" s="715">
        <v>777.0</v>
      </c>
      <c r="F738" s="715">
        <v>64.0</v>
      </c>
      <c r="G738" s="715">
        <v>946.0</v>
      </c>
      <c r="H738" s="715" t="s">
        <v>1402</v>
      </c>
      <c r="J738" s="716">
        <f t="shared" si="11"/>
        <v>0.16899999999999693</v>
      </c>
      <c r="L738" s="709" t="s">
        <v>558</v>
      </c>
      <c r="M738" s="708" t="s">
        <v>1414</v>
      </c>
    </row>
    <row r="739" spans="8:8">
      <c r="A739" s="713" t="s">
        <v>558</v>
      </c>
      <c r="B739" s="713" t="s">
        <v>1414</v>
      </c>
      <c r="C739" s="714" t="s">
        <v>1441</v>
      </c>
      <c r="D739" s="715">
        <v>64.0</v>
      </c>
      <c r="E739" s="715">
        <v>946.0</v>
      </c>
      <c r="F739" s="715">
        <v>65.0</v>
      </c>
      <c r="G739" s="715">
        <v>426.0</v>
      </c>
      <c r="H739" s="715" t="s">
        <v>1403</v>
      </c>
      <c r="J739" s="716">
        <f t="shared" si="11"/>
        <v>0.480000000000004</v>
      </c>
      <c r="L739" s="709" t="s">
        <v>558</v>
      </c>
      <c r="M739" s="708" t="s">
        <v>1414</v>
      </c>
    </row>
    <row r="740" spans="8:8">
      <c r="A740" s="713" t="s">
        <v>558</v>
      </c>
      <c r="B740" s="713" t="s">
        <v>1414</v>
      </c>
      <c r="C740" s="714" t="s">
        <v>1441</v>
      </c>
      <c r="D740" s="715">
        <v>65.0</v>
      </c>
      <c r="E740" s="715">
        <v>426.0</v>
      </c>
      <c r="F740" s="715">
        <v>66.0</v>
      </c>
      <c r="G740" s="715">
        <v>47.0</v>
      </c>
      <c r="H740" s="715" t="s">
        <v>1402</v>
      </c>
      <c r="J740" s="716">
        <f t="shared" si="11"/>
        <v>0.6209999999999951</v>
      </c>
      <c r="L740" s="709" t="s">
        <v>558</v>
      </c>
      <c r="M740" s="708" t="s">
        <v>1414</v>
      </c>
    </row>
    <row r="741" spans="8:8">
      <c r="A741" s="713" t="s">
        <v>558</v>
      </c>
      <c r="B741" s="713" t="s">
        <v>1414</v>
      </c>
      <c r="C741" s="714" t="s">
        <v>1441</v>
      </c>
      <c r="D741" s="715">
        <v>66.0</v>
      </c>
      <c r="E741" s="715">
        <v>47.0</v>
      </c>
      <c r="F741" s="715">
        <v>66.0</v>
      </c>
      <c r="G741" s="715">
        <v>389.0</v>
      </c>
      <c r="H741" s="715" t="s">
        <v>1403</v>
      </c>
      <c r="J741" s="716">
        <f t="shared" si="11"/>
        <v>0.34199999999999875</v>
      </c>
      <c r="L741" s="709" t="s">
        <v>558</v>
      </c>
      <c r="M741" s="708" t="s">
        <v>1414</v>
      </c>
    </row>
    <row r="742" spans="8:8">
      <c r="A742" s="713" t="s">
        <v>558</v>
      </c>
      <c r="B742" s="713" t="s">
        <v>1414</v>
      </c>
      <c r="C742" s="714" t="s">
        <v>1441</v>
      </c>
      <c r="D742" s="715">
        <v>66.0</v>
      </c>
      <c r="E742" s="715">
        <v>389.0</v>
      </c>
      <c r="F742" s="715">
        <v>66.0</v>
      </c>
      <c r="G742" s="715">
        <v>739.0</v>
      </c>
      <c r="H742" s="715" t="s">
        <v>1402</v>
      </c>
      <c r="J742" s="716">
        <f t="shared" si="11"/>
        <v>0.3500000000000085</v>
      </c>
      <c r="L742" s="709" t="s">
        <v>558</v>
      </c>
      <c r="M742" s="708" t="s">
        <v>1414</v>
      </c>
    </row>
    <row r="743" spans="8:8">
      <c r="A743" s="713" t="s">
        <v>558</v>
      </c>
      <c r="B743" s="713" t="s">
        <v>1414</v>
      </c>
      <c r="C743" s="714" t="s">
        <v>1441</v>
      </c>
      <c r="D743" s="715">
        <v>66.0</v>
      </c>
      <c r="E743" s="715">
        <v>739.0</v>
      </c>
      <c r="F743" s="715">
        <v>67.0</v>
      </c>
      <c r="G743" s="715">
        <v>0.0</v>
      </c>
      <c r="H743" s="715" t="s">
        <v>1404</v>
      </c>
      <c r="J743" s="716">
        <f t="shared" si="11"/>
        <v>0.2609999999999957</v>
      </c>
      <c r="L743" s="709" t="s">
        <v>558</v>
      </c>
      <c r="M743" s="708" t="s">
        <v>1414</v>
      </c>
    </row>
    <row r="744" spans="8:8">
      <c r="A744" s="713" t="s">
        <v>558</v>
      </c>
      <c r="B744" s="713" t="s">
        <v>1414</v>
      </c>
      <c r="C744" s="714" t="s">
        <v>1441</v>
      </c>
      <c r="D744" s="715">
        <v>67.0</v>
      </c>
      <c r="E744" s="715">
        <v>0.0</v>
      </c>
      <c r="F744" s="715">
        <v>67.0</v>
      </c>
      <c r="G744" s="715">
        <v>359.0</v>
      </c>
      <c r="H744" s="715" t="s">
        <v>1402</v>
      </c>
      <c r="J744" s="716">
        <f t="shared" si="11"/>
        <v>0.35899999999999466</v>
      </c>
      <c r="L744" s="709" t="s">
        <v>558</v>
      </c>
      <c r="M744" s="708" t="s">
        <v>1414</v>
      </c>
    </row>
    <row r="745" spans="8:8">
      <c r="A745" s="713" t="s">
        <v>558</v>
      </c>
      <c r="B745" s="713" t="s">
        <v>1414</v>
      </c>
      <c r="C745" s="714" t="s">
        <v>1441</v>
      </c>
      <c r="D745" s="715">
        <v>67.0</v>
      </c>
      <c r="E745" s="715">
        <v>359.0</v>
      </c>
      <c r="F745" s="715">
        <v>67.0</v>
      </c>
      <c r="G745" s="715">
        <v>650.0</v>
      </c>
      <c r="H745" s="715" t="s">
        <v>1411</v>
      </c>
      <c r="J745" s="716">
        <f t="shared" si="11"/>
        <v>0.291000000000011</v>
      </c>
      <c r="L745" s="709" t="s">
        <v>558</v>
      </c>
      <c r="M745" s="708" t="s">
        <v>1414</v>
      </c>
    </row>
    <row r="746" spans="8:8">
      <c r="A746" s="713" t="s">
        <v>558</v>
      </c>
      <c r="B746" s="713" t="s">
        <v>1414</v>
      </c>
      <c r="C746" s="714" t="s">
        <v>1441</v>
      </c>
      <c r="D746" s="715">
        <v>67.0</v>
      </c>
      <c r="E746" s="715">
        <v>650.0</v>
      </c>
      <c r="F746" s="715">
        <v>68.0</v>
      </c>
      <c r="G746" s="715">
        <v>200.0</v>
      </c>
      <c r="H746" s="715" t="s">
        <v>1403</v>
      </c>
      <c r="J746" s="716">
        <f t="shared" si="11"/>
        <v>0.5499999999999972</v>
      </c>
      <c r="L746" s="709" t="s">
        <v>558</v>
      </c>
      <c r="M746" s="708" t="s">
        <v>1414</v>
      </c>
    </row>
    <row r="747" spans="8:8">
      <c r="A747" s="713" t="s">
        <v>558</v>
      </c>
      <c r="B747" s="713" t="s">
        <v>1414</v>
      </c>
      <c r="C747" s="714" t="s">
        <v>1441</v>
      </c>
      <c r="D747" s="715">
        <v>68.0</v>
      </c>
      <c r="E747" s="715">
        <v>200.0</v>
      </c>
      <c r="F747" s="715">
        <v>69.0</v>
      </c>
      <c r="G747" s="715">
        <v>196.0</v>
      </c>
      <c r="H747" s="715" t="s">
        <v>1402</v>
      </c>
      <c r="J747" s="716">
        <f t="shared" si="11"/>
        <v>0.9959999999999951</v>
      </c>
      <c r="L747" s="709" t="s">
        <v>558</v>
      </c>
      <c r="M747" s="708" t="s">
        <v>1414</v>
      </c>
    </row>
    <row r="748" spans="8:8">
      <c r="A748" s="713" t="s">
        <v>558</v>
      </c>
      <c r="B748" s="713" t="s">
        <v>1414</v>
      </c>
      <c r="C748" s="714" t="s">
        <v>1441</v>
      </c>
      <c r="D748" s="715">
        <v>69.0</v>
      </c>
      <c r="E748" s="715">
        <v>196.0</v>
      </c>
      <c r="F748" s="715">
        <v>69.0</v>
      </c>
      <c r="G748" s="715">
        <v>600.0</v>
      </c>
      <c r="H748" s="715" t="s">
        <v>1411</v>
      </c>
      <c r="J748" s="716">
        <f t="shared" si="11"/>
        <v>0.40399999999999636</v>
      </c>
      <c r="L748" s="709" t="s">
        <v>558</v>
      </c>
      <c r="M748" s="708" t="s">
        <v>1414</v>
      </c>
    </row>
    <row r="749" spans="8:8">
      <c r="A749" s="713" t="s">
        <v>558</v>
      </c>
      <c r="B749" s="713" t="s">
        <v>1414</v>
      </c>
      <c r="C749" s="714" t="s">
        <v>1441</v>
      </c>
      <c r="D749" s="715">
        <v>69.0</v>
      </c>
      <c r="E749" s="715">
        <v>600.0</v>
      </c>
      <c r="F749" s="715">
        <v>70.0</v>
      </c>
      <c r="G749" s="715">
        <v>426.0</v>
      </c>
      <c r="H749" s="715" t="s">
        <v>1402</v>
      </c>
      <c r="J749" s="716">
        <f t="shared" si="11"/>
        <v>0.8260000000000076</v>
      </c>
      <c r="L749" s="709" t="s">
        <v>558</v>
      </c>
      <c r="M749" s="708" t="s">
        <v>1414</v>
      </c>
    </row>
    <row r="750" spans="8:8">
      <c r="A750" s="713" t="s">
        <v>558</v>
      </c>
      <c r="B750" s="713" t="s">
        <v>1414</v>
      </c>
      <c r="C750" s="714" t="s">
        <v>1441</v>
      </c>
      <c r="D750" s="715">
        <v>70.0</v>
      </c>
      <c r="E750" s="715">
        <v>426.0</v>
      </c>
      <c r="F750" s="715">
        <v>70.0</v>
      </c>
      <c r="G750" s="715">
        <v>750.0</v>
      </c>
      <c r="H750" s="715" t="s">
        <v>1404</v>
      </c>
      <c r="J750" s="716">
        <f t="shared" si="11"/>
        <v>0.32399999999999807</v>
      </c>
      <c r="L750" s="709" t="s">
        <v>558</v>
      </c>
      <c r="M750" s="708" t="s">
        <v>1414</v>
      </c>
    </row>
    <row r="751" spans="8:8">
      <c r="A751" s="713" t="s">
        <v>558</v>
      </c>
      <c r="B751" s="713" t="s">
        <v>1414</v>
      </c>
      <c r="C751" s="714" t="s">
        <v>1441</v>
      </c>
      <c r="D751" s="715">
        <v>70.0</v>
      </c>
      <c r="E751" s="715">
        <v>750.0</v>
      </c>
      <c r="F751" s="715">
        <v>71.0</v>
      </c>
      <c r="G751" s="715">
        <v>150.0</v>
      </c>
      <c r="H751" s="715" t="s">
        <v>1403</v>
      </c>
      <c r="J751" s="716">
        <f t="shared" si="11"/>
        <v>0.4000000000000057</v>
      </c>
      <c r="L751" s="709" t="s">
        <v>558</v>
      </c>
      <c r="M751" s="708" t="s">
        <v>1414</v>
      </c>
    </row>
    <row r="752" spans="8:8">
      <c r="A752" s="713" t="s">
        <v>558</v>
      </c>
      <c r="B752" s="713" t="s">
        <v>1414</v>
      </c>
      <c r="C752" s="714" t="s">
        <v>1441</v>
      </c>
      <c r="D752" s="715">
        <v>71.0</v>
      </c>
      <c r="E752" s="715">
        <v>150.0</v>
      </c>
      <c r="F752" s="715">
        <v>71.0</v>
      </c>
      <c r="G752" s="715">
        <v>564.0</v>
      </c>
      <c r="H752" s="715" t="s">
        <v>1402</v>
      </c>
      <c r="J752" s="716">
        <f t="shared" si="11"/>
        <v>0.41399999999998727</v>
      </c>
      <c r="L752" s="709" t="s">
        <v>558</v>
      </c>
      <c r="M752" s="708" t="s">
        <v>1414</v>
      </c>
    </row>
    <row r="753" spans="8:8">
      <c r="A753" s="713" t="s">
        <v>558</v>
      </c>
      <c r="B753" s="713" t="s">
        <v>1414</v>
      </c>
      <c r="C753" s="714" t="s">
        <v>1441</v>
      </c>
      <c r="D753" s="715">
        <v>71.0</v>
      </c>
      <c r="E753" s="715">
        <v>564.0</v>
      </c>
      <c r="F753" s="715">
        <v>71.0</v>
      </c>
      <c r="G753" s="715">
        <v>910.0</v>
      </c>
      <c r="H753" s="715" t="s">
        <v>1403</v>
      </c>
      <c r="J753" s="716">
        <f t="shared" si="11"/>
        <v>0.34600000000000364</v>
      </c>
      <c r="L753" s="709" t="s">
        <v>558</v>
      </c>
      <c r="M753" s="708" t="s">
        <v>1414</v>
      </c>
    </row>
    <row r="754" spans="8:8">
      <c r="A754" s="713" t="s">
        <v>558</v>
      </c>
      <c r="B754" s="713" t="s">
        <v>1414</v>
      </c>
      <c r="C754" s="714" t="s">
        <v>1441</v>
      </c>
      <c r="D754" s="715">
        <v>71.0</v>
      </c>
      <c r="E754" s="715">
        <v>910.0</v>
      </c>
      <c r="F754" s="715">
        <v>72.0</v>
      </c>
      <c r="G754" s="715">
        <v>200.0</v>
      </c>
      <c r="H754" s="715" t="s">
        <v>1402</v>
      </c>
      <c r="J754" s="716">
        <f t="shared" si="11"/>
        <v>0.29000000000000625</v>
      </c>
      <c r="L754" s="709" t="s">
        <v>558</v>
      </c>
      <c r="M754" s="708" t="s">
        <v>1414</v>
      </c>
    </row>
    <row r="755" spans="8:8">
      <c r="A755" s="713" t="s">
        <v>558</v>
      </c>
      <c r="B755" s="713" t="s">
        <v>1414</v>
      </c>
      <c r="C755" s="714" t="s">
        <v>1441</v>
      </c>
      <c r="D755" s="715">
        <v>72.0</v>
      </c>
      <c r="E755" s="715">
        <v>200.0</v>
      </c>
      <c r="F755" s="715">
        <v>72.0</v>
      </c>
      <c r="G755" s="715">
        <v>828.0</v>
      </c>
      <c r="H755" s="715" t="s">
        <v>1403</v>
      </c>
      <c r="J755" s="716">
        <f t="shared" si="11"/>
        <v>0.6280000000000001</v>
      </c>
      <c r="L755" s="709" t="s">
        <v>558</v>
      </c>
      <c r="M755" s="708" t="s">
        <v>1414</v>
      </c>
    </row>
    <row r="756" spans="8:8">
      <c r="A756" s="713" t="s">
        <v>558</v>
      </c>
      <c r="B756" s="713" t="s">
        <v>1414</v>
      </c>
      <c r="C756" s="714" t="s">
        <v>1441</v>
      </c>
      <c r="D756" s="715">
        <v>72.0</v>
      </c>
      <c r="E756" s="715">
        <v>828.0</v>
      </c>
      <c r="F756" s="715">
        <v>73.0</v>
      </c>
      <c r="G756" s="715">
        <v>51.0</v>
      </c>
      <c r="H756" s="715" t="s">
        <v>1402</v>
      </c>
      <c r="J756" s="716">
        <f t="shared" si="11"/>
        <v>0.22299999999999898</v>
      </c>
      <c r="L756" s="709" t="s">
        <v>558</v>
      </c>
      <c r="M756" s="708" t="s">
        <v>1414</v>
      </c>
    </row>
    <row r="757" spans="8:8">
      <c r="A757" s="713" t="s">
        <v>558</v>
      </c>
      <c r="B757" s="713" t="s">
        <v>1414</v>
      </c>
      <c r="C757" s="714" t="s">
        <v>1441</v>
      </c>
      <c r="D757" s="715">
        <v>73.0</v>
      </c>
      <c r="E757" s="715">
        <v>51.0</v>
      </c>
      <c r="F757" s="715">
        <v>73.0</v>
      </c>
      <c r="G757" s="715">
        <v>307.0</v>
      </c>
      <c r="H757" s="715" t="s">
        <v>1403</v>
      </c>
      <c r="J757" s="716">
        <f t="shared" si="11"/>
        <v>0.2560000000000002</v>
      </c>
      <c r="L757" s="709" t="s">
        <v>558</v>
      </c>
      <c r="M757" s="708" t="s">
        <v>1414</v>
      </c>
    </row>
    <row r="758" spans="8:8">
      <c r="A758" s="713" t="s">
        <v>558</v>
      </c>
      <c r="B758" s="713" t="s">
        <v>1414</v>
      </c>
      <c r="C758" s="714" t="s">
        <v>1441</v>
      </c>
      <c r="D758" s="715">
        <v>73.0</v>
      </c>
      <c r="E758" s="715">
        <v>307.0</v>
      </c>
      <c r="F758" s="715">
        <v>74.0</v>
      </c>
      <c r="G758" s="715">
        <v>202.0</v>
      </c>
      <c r="H758" s="715" t="s">
        <v>1402</v>
      </c>
      <c r="J758" s="716">
        <f t="shared" si="11"/>
        <v>0.894999999999996</v>
      </c>
      <c r="L758" s="709" t="s">
        <v>558</v>
      </c>
      <c r="M758" s="708" t="s">
        <v>1414</v>
      </c>
    </row>
    <row r="759" spans="8:8">
      <c r="A759" s="713" t="s">
        <v>558</v>
      </c>
      <c r="B759" s="713" t="s">
        <v>1414</v>
      </c>
      <c r="C759" s="714" t="s">
        <v>1441</v>
      </c>
      <c r="D759" s="715">
        <v>74.0</v>
      </c>
      <c r="E759" s="715">
        <v>202.0</v>
      </c>
      <c r="F759" s="715">
        <v>74.0</v>
      </c>
      <c r="G759" s="715">
        <v>504.0</v>
      </c>
      <c r="H759" s="715" t="s">
        <v>1403</v>
      </c>
      <c r="J759" s="716">
        <f t="shared" si="11"/>
        <v>0.3020000000000067</v>
      </c>
      <c r="L759" s="709" t="s">
        <v>558</v>
      </c>
      <c r="M759" s="708" t="s">
        <v>1414</v>
      </c>
    </row>
    <row r="760" spans="8:8">
      <c r="A760" s="713" t="s">
        <v>558</v>
      </c>
      <c r="B760" s="713" t="s">
        <v>1414</v>
      </c>
      <c r="C760" s="714" t="s">
        <v>1441</v>
      </c>
      <c r="D760" s="715">
        <v>74.0</v>
      </c>
      <c r="E760" s="715">
        <v>504.0</v>
      </c>
      <c r="F760" s="715">
        <v>74.0</v>
      </c>
      <c r="G760" s="715">
        <v>824.0</v>
      </c>
      <c r="H760" s="715" t="s">
        <v>1402</v>
      </c>
      <c r="J760" s="716">
        <f t="shared" si="11"/>
        <v>0.3199999999999932</v>
      </c>
      <c r="L760" s="709" t="s">
        <v>558</v>
      </c>
      <c r="M760" s="708" t="s">
        <v>1414</v>
      </c>
    </row>
    <row r="761" spans="8:8">
      <c r="A761" s="713" t="s">
        <v>558</v>
      </c>
      <c r="B761" s="713" t="s">
        <v>1414</v>
      </c>
      <c r="C761" s="714" t="s">
        <v>1441</v>
      </c>
      <c r="D761" s="715">
        <v>74.0</v>
      </c>
      <c r="E761" s="715">
        <v>824.0</v>
      </c>
      <c r="F761" s="715">
        <v>75.0</v>
      </c>
      <c r="G761" s="715">
        <v>324.0</v>
      </c>
      <c r="H761" s="715" t="s">
        <v>1404</v>
      </c>
      <c r="J761" s="716">
        <f t="shared" si="11"/>
        <v>0.5</v>
      </c>
      <c r="L761" s="709" t="s">
        <v>558</v>
      </c>
      <c r="M761" s="708" t="s">
        <v>1414</v>
      </c>
    </row>
    <row r="762" spans="8:8">
      <c r="A762" s="713" t="s">
        <v>558</v>
      </c>
      <c r="B762" s="713" t="s">
        <v>1414</v>
      </c>
      <c r="C762" s="714" t="s">
        <v>1441</v>
      </c>
      <c r="D762" s="715">
        <v>75.0</v>
      </c>
      <c r="E762" s="715">
        <v>324.0</v>
      </c>
      <c r="F762" s="715">
        <v>75.0</v>
      </c>
      <c r="G762" s="715">
        <v>684.0</v>
      </c>
      <c r="H762" s="715" t="s">
        <v>1402</v>
      </c>
      <c r="J762" s="716">
        <f t="shared" si="11"/>
        <v>0.35999999999999943</v>
      </c>
      <c r="L762" s="709" t="s">
        <v>558</v>
      </c>
      <c r="M762" s="708" t="s">
        <v>1414</v>
      </c>
    </row>
    <row r="763" spans="8:8">
      <c r="A763" s="713" t="s">
        <v>558</v>
      </c>
      <c r="B763" s="713" t="s">
        <v>1414</v>
      </c>
      <c r="C763" s="714" t="s">
        <v>1441</v>
      </c>
      <c r="D763" s="715">
        <v>75.0</v>
      </c>
      <c r="E763" s="715">
        <v>684.0</v>
      </c>
      <c r="F763" s="715">
        <v>76.0</v>
      </c>
      <c r="G763" s="715">
        <v>0.0</v>
      </c>
      <c r="H763" s="715" t="s">
        <v>1404</v>
      </c>
      <c r="J763" s="716">
        <f t="shared" si="11"/>
        <v>0.3160000000000025</v>
      </c>
      <c r="L763" s="709" t="s">
        <v>558</v>
      </c>
      <c r="M763" s="708" t="s">
        <v>1414</v>
      </c>
    </row>
    <row r="764" spans="8:8">
      <c r="A764" s="713" t="s">
        <v>558</v>
      </c>
      <c r="B764" s="713" t="s">
        <v>1414</v>
      </c>
      <c r="C764" s="714" t="s">
        <v>1441</v>
      </c>
      <c r="D764" s="715">
        <v>76.0</v>
      </c>
      <c r="E764" s="715">
        <v>0.0</v>
      </c>
      <c r="F764" s="715">
        <v>77.0</v>
      </c>
      <c r="G764" s="715">
        <v>0.0</v>
      </c>
      <c r="H764" s="715" t="s">
        <v>1402</v>
      </c>
      <c r="J764" s="716">
        <f t="shared" si="11"/>
        <v>1.0</v>
      </c>
      <c r="L764" s="709" t="s">
        <v>558</v>
      </c>
      <c r="M764" s="708" t="s">
        <v>1414</v>
      </c>
    </row>
    <row r="765" spans="8:8">
      <c r="A765" s="713" t="s">
        <v>558</v>
      </c>
      <c r="B765" s="713" t="s">
        <v>1412</v>
      </c>
      <c r="C765" s="714" t="s">
        <v>1442</v>
      </c>
      <c r="D765" s="715">
        <v>77.0</v>
      </c>
      <c r="E765" s="715">
        <v>0.0</v>
      </c>
      <c r="F765" s="715">
        <v>83.0</v>
      </c>
      <c r="G765" s="715">
        <v>0.0</v>
      </c>
      <c r="H765" s="715" t="s">
        <v>1411</v>
      </c>
      <c r="J765" s="716">
        <f t="shared" si="11"/>
        <v>6.0</v>
      </c>
      <c r="L765" s="709" t="s">
        <v>558</v>
      </c>
      <c r="M765" s="708" t="s">
        <v>1412</v>
      </c>
    </row>
    <row r="766" spans="8:8">
      <c r="A766" s="713" t="s">
        <v>558</v>
      </c>
      <c r="B766" s="713" t="s">
        <v>1412</v>
      </c>
      <c r="C766" s="714" t="s">
        <v>1442</v>
      </c>
      <c r="D766" s="715">
        <v>83.0</v>
      </c>
      <c r="E766" s="715">
        <v>0.0</v>
      </c>
      <c r="F766" s="715">
        <v>87.0</v>
      </c>
      <c r="G766" s="715">
        <v>750.0</v>
      </c>
      <c r="H766" s="715" t="s">
        <v>1404</v>
      </c>
      <c r="J766" s="716">
        <f t="shared" si="11"/>
        <v>4.75</v>
      </c>
      <c r="L766" s="709" t="s">
        <v>558</v>
      </c>
      <c r="M766" s="708" t="s">
        <v>1412</v>
      </c>
    </row>
    <row r="767" spans="8:8">
      <c r="A767" s="713" t="s">
        <v>797</v>
      </c>
      <c r="B767" s="713" t="s">
        <v>1443</v>
      </c>
      <c r="C767" s="714" t="s">
        <v>798</v>
      </c>
      <c r="D767" s="715">
        <v>41.0</v>
      </c>
      <c r="E767" s="715">
        <v>760.0</v>
      </c>
      <c r="F767" s="715">
        <v>50.0</v>
      </c>
      <c r="G767" s="715">
        <v>250.0</v>
      </c>
      <c r="H767" s="715" t="s">
        <v>1403</v>
      </c>
      <c r="J767" s="716">
        <f t="shared" si="11"/>
        <v>8.490000000000002</v>
      </c>
      <c r="L767" s="709" t="s">
        <v>797</v>
      </c>
      <c r="M767" s="708" t="s">
        <v>1443</v>
      </c>
    </row>
    <row r="768" spans="8:8">
      <c r="A768" s="713" t="s">
        <v>801</v>
      </c>
      <c r="B768" s="713" t="s">
        <v>1443</v>
      </c>
      <c r="C768" s="714" t="s">
        <v>1444</v>
      </c>
      <c r="D768" s="715">
        <v>0.0</v>
      </c>
      <c r="E768" s="715">
        <v>0.0</v>
      </c>
      <c r="F768" s="715">
        <v>2.0</v>
      </c>
      <c r="G768" s="715">
        <v>200.0</v>
      </c>
      <c r="H768" s="715" t="s">
        <v>1404</v>
      </c>
      <c r="J768" s="716">
        <f t="shared" si="11"/>
        <v>2.2</v>
      </c>
      <c r="L768" s="709" t="s">
        <v>801</v>
      </c>
      <c r="M768" s="708" t="s">
        <v>1443</v>
      </c>
    </row>
    <row r="769" spans="8:8">
      <c r="A769" s="713" t="s">
        <v>801</v>
      </c>
      <c r="B769" s="713" t="s">
        <v>1443</v>
      </c>
      <c r="C769" s="714" t="s">
        <v>1444</v>
      </c>
      <c r="D769" s="715">
        <v>2.0</v>
      </c>
      <c r="E769" s="715">
        <v>200.0</v>
      </c>
      <c r="F769" s="715">
        <v>5.0</v>
      </c>
      <c r="G769" s="715">
        <v>0.0</v>
      </c>
      <c r="H769" s="715" t="s">
        <v>1403</v>
      </c>
      <c r="J769" s="716">
        <f t="shared" si="11"/>
        <v>2.8</v>
      </c>
      <c r="L769" s="709" t="s">
        <v>801</v>
      </c>
      <c r="M769" s="708" t="s">
        <v>1443</v>
      </c>
    </row>
    <row r="770" spans="8:8">
      <c r="A770" s="713" t="s">
        <v>801</v>
      </c>
      <c r="B770" s="713" t="s">
        <v>1443</v>
      </c>
      <c r="C770" s="714" t="s">
        <v>1444</v>
      </c>
      <c r="D770" s="715">
        <v>5.0</v>
      </c>
      <c r="E770" s="715">
        <v>0.0</v>
      </c>
      <c r="F770" s="715">
        <v>27.0</v>
      </c>
      <c r="G770" s="715">
        <v>0.0</v>
      </c>
      <c r="H770" s="715" t="s">
        <v>1411</v>
      </c>
      <c r="J770" s="716">
        <f t="shared" si="11"/>
        <v>22.0</v>
      </c>
      <c r="L770" s="709" t="s">
        <v>801</v>
      </c>
      <c r="M770" s="708" t="s">
        <v>1443</v>
      </c>
    </row>
    <row r="771" spans="8:8">
      <c r="A771" s="713" t="s">
        <v>801</v>
      </c>
      <c r="B771" s="713" t="s">
        <v>1439</v>
      </c>
      <c r="C771" s="714" t="s">
        <v>1445</v>
      </c>
      <c r="D771" s="715">
        <v>27.0</v>
      </c>
      <c r="E771" s="715">
        <v>0.0</v>
      </c>
      <c r="F771" s="715">
        <v>50.0</v>
      </c>
      <c r="G771" s="715">
        <v>365.0</v>
      </c>
      <c r="H771" s="715" t="s">
        <v>1411</v>
      </c>
      <c r="J771" s="716">
        <f t="shared" si="12" ref="J771:J834">+(F771+G771/1000)-(D771+E771/1000)</f>
        <v>23.365000000000002</v>
      </c>
      <c r="L771" s="709" t="s">
        <v>801</v>
      </c>
      <c r="M771" s="708" t="s">
        <v>1439</v>
      </c>
    </row>
    <row r="772" spans="8:8">
      <c r="A772" s="713" t="s">
        <v>1446</v>
      </c>
      <c r="B772" s="713" t="s">
        <v>1447</v>
      </c>
      <c r="C772" s="714" t="s">
        <v>1448</v>
      </c>
      <c r="D772" s="715">
        <v>0.0</v>
      </c>
      <c r="E772" s="715">
        <v>0.0</v>
      </c>
      <c r="F772" s="715">
        <v>6.0</v>
      </c>
      <c r="G772" s="715">
        <v>400.0</v>
      </c>
      <c r="H772" s="715" t="s">
        <v>1402</v>
      </c>
      <c r="J772" s="716">
        <f t="shared" si="12"/>
        <v>6.4</v>
      </c>
      <c r="L772" s="709" t="s">
        <v>1446</v>
      </c>
      <c r="M772" s="708" t="s">
        <v>1447</v>
      </c>
    </row>
    <row r="773" spans="8:8">
      <c r="A773" s="713" t="s">
        <v>1446</v>
      </c>
      <c r="B773" s="713" t="s">
        <v>1447</v>
      </c>
      <c r="C773" s="714" t="s">
        <v>1448</v>
      </c>
      <c r="D773" s="715">
        <v>6.0</v>
      </c>
      <c r="E773" s="715">
        <v>400.0</v>
      </c>
      <c r="F773" s="715">
        <v>9.0</v>
      </c>
      <c r="G773" s="715">
        <v>0.0</v>
      </c>
      <c r="H773" s="715" t="s">
        <v>1403</v>
      </c>
      <c r="J773" s="716">
        <f t="shared" si="12"/>
        <v>2.5999999999999996</v>
      </c>
      <c r="L773" s="709" t="s">
        <v>1446</v>
      </c>
      <c r="M773" s="708" t="s">
        <v>1447</v>
      </c>
    </row>
    <row r="774" spans="8:8">
      <c r="A774" s="713" t="s">
        <v>1446</v>
      </c>
      <c r="B774" s="713" t="s">
        <v>1447</v>
      </c>
      <c r="C774" s="714" t="s">
        <v>1448</v>
      </c>
      <c r="D774" s="715">
        <v>9.0</v>
      </c>
      <c r="E774" s="715">
        <v>0.0</v>
      </c>
      <c r="F774" s="715">
        <v>111.0</v>
      </c>
      <c r="G774" s="715">
        <v>970.0</v>
      </c>
      <c r="H774" s="715" t="s">
        <v>1402</v>
      </c>
      <c r="J774" s="716">
        <f t="shared" si="12"/>
        <v>102.97</v>
      </c>
      <c r="L774" s="709" t="s">
        <v>1446</v>
      </c>
      <c r="M774" s="708" t="s">
        <v>1447</v>
      </c>
    </row>
    <row r="775" spans="8:8">
      <c r="A775" s="713" t="s">
        <v>1449</v>
      </c>
      <c r="B775" s="713" t="s">
        <v>1447</v>
      </c>
      <c r="C775" s="714" t="s">
        <v>1450</v>
      </c>
      <c r="D775" s="715">
        <v>0.0</v>
      </c>
      <c r="E775" s="715">
        <v>0.0</v>
      </c>
      <c r="F775" s="715">
        <v>3.0</v>
      </c>
      <c r="G775" s="715">
        <v>500.0</v>
      </c>
      <c r="H775" s="715" t="s">
        <v>1402</v>
      </c>
      <c r="J775" s="716">
        <f t="shared" si="12"/>
        <v>3.5</v>
      </c>
      <c r="L775" s="709" t="s">
        <v>1449</v>
      </c>
      <c r="M775" s="708" t="s">
        <v>1447</v>
      </c>
    </row>
    <row r="776" spans="8:8">
      <c r="A776" s="713" t="s">
        <v>1449</v>
      </c>
      <c r="B776" s="713" t="s">
        <v>1447</v>
      </c>
      <c r="C776" s="714" t="s">
        <v>1450</v>
      </c>
      <c r="D776" s="715">
        <v>3.0</v>
      </c>
      <c r="E776" s="715">
        <v>500.0</v>
      </c>
      <c r="F776" s="715">
        <v>6.0</v>
      </c>
      <c r="G776" s="715">
        <v>500.0</v>
      </c>
      <c r="H776" s="715" t="s">
        <v>1403</v>
      </c>
      <c r="J776" s="716">
        <f t="shared" si="12"/>
        <v>3.0</v>
      </c>
      <c r="L776" s="709" t="s">
        <v>1449</v>
      </c>
      <c r="M776" s="708" t="s">
        <v>1447</v>
      </c>
    </row>
    <row r="777" spans="8:8">
      <c r="A777" s="713" t="s">
        <v>1449</v>
      </c>
      <c r="B777" s="713" t="s">
        <v>1447</v>
      </c>
      <c r="C777" s="714" t="s">
        <v>1450</v>
      </c>
      <c r="D777" s="715">
        <v>6.0</v>
      </c>
      <c r="E777" s="715">
        <v>500.0</v>
      </c>
      <c r="F777" s="715">
        <v>68.0</v>
      </c>
      <c r="G777" s="715">
        <v>1000.0</v>
      </c>
      <c r="H777" s="715" t="s">
        <v>1402</v>
      </c>
      <c r="J777" s="716">
        <f t="shared" si="12"/>
        <v>62.5</v>
      </c>
      <c r="L777" s="709" t="s">
        <v>1449</v>
      </c>
      <c r="M777" s="708" t="s">
        <v>1447</v>
      </c>
    </row>
    <row r="778" spans="8:8">
      <c r="A778" s="713" t="s">
        <v>619</v>
      </c>
      <c r="B778" s="713" t="s">
        <v>1447</v>
      </c>
      <c r="C778" s="714" t="s">
        <v>620</v>
      </c>
      <c r="D778" s="715">
        <v>0.0</v>
      </c>
      <c r="E778" s="715">
        <v>0.0</v>
      </c>
      <c r="F778" s="715">
        <v>21.0</v>
      </c>
      <c r="G778" s="715">
        <v>0.0</v>
      </c>
      <c r="H778" s="715" t="s">
        <v>1402</v>
      </c>
      <c r="J778" s="716">
        <f t="shared" si="12"/>
        <v>21.0</v>
      </c>
      <c r="L778" s="709" t="s">
        <v>619</v>
      </c>
      <c r="M778" s="708" t="s">
        <v>1447</v>
      </c>
    </row>
    <row r="779" spans="8:8">
      <c r="A779" s="713" t="s">
        <v>1358</v>
      </c>
      <c r="B779" s="713" t="s">
        <v>1439</v>
      </c>
      <c r="C779" s="714" t="s">
        <v>1359</v>
      </c>
      <c r="D779" s="715">
        <v>0.0</v>
      </c>
      <c r="E779" s="715">
        <v>0.0</v>
      </c>
      <c r="F779" s="715">
        <v>18.0</v>
      </c>
      <c r="G779" s="715">
        <v>0.0</v>
      </c>
      <c r="H779" s="715" t="s">
        <v>1402</v>
      </c>
      <c r="J779" s="716">
        <f t="shared" si="12"/>
        <v>18.0</v>
      </c>
      <c r="L779" s="709" t="s">
        <v>1358</v>
      </c>
      <c r="M779" s="708" t="s">
        <v>1439</v>
      </c>
    </row>
    <row r="780" spans="8:8">
      <c r="A780" s="713" t="s">
        <v>1358</v>
      </c>
      <c r="B780" s="713" t="s">
        <v>1439</v>
      </c>
      <c r="C780" s="714" t="s">
        <v>1359</v>
      </c>
      <c r="D780" s="715">
        <v>18.0</v>
      </c>
      <c r="E780" s="715">
        <v>0.0</v>
      </c>
      <c r="F780" s="715">
        <v>20.0</v>
      </c>
      <c r="G780" s="715">
        <v>0.0</v>
      </c>
      <c r="H780" s="715" t="s">
        <v>1403</v>
      </c>
      <c r="J780" s="716">
        <f t="shared" si="12"/>
        <v>2.0</v>
      </c>
      <c r="L780" s="709" t="s">
        <v>1358</v>
      </c>
      <c r="M780" s="708" t="s">
        <v>1439</v>
      </c>
    </row>
    <row r="781" spans="8:8">
      <c r="A781" s="713" t="s">
        <v>1358</v>
      </c>
      <c r="B781" s="713" t="s">
        <v>1439</v>
      </c>
      <c r="C781" s="714" t="s">
        <v>1359</v>
      </c>
      <c r="D781" s="715">
        <v>20.0</v>
      </c>
      <c r="E781" s="715">
        <v>0.0</v>
      </c>
      <c r="F781" s="715">
        <v>22.0</v>
      </c>
      <c r="G781" s="715">
        <v>0.0</v>
      </c>
      <c r="H781" s="715" t="s">
        <v>1404</v>
      </c>
      <c r="J781" s="716">
        <f t="shared" si="12"/>
        <v>2.0</v>
      </c>
      <c r="L781" s="709" t="s">
        <v>1358</v>
      </c>
      <c r="M781" s="708" t="s">
        <v>1439</v>
      </c>
    </row>
    <row r="782" spans="8:8">
      <c r="A782" s="713" t="s">
        <v>1358</v>
      </c>
      <c r="B782" s="713" t="s">
        <v>1439</v>
      </c>
      <c r="C782" s="714" t="s">
        <v>1359</v>
      </c>
      <c r="D782" s="715">
        <v>22.0</v>
      </c>
      <c r="E782" s="715">
        <v>0.0</v>
      </c>
      <c r="F782" s="715">
        <v>31.0</v>
      </c>
      <c r="G782" s="715">
        <v>0.0</v>
      </c>
      <c r="H782" s="715" t="s">
        <v>1402</v>
      </c>
      <c r="J782" s="716">
        <f t="shared" si="12"/>
        <v>9.0</v>
      </c>
      <c r="L782" s="709" t="s">
        <v>1358</v>
      </c>
      <c r="M782" s="708" t="s">
        <v>1439</v>
      </c>
    </row>
    <row r="783" spans="8:8">
      <c r="A783" s="713" t="s">
        <v>1358</v>
      </c>
      <c r="B783" s="713" t="s">
        <v>1439</v>
      </c>
      <c r="C783" s="714" t="s">
        <v>1359</v>
      </c>
      <c r="D783" s="715">
        <v>31.0</v>
      </c>
      <c r="E783" s="715">
        <v>0.0</v>
      </c>
      <c r="F783" s="715">
        <v>36.0</v>
      </c>
      <c r="G783" s="715">
        <v>0.0</v>
      </c>
      <c r="H783" s="715" t="s">
        <v>1403</v>
      </c>
      <c r="J783" s="716">
        <f t="shared" si="12"/>
        <v>5.0</v>
      </c>
      <c r="L783" s="709" t="s">
        <v>1358</v>
      </c>
      <c r="M783" s="708" t="s">
        <v>1439</v>
      </c>
    </row>
    <row r="784" spans="8:8">
      <c r="A784" s="713" t="s">
        <v>1358</v>
      </c>
      <c r="B784" s="713" t="s">
        <v>1439</v>
      </c>
      <c r="C784" s="714" t="s">
        <v>1359</v>
      </c>
      <c r="D784" s="715">
        <v>36.0</v>
      </c>
      <c r="E784" s="715">
        <v>0.0</v>
      </c>
      <c r="F784" s="715">
        <v>46.0</v>
      </c>
      <c r="G784" s="715">
        <v>800.0</v>
      </c>
      <c r="H784" s="715" t="s">
        <v>1402</v>
      </c>
      <c r="J784" s="716">
        <f t="shared" si="12"/>
        <v>10.799999999999997</v>
      </c>
      <c r="L784" s="709" t="s">
        <v>1358</v>
      </c>
      <c r="M784" s="708" t="s">
        <v>1439</v>
      </c>
    </row>
    <row r="785" spans="8:8">
      <c r="A785" s="713" t="s">
        <v>1358</v>
      </c>
      <c r="B785" s="713" t="s">
        <v>1439</v>
      </c>
      <c r="C785" s="714" t="s">
        <v>1359</v>
      </c>
      <c r="D785" s="715">
        <v>46.0</v>
      </c>
      <c r="E785" s="715">
        <v>800.0</v>
      </c>
      <c r="F785" s="715">
        <v>50.0</v>
      </c>
      <c r="G785" s="715">
        <v>500.0</v>
      </c>
      <c r="H785" s="715" t="s">
        <v>1404</v>
      </c>
      <c r="J785" s="716">
        <f t="shared" si="12"/>
        <v>3.700000000000003</v>
      </c>
      <c r="L785" s="709" t="s">
        <v>1358</v>
      </c>
      <c r="M785" s="708" t="s">
        <v>1439</v>
      </c>
    </row>
    <row r="786" spans="8:8">
      <c r="A786" s="713" t="s">
        <v>1358</v>
      </c>
      <c r="B786" s="713" t="s">
        <v>1439</v>
      </c>
      <c r="C786" s="714" t="s">
        <v>1359</v>
      </c>
      <c r="D786" s="715">
        <v>50.0</v>
      </c>
      <c r="E786" s="715">
        <v>500.0</v>
      </c>
      <c r="F786" s="715">
        <v>53.0</v>
      </c>
      <c r="G786" s="715">
        <v>500.0</v>
      </c>
      <c r="H786" s="715" t="s">
        <v>1403</v>
      </c>
      <c r="J786" s="716">
        <f t="shared" si="12"/>
        <v>3.0</v>
      </c>
      <c r="L786" s="709" t="s">
        <v>1358</v>
      </c>
      <c r="M786" s="708" t="s">
        <v>1439</v>
      </c>
    </row>
    <row r="787" spans="8:8">
      <c r="A787" s="713" t="s">
        <v>1358</v>
      </c>
      <c r="B787" s="713" t="s">
        <v>1439</v>
      </c>
      <c r="C787" s="714" t="s">
        <v>1359</v>
      </c>
      <c r="D787" s="715">
        <v>53.0</v>
      </c>
      <c r="E787" s="715">
        <v>500.0</v>
      </c>
      <c r="F787" s="715">
        <v>57.0</v>
      </c>
      <c r="G787" s="715">
        <v>0.0</v>
      </c>
      <c r="H787" s="715" t="s">
        <v>1411</v>
      </c>
      <c r="J787" s="716">
        <f t="shared" si="12"/>
        <v>3.5</v>
      </c>
      <c r="L787" s="709" t="s">
        <v>1358</v>
      </c>
      <c r="M787" s="708" t="s">
        <v>1439</v>
      </c>
    </row>
    <row r="788" spans="8:8">
      <c r="A788" s="713" t="s">
        <v>1358</v>
      </c>
      <c r="B788" s="713" t="s">
        <v>1439</v>
      </c>
      <c r="C788" s="714" t="s">
        <v>1359</v>
      </c>
      <c r="D788" s="715">
        <v>57.0</v>
      </c>
      <c r="E788" s="715">
        <v>0.0</v>
      </c>
      <c r="F788" s="715">
        <v>65.0</v>
      </c>
      <c r="G788" s="715">
        <v>0.0</v>
      </c>
      <c r="H788" s="715" t="s">
        <v>1402</v>
      </c>
      <c r="J788" s="716">
        <f t="shared" si="12"/>
        <v>8.0</v>
      </c>
      <c r="L788" s="709" t="s">
        <v>1358</v>
      </c>
      <c r="M788" s="708" t="s">
        <v>1439</v>
      </c>
    </row>
    <row r="789" spans="8:8">
      <c r="A789" s="713" t="s">
        <v>1358</v>
      </c>
      <c r="B789" s="713" t="s">
        <v>1439</v>
      </c>
      <c r="C789" s="714" t="s">
        <v>1359</v>
      </c>
      <c r="D789" s="715">
        <v>65.0</v>
      </c>
      <c r="E789" s="715">
        <v>0.0</v>
      </c>
      <c r="F789" s="715">
        <v>67.0</v>
      </c>
      <c r="G789" s="715">
        <v>500.0</v>
      </c>
      <c r="H789" s="715" t="s">
        <v>1404</v>
      </c>
      <c r="J789" s="716">
        <f t="shared" si="12"/>
        <v>2.5</v>
      </c>
      <c r="L789" s="709" t="s">
        <v>1358</v>
      </c>
      <c r="M789" s="708" t="s">
        <v>1439</v>
      </c>
    </row>
    <row r="790" spans="8:8">
      <c r="A790" s="713" t="s">
        <v>1358</v>
      </c>
      <c r="B790" s="713" t="s">
        <v>1439</v>
      </c>
      <c r="C790" s="714" t="s">
        <v>1359</v>
      </c>
      <c r="D790" s="715">
        <v>67.0</v>
      </c>
      <c r="E790" s="715">
        <v>500.0</v>
      </c>
      <c r="F790" s="715">
        <v>82.0</v>
      </c>
      <c r="G790" s="715">
        <v>500.0</v>
      </c>
      <c r="H790" s="715" t="s">
        <v>1402</v>
      </c>
      <c r="J790" s="716">
        <f t="shared" si="12"/>
        <v>15.0</v>
      </c>
      <c r="L790" s="709" t="s">
        <v>1358</v>
      </c>
      <c r="M790" s="708" t="s">
        <v>1439</v>
      </c>
    </row>
    <row r="791" spans="8:8">
      <c r="A791" s="713" t="s">
        <v>1358</v>
      </c>
      <c r="B791" s="713" t="s">
        <v>1439</v>
      </c>
      <c r="C791" s="714" t="s">
        <v>1359</v>
      </c>
      <c r="D791" s="715">
        <v>82.0</v>
      </c>
      <c r="E791" s="715">
        <v>500.0</v>
      </c>
      <c r="F791" s="715">
        <v>84.0</v>
      </c>
      <c r="G791" s="715">
        <v>500.0</v>
      </c>
      <c r="H791" s="715" t="s">
        <v>1403</v>
      </c>
      <c r="J791" s="716">
        <f t="shared" si="12"/>
        <v>2.0</v>
      </c>
      <c r="L791" s="709" t="s">
        <v>1358</v>
      </c>
      <c r="M791" s="708" t="s">
        <v>1439</v>
      </c>
    </row>
    <row r="792" spans="8:8">
      <c r="A792" s="713" t="s">
        <v>1358</v>
      </c>
      <c r="B792" s="713" t="s">
        <v>1439</v>
      </c>
      <c r="C792" s="714" t="s">
        <v>1359</v>
      </c>
      <c r="D792" s="715">
        <v>84.0</v>
      </c>
      <c r="E792" s="715">
        <v>500.0</v>
      </c>
      <c r="F792" s="715">
        <v>98.0</v>
      </c>
      <c r="G792" s="715">
        <v>0.0</v>
      </c>
      <c r="H792" s="715" t="s">
        <v>1402</v>
      </c>
      <c r="J792" s="716">
        <f t="shared" si="12"/>
        <v>13.5</v>
      </c>
      <c r="L792" s="709" t="s">
        <v>1358</v>
      </c>
      <c r="M792" s="708" t="s">
        <v>1439</v>
      </c>
    </row>
    <row r="793" spans="8:8">
      <c r="A793" s="713" t="s">
        <v>1358</v>
      </c>
      <c r="B793" s="713" t="s">
        <v>1439</v>
      </c>
      <c r="C793" s="714" t="s">
        <v>1359</v>
      </c>
      <c r="D793" s="715">
        <v>98.0</v>
      </c>
      <c r="E793" s="715">
        <v>0.0</v>
      </c>
      <c r="F793" s="715">
        <v>101.0</v>
      </c>
      <c r="G793" s="715">
        <v>0.0</v>
      </c>
      <c r="H793" s="715" t="s">
        <v>1403</v>
      </c>
      <c r="J793" s="716">
        <f t="shared" si="12"/>
        <v>3.0</v>
      </c>
      <c r="L793" s="709" t="s">
        <v>1358</v>
      </c>
      <c r="M793" s="708" t="s">
        <v>1439</v>
      </c>
    </row>
    <row r="794" spans="8:8">
      <c r="A794" s="713" t="s">
        <v>1358</v>
      </c>
      <c r="B794" s="713" t="s">
        <v>1439</v>
      </c>
      <c r="C794" s="714" t="s">
        <v>1359</v>
      </c>
      <c r="D794" s="715">
        <v>101.0</v>
      </c>
      <c r="E794" s="715">
        <v>0.0</v>
      </c>
      <c r="F794" s="715">
        <v>105.0</v>
      </c>
      <c r="G794" s="715">
        <v>193.0</v>
      </c>
      <c r="H794" s="715" t="s">
        <v>1402</v>
      </c>
      <c r="J794" s="716">
        <f t="shared" si="12"/>
        <v>4.192999999999998</v>
      </c>
      <c r="L794" s="709" t="s">
        <v>1358</v>
      </c>
      <c r="M794" s="708" t="s">
        <v>1439</v>
      </c>
    </row>
    <row r="795" spans="8:8">
      <c r="A795" s="713" t="s">
        <v>593</v>
      </c>
      <c r="B795" s="713" t="s">
        <v>1451</v>
      </c>
      <c r="C795" s="714" t="s">
        <v>1452</v>
      </c>
      <c r="D795" s="715">
        <v>21.0</v>
      </c>
      <c r="E795" s="715">
        <v>0.0</v>
      </c>
      <c r="F795" s="715">
        <v>73.0</v>
      </c>
      <c r="G795" s="715">
        <v>840.0</v>
      </c>
      <c r="H795" s="715" t="s">
        <v>1402</v>
      </c>
      <c r="J795" s="716">
        <f t="shared" si="12"/>
        <v>52.84</v>
      </c>
      <c r="L795" s="709" t="s">
        <v>593</v>
      </c>
      <c r="M795" s="708" t="s">
        <v>1451</v>
      </c>
    </row>
    <row r="796" spans="8:8">
      <c r="A796" s="713" t="s">
        <v>1453</v>
      </c>
      <c r="B796" s="713" t="s">
        <v>1070</v>
      </c>
      <c r="C796" s="714" t="s">
        <v>778</v>
      </c>
      <c r="D796" s="715">
        <v>0.0</v>
      </c>
      <c r="E796" s="715">
        <v>0.0</v>
      </c>
      <c r="F796" s="715">
        <v>5.0</v>
      </c>
      <c r="G796" s="715">
        <v>0.0</v>
      </c>
      <c r="H796" s="715" t="s">
        <v>1404</v>
      </c>
      <c r="J796" s="716">
        <f t="shared" si="12"/>
        <v>5.0</v>
      </c>
      <c r="L796" s="709" t="s">
        <v>1453</v>
      </c>
      <c r="M796" s="708" t="s">
        <v>1070</v>
      </c>
    </row>
    <row r="797" spans="8:8">
      <c r="A797" s="713" t="s">
        <v>1453</v>
      </c>
      <c r="B797" s="713" t="s">
        <v>1070</v>
      </c>
      <c r="C797" s="714" t="s">
        <v>778</v>
      </c>
      <c r="D797" s="715">
        <v>5.0</v>
      </c>
      <c r="E797" s="715">
        <v>0.0</v>
      </c>
      <c r="F797" s="715">
        <v>25.0</v>
      </c>
      <c r="G797" s="715">
        <v>0.0</v>
      </c>
      <c r="H797" s="715" t="s">
        <v>1411</v>
      </c>
      <c r="J797" s="716">
        <f t="shared" si="12"/>
        <v>20.0</v>
      </c>
      <c r="L797" s="709" t="s">
        <v>1453</v>
      </c>
      <c r="M797" s="708" t="s">
        <v>1070</v>
      </c>
    </row>
    <row r="798" spans="8:8">
      <c r="A798" s="713" t="s">
        <v>1453</v>
      </c>
      <c r="B798" s="713" t="s">
        <v>1070</v>
      </c>
      <c r="C798" s="714" t="s">
        <v>778</v>
      </c>
      <c r="D798" s="715">
        <v>25.0</v>
      </c>
      <c r="E798" s="715">
        <v>0.0</v>
      </c>
      <c r="F798" s="715">
        <v>31.0</v>
      </c>
      <c r="G798" s="715">
        <v>0.0</v>
      </c>
      <c r="H798" s="715" t="s">
        <v>1404</v>
      </c>
      <c r="J798" s="716">
        <f t="shared" si="12"/>
        <v>6.0</v>
      </c>
      <c r="L798" s="709" t="s">
        <v>1453</v>
      </c>
      <c r="M798" s="708" t="s">
        <v>1070</v>
      </c>
    </row>
    <row r="799" spans="8:8">
      <c r="A799" s="713" t="s">
        <v>1453</v>
      </c>
      <c r="B799" s="713" t="s">
        <v>1070</v>
      </c>
      <c r="C799" s="714" t="s">
        <v>778</v>
      </c>
      <c r="D799" s="715">
        <v>31.0</v>
      </c>
      <c r="E799" s="715">
        <v>0.0</v>
      </c>
      <c r="F799" s="715">
        <v>50.0</v>
      </c>
      <c r="G799" s="715">
        <v>0.0</v>
      </c>
      <c r="H799" s="715" t="s">
        <v>1411</v>
      </c>
      <c r="J799" s="716">
        <f t="shared" si="12"/>
        <v>19.0</v>
      </c>
      <c r="L799" s="709" t="s">
        <v>1453</v>
      </c>
      <c r="M799" s="708" t="s">
        <v>1070</v>
      </c>
    </row>
    <row r="800" spans="8:8">
      <c r="A800" s="713" t="s">
        <v>1453</v>
      </c>
      <c r="B800" s="713" t="s">
        <v>1070</v>
      </c>
      <c r="C800" s="714" t="s">
        <v>778</v>
      </c>
      <c r="D800" s="715">
        <v>50.0</v>
      </c>
      <c r="E800" s="715">
        <v>0.0</v>
      </c>
      <c r="F800" s="715">
        <v>60.0</v>
      </c>
      <c r="G800" s="715">
        <v>0.0</v>
      </c>
      <c r="H800" s="715" t="s">
        <v>1404</v>
      </c>
      <c r="J800" s="716">
        <f t="shared" si="12"/>
        <v>10.0</v>
      </c>
      <c r="L800" s="709" t="s">
        <v>1453</v>
      </c>
      <c r="M800" s="708" t="s">
        <v>1070</v>
      </c>
    </row>
    <row r="801" spans="8:8">
      <c r="A801" s="713" t="s">
        <v>1453</v>
      </c>
      <c r="B801" s="713" t="s">
        <v>1070</v>
      </c>
      <c r="C801" s="714" t="s">
        <v>778</v>
      </c>
      <c r="D801" s="715">
        <v>60.0</v>
      </c>
      <c r="E801" s="715">
        <v>0.0</v>
      </c>
      <c r="F801" s="715">
        <v>68.0</v>
      </c>
      <c r="G801" s="715">
        <v>0.0</v>
      </c>
      <c r="H801" s="715" t="s">
        <v>1411</v>
      </c>
      <c r="J801" s="716">
        <f t="shared" si="12"/>
        <v>8.0</v>
      </c>
      <c r="L801" s="709" t="s">
        <v>1453</v>
      </c>
      <c r="M801" s="708" t="s">
        <v>1070</v>
      </c>
    </row>
    <row r="802" spans="8:8">
      <c r="A802" s="713" t="s">
        <v>1453</v>
      </c>
      <c r="B802" s="713" t="s">
        <v>1070</v>
      </c>
      <c r="C802" s="714" t="s">
        <v>778</v>
      </c>
      <c r="D802" s="715">
        <v>68.0</v>
      </c>
      <c r="E802" s="715">
        <v>0.0</v>
      </c>
      <c r="F802" s="715">
        <v>77.0</v>
      </c>
      <c r="G802" s="715">
        <v>1000.0</v>
      </c>
      <c r="H802" s="715" t="s">
        <v>1404</v>
      </c>
      <c r="J802" s="716">
        <f t="shared" si="12"/>
        <v>10.0</v>
      </c>
      <c r="L802" s="709" t="s">
        <v>1453</v>
      </c>
      <c r="M802" s="708" t="s">
        <v>1070</v>
      </c>
    </row>
    <row r="803" spans="8:8">
      <c r="A803" s="713" t="s">
        <v>564</v>
      </c>
      <c r="B803" s="713" t="s">
        <v>1070</v>
      </c>
      <c r="C803" s="714" t="s">
        <v>1454</v>
      </c>
      <c r="D803" s="715">
        <v>0.0</v>
      </c>
      <c r="E803" s="715">
        <v>0.0</v>
      </c>
      <c r="F803" s="715">
        <v>19.0</v>
      </c>
      <c r="G803" s="715">
        <v>0.0</v>
      </c>
      <c r="H803" s="715" t="s">
        <v>1404</v>
      </c>
      <c r="J803" s="716">
        <f t="shared" si="12"/>
        <v>19.0</v>
      </c>
      <c r="L803" s="709" t="s">
        <v>564</v>
      </c>
      <c r="M803" s="708" t="s">
        <v>1070</v>
      </c>
    </row>
    <row r="804" spans="8:8">
      <c r="A804" s="713" t="s">
        <v>564</v>
      </c>
      <c r="B804" s="713" t="s">
        <v>1070</v>
      </c>
      <c r="C804" s="714" t="s">
        <v>1454</v>
      </c>
      <c r="D804" s="715">
        <v>19.0</v>
      </c>
      <c r="E804" s="715">
        <v>0.0</v>
      </c>
      <c r="F804" s="715">
        <v>23.0</v>
      </c>
      <c r="G804" s="715">
        <v>0.0</v>
      </c>
      <c r="H804" s="715" t="s">
        <v>1411</v>
      </c>
      <c r="J804" s="716">
        <f t="shared" si="12"/>
        <v>4.0</v>
      </c>
      <c r="L804" s="709" t="s">
        <v>564</v>
      </c>
      <c r="M804" s="708" t="s">
        <v>1070</v>
      </c>
    </row>
    <row r="805" spans="8:8">
      <c r="A805" s="713" t="s">
        <v>564</v>
      </c>
      <c r="B805" s="713" t="s">
        <v>1070</v>
      </c>
      <c r="C805" s="714" t="s">
        <v>1454</v>
      </c>
      <c r="D805" s="715">
        <v>23.0</v>
      </c>
      <c r="E805" s="715">
        <v>0.0</v>
      </c>
      <c r="F805" s="715">
        <v>42.0</v>
      </c>
      <c r="G805" s="715">
        <v>800.0</v>
      </c>
      <c r="H805" s="715" t="s">
        <v>1404</v>
      </c>
      <c r="J805" s="716">
        <f t="shared" si="12"/>
        <v>19.799999999999997</v>
      </c>
      <c r="L805" s="709" t="s">
        <v>564</v>
      </c>
      <c r="M805" s="708" t="s">
        <v>1070</v>
      </c>
    </row>
    <row r="806" spans="8:8">
      <c r="A806" s="713" t="s">
        <v>564</v>
      </c>
      <c r="B806" s="713" t="s">
        <v>1070</v>
      </c>
      <c r="C806" s="714" t="s">
        <v>1454</v>
      </c>
      <c r="D806" s="715">
        <v>42.0</v>
      </c>
      <c r="E806" s="715">
        <v>800.0</v>
      </c>
      <c r="F806" s="715">
        <v>46.0</v>
      </c>
      <c r="G806" s="715">
        <v>340.0</v>
      </c>
      <c r="H806" s="715" t="s">
        <v>1411</v>
      </c>
      <c r="J806" s="716">
        <f t="shared" si="12"/>
        <v>3.5400000000000063</v>
      </c>
      <c r="L806" s="709" t="s">
        <v>564</v>
      </c>
      <c r="M806" s="708" t="s">
        <v>1070</v>
      </c>
    </row>
    <row r="807" spans="8:8">
      <c r="A807" s="713" t="s">
        <v>564</v>
      </c>
      <c r="B807" s="713" t="s">
        <v>1070</v>
      </c>
      <c r="C807" s="714" t="s">
        <v>1455</v>
      </c>
      <c r="D807" s="715">
        <v>46.0</v>
      </c>
      <c r="E807" s="715">
        <v>340.0</v>
      </c>
      <c r="F807" s="715">
        <v>51.0</v>
      </c>
      <c r="G807" s="715">
        <v>0.0</v>
      </c>
      <c r="H807" s="715" t="s">
        <v>1403</v>
      </c>
      <c r="J807" s="716">
        <f t="shared" si="12"/>
        <v>4.659999999999997</v>
      </c>
      <c r="L807" s="709" t="s">
        <v>564</v>
      </c>
      <c r="M807" s="708" t="s">
        <v>1070</v>
      </c>
    </row>
    <row r="808" spans="8:8">
      <c r="A808" s="713" t="s">
        <v>564</v>
      </c>
      <c r="B808" s="713" t="s">
        <v>1070</v>
      </c>
      <c r="C808" s="714" t="s">
        <v>1455</v>
      </c>
      <c r="D808" s="715">
        <v>51.0</v>
      </c>
      <c r="E808" s="715">
        <v>0.0</v>
      </c>
      <c r="F808" s="715">
        <v>54.0</v>
      </c>
      <c r="G808" s="715">
        <v>0.0</v>
      </c>
      <c r="H808" s="715" t="s">
        <v>1404</v>
      </c>
      <c r="J808" s="716">
        <f t="shared" si="12"/>
        <v>3.0</v>
      </c>
      <c r="L808" s="709" t="s">
        <v>564</v>
      </c>
      <c r="M808" s="708" t="s">
        <v>1070</v>
      </c>
    </row>
    <row r="809" spans="8:8">
      <c r="A809" s="713" t="s">
        <v>564</v>
      </c>
      <c r="B809" s="713" t="s">
        <v>1070</v>
      </c>
      <c r="C809" s="714" t="s">
        <v>1455</v>
      </c>
      <c r="D809" s="715">
        <v>54.0</v>
      </c>
      <c r="E809" s="715">
        <v>0.0</v>
      </c>
      <c r="F809" s="715">
        <v>57.0</v>
      </c>
      <c r="G809" s="715">
        <v>0.0</v>
      </c>
      <c r="H809" s="715" t="s">
        <v>1403</v>
      </c>
      <c r="J809" s="716">
        <f t="shared" si="12"/>
        <v>3.0</v>
      </c>
      <c r="L809" s="709" t="s">
        <v>564</v>
      </c>
      <c r="M809" s="708" t="s">
        <v>1070</v>
      </c>
    </row>
    <row r="810" spans="8:8">
      <c r="A810" s="713" t="s">
        <v>564</v>
      </c>
      <c r="B810" s="713" t="s">
        <v>1070</v>
      </c>
      <c r="C810" s="714" t="s">
        <v>1455</v>
      </c>
      <c r="D810" s="715">
        <v>57.0</v>
      </c>
      <c r="E810" s="715">
        <v>0.0</v>
      </c>
      <c r="F810" s="715">
        <v>58.0</v>
      </c>
      <c r="G810" s="715">
        <v>0.0</v>
      </c>
      <c r="H810" s="715" t="s">
        <v>1404</v>
      </c>
      <c r="J810" s="716">
        <f t="shared" si="12"/>
        <v>1.0</v>
      </c>
      <c r="L810" s="709" t="s">
        <v>564</v>
      </c>
      <c r="M810" s="708" t="s">
        <v>1070</v>
      </c>
    </row>
    <row r="811" spans="8:8">
      <c r="A811" s="713" t="s">
        <v>564</v>
      </c>
      <c r="B811" s="713" t="s">
        <v>1070</v>
      </c>
      <c r="C811" s="714" t="s">
        <v>1455</v>
      </c>
      <c r="D811" s="715">
        <v>58.0</v>
      </c>
      <c r="E811" s="715">
        <v>0.0</v>
      </c>
      <c r="F811" s="715">
        <v>60.0</v>
      </c>
      <c r="G811" s="715">
        <v>0.0</v>
      </c>
      <c r="H811" s="715" t="s">
        <v>1403</v>
      </c>
      <c r="J811" s="716">
        <f t="shared" si="12"/>
        <v>2.0</v>
      </c>
      <c r="L811" s="709" t="s">
        <v>564</v>
      </c>
      <c r="M811" s="708" t="s">
        <v>1070</v>
      </c>
    </row>
    <row r="812" spans="8:8">
      <c r="A812" s="713" t="s">
        <v>564</v>
      </c>
      <c r="B812" s="713" t="s">
        <v>1070</v>
      </c>
      <c r="C812" s="714" t="s">
        <v>1455</v>
      </c>
      <c r="D812" s="715">
        <v>60.0</v>
      </c>
      <c r="E812" s="715">
        <v>0.0</v>
      </c>
      <c r="F812" s="715">
        <v>64.0</v>
      </c>
      <c r="G812" s="715">
        <v>0.0</v>
      </c>
      <c r="H812" s="715" t="s">
        <v>1404</v>
      </c>
      <c r="J812" s="716">
        <f t="shared" si="12"/>
        <v>4.0</v>
      </c>
      <c r="L812" s="709" t="s">
        <v>564</v>
      </c>
      <c r="M812" s="708" t="s">
        <v>1070</v>
      </c>
    </row>
    <row r="813" spans="8:8">
      <c r="A813" s="713" t="s">
        <v>564</v>
      </c>
      <c r="B813" s="713" t="s">
        <v>1070</v>
      </c>
      <c r="C813" s="714" t="s">
        <v>1455</v>
      </c>
      <c r="D813" s="715">
        <v>64.0</v>
      </c>
      <c r="E813" s="715">
        <v>0.0</v>
      </c>
      <c r="F813" s="715">
        <v>65.0</v>
      </c>
      <c r="G813" s="715">
        <v>0.0</v>
      </c>
      <c r="H813" s="715" t="s">
        <v>1403</v>
      </c>
      <c r="J813" s="716">
        <f t="shared" si="12"/>
        <v>1.0</v>
      </c>
      <c r="L813" s="709" t="s">
        <v>564</v>
      </c>
      <c r="M813" s="708" t="s">
        <v>1070</v>
      </c>
    </row>
    <row r="814" spans="8:8">
      <c r="A814" s="713" t="s">
        <v>564</v>
      </c>
      <c r="B814" s="713" t="s">
        <v>1070</v>
      </c>
      <c r="C814" s="714" t="s">
        <v>1455</v>
      </c>
      <c r="D814" s="715">
        <v>65.0</v>
      </c>
      <c r="E814" s="715">
        <v>0.0</v>
      </c>
      <c r="F814" s="715">
        <v>66.0</v>
      </c>
      <c r="G814" s="715">
        <v>0.0</v>
      </c>
      <c r="H814" s="715" t="s">
        <v>1404</v>
      </c>
      <c r="J814" s="716">
        <f t="shared" si="12"/>
        <v>1.0</v>
      </c>
      <c r="L814" s="709" t="s">
        <v>564</v>
      </c>
      <c r="M814" s="708" t="s">
        <v>1070</v>
      </c>
    </row>
    <row r="815" spans="8:8">
      <c r="A815" s="713" t="s">
        <v>564</v>
      </c>
      <c r="B815" s="713" t="s">
        <v>1414</v>
      </c>
      <c r="C815" s="714" t="s">
        <v>1455</v>
      </c>
      <c r="D815" s="715">
        <v>66.0</v>
      </c>
      <c r="E815" s="715">
        <v>0.0</v>
      </c>
      <c r="F815" s="715">
        <v>68.0</v>
      </c>
      <c r="G815" s="715">
        <v>0.0</v>
      </c>
      <c r="H815" s="715" t="s">
        <v>1403</v>
      </c>
      <c r="J815" s="716">
        <f t="shared" si="12"/>
        <v>2.0</v>
      </c>
      <c r="L815" s="709" t="s">
        <v>564</v>
      </c>
      <c r="M815" s="708" t="s">
        <v>1414</v>
      </c>
    </row>
    <row r="816" spans="8:8">
      <c r="A816" s="713" t="s">
        <v>564</v>
      </c>
      <c r="B816" s="713" t="s">
        <v>1414</v>
      </c>
      <c r="C816" s="714" t="s">
        <v>1455</v>
      </c>
      <c r="D816" s="715">
        <v>68.0</v>
      </c>
      <c r="E816" s="715">
        <v>0.0</v>
      </c>
      <c r="F816" s="715">
        <v>71.0</v>
      </c>
      <c r="G816" s="715">
        <v>0.0</v>
      </c>
      <c r="H816" s="715" t="s">
        <v>1404</v>
      </c>
      <c r="J816" s="716">
        <f t="shared" si="12"/>
        <v>3.0</v>
      </c>
      <c r="L816" s="709" t="s">
        <v>564</v>
      </c>
      <c r="M816" s="708" t="s">
        <v>1414</v>
      </c>
    </row>
    <row r="817" spans="8:8">
      <c r="A817" s="713" t="s">
        <v>564</v>
      </c>
      <c r="B817" s="713" t="s">
        <v>1414</v>
      </c>
      <c r="C817" s="714" t="s">
        <v>1455</v>
      </c>
      <c r="D817" s="715">
        <v>71.0</v>
      </c>
      <c r="E817" s="715">
        <v>0.0</v>
      </c>
      <c r="F817" s="715">
        <v>73.0</v>
      </c>
      <c r="G817" s="715">
        <v>0.0</v>
      </c>
      <c r="H817" s="715" t="s">
        <v>1403</v>
      </c>
      <c r="J817" s="716">
        <f t="shared" si="12"/>
        <v>2.0</v>
      </c>
      <c r="L817" s="709" t="s">
        <v>564</v>
      </c>
      <c r="M817" s="708" t="s">
        <v>1414</v>
      </c>
    </row>
    <row r="818" spans="8:8">
      <c r="A818" s="713" t="s">
        <v>564</v>
      </c>
      <c r="B818" s="713" t="s">
        <v>1414</v>
      </c>
      <c r="C818" s="714" t="s">
        <v>1455</v>
      </c>
      <c r="D818" s="715">
        <v>73.0</v>
      </c>
      <c r="E818" s="715">
        <v>0.0</v>
      </c>
      <c r="F818" s="715">
        <v>74.0</v>
      </c>
      <c r="G818" s="715">
        <v>0.0</v>
      </c>
      <c r="H818" s="715" t="s">
        <v>1404</v>
      </c>
      <c r="J818" s="716">
        <f t="shared" si="12"/>
        <v>1.0</v>
      </c>
      <c r="L818" s="709" t="s">
        <v>564</v>
      </c>
      <c r="M818" s="708" t="s">
        <v>1414</v>
      </c>
    </row>
    <row r="819" spans="8:8">
      <c r="A819" s="713" t="s">
        <v>564</v>
      </c>
      <c r="B819" s="713" t="s">
        <v>1414</v>
      </c>
      <c r="C819" s="714" t="s">
        <v>1455</v>
      </c>
      <c r="D819" s="715">
        <v>74.0</v>
      </c>
      <c r="E819" s="715">
        <v>0.0</v>
      </c>
      <c r="F819" s="715">
        <v>75.0</v>
      </c>
      <c r="G819" s="715">
        <v>0.0</v>
      </c>
      <c r="H819" s="715" t="s">
        <v>1403</v>
      </c>
      <c r="J819" s="716">
        <f t="shared" si="12"/>
        <v>1.0</v>
      </c>
      <c r="L819" s="709" t="s">
        <v>564</v>
      </c>
      <c r="M819" s="708" t="s">
        <v>1414</v>
      </c>
    </row>
    <row r="820" spans="8:8">
      <c r="A820" s="713" t="s">
        <v>564</v>
      </c>
      <c r="B820" s="713" t="s">
        <v>1414</v>
      </c>
      <c r="C820" s="714" t="s">
        <v>1455</v>
      </c>
      <c r="D820" s="715">
        <v>75.0</v>
      </c>
      <c r="E820" s="715">
        <v>0.0</v>
      </c>
      <c r="F820" s="715">
        <v>76.0</v>
      </c>
      <c r="G820" s="715">
        <v>0.0</v>
      </c>
      <c r="H820" s="715" t="s">
        <v>1404</v>
      </c>
      <c r="J820" s="716">
        <f t="shared" si="12"/>
        <v>1.0</v>
      </c>
      <c r="L820" s="709" t="s">
        <v>564</v>
      </c>
      <c r="M820" s="708" t="s">
        <v>1414</v>
      </c>
    </row>
    <row r="821" spans="8:8">
      <c r="A821" s="713" t="s">
        <v>564</v>
      </c>
      <c r="B821" s="713" t="s">
        <v>1414</v>
      </c>
      <c r="C821" s="714" t="s">
        <v>1455</v>
      </c>
      <c r="D821" s="715">
        <v>76.0</v>
      </c>
      <c r="E821" s="715">
        <v>0.0</v>
      </c>
      <c r="F821" s="715">
        <v>77.0</v>
      </c>
      <c r="G821" s="715">
        <v>0.0</v>
      </c>
      <c r="H821" s="715" t="s">
        <v>1403</v>
      </c>
      <c r="J821" s="716">
        <f t="shared" si="12"/>
        <v>1.0</v>
      </c>
      <c r="L821" s="709" t="s">
        <v>564</v>
      </c>
      <c r="M821" s="708" t="s">
        <v>1414</v>
      </c>
    </row>
    <row r="822" spans="8:8">
      <c r="A822" s="713" t="s">
        <v>564</v>
      </c>
      <c r="B822" s="713" t="s">
        <v>1414</v>
      </c>
      <c r="C822" s="714" t="s">
        <v>1455</v>
      </c>
      <c r="D822" s="715">
        <v>77.0</v>
      </c>
      <c r="E822" s="715">
        <v>0.0</v>
      </c>
      <c r="F822" s="715">
        <v>80.0</v>
      </c>
      <c r="G822" s="715">
        <v>0.0</v>
      </c>
      <c r="H822" s="715" t="s">
        <v>1404</v>
      </c>
      <c r="J822" s="716">
        <f t="shared" si="12"/>
        <v>3.0</v>
      </c>
      <c r="L822" s="709" t="s">
        <v>564</v>
      </c>
      <c r="M822" s="708" t="s">
        <v>1414</v>
      </c>
    </row>
    <row r="823" spans="8:8">
      <c r="A823" s="713" t="s">
        <v>564</v>
      </c>
      <c r="B823" s="713" t="s">
        <v>1414</v>
      </c>
      <c r="C823" s="714" t="s">
        <v>1455</v>
      </c>
      <c r="D823" s="715">
        <v>80.0</v>
      </c>
      <c r="E823" s="715">
        <v>0.0</v>
      </c>
      <c r="F823" s="715">
        <v>83.0</v>
      </c>
      <c r="G823" s="715">
        <v>0.0</v>
      </c>
      <c r="H823" s="715" t="s">
        <v>1403</v>
      </c>
      <c r="J823" s="716">
        <f t="shared" si="12"/>
        <v>3.0</v>
      </c>
      <c r="L823" s="709" t="s">
        <v>564</v>
      </c>
      <c r="M823" s="708" t="s">
        <v>1414</v>
      </c>
    </row>
    <row r="824" spans="8:8">
      <c r="A824" s="713" t="s">
        <v>564</v>
      </c>
      <c r="B824" s="713" t="s">
        <v>1414</v>
      </c>
      <c r="C824" s="714" t="s">
        <v>1455</v>
      </c>
      <c r="D824" s="715">
        <v>83.0</v>
      </c>
      <c r="E824" s="715">
        <v>0.0</v>
      </c>
      <c r="F824" s="715">
        <v>84.0</v>
      </c>
      <c r="G824" s="715">
        <v>0.0</v>
      </c>
      <c r="H824" s="715" t="s">
        <v>1404</v>
      </c>
      <c r="J824" s="716">
        <f t="shared" si="12"/>
        <v>1.0</v>
      </c>
      <c r="L824" s="709" t="s">
        <v>564</v>
      </c>
      <c r="M824" s="708" t="s">
        <v>1414</v>
      </c>
    </row>
    <row r="825" spans="8:8">
      <c r="A825" s="713" t="s">
        <v>564</v>
      </c>
      <c r="B825" s="713" t="s">
        <v>1414</v>
      </c>
      <c r="C825" s="714" t="s">
        <v>1455</v>
      </c>
      <c r="D825" s="715">
        <v>84.0</v>
      </c>
      <c r="E825" s="715">
        <v>0.0</v>
      </c>
      <c r="F825" s="715">
        <v>86.0</v>
      </c>
      <c r="G825" s="715">
        <v>0.0</v>
      </c>
      <c r="H825" s="715" t="s">
        <v>1403</v>
      </c>
      <c r="J825" s="716">
        <f t="shared" si="12"/>
        <v>2.0</v>
      </c>
      <c r="L825" s="709" t="s">
        <v>564</v>
      </c>
      <c r="M825" s="708" t="s">
        <v>1414</v>
      </c>
    </row>
    <row r="826" spans="8:8">
      <c r="A826" s="713" t="s">
        <v>564</v>
      </c>
      <c r="B826" s="713" t="s">
        <v>1414</v>
      </c>
      <c r="C826" s="714" t="s">
        <v>1455</v>
      </c>
      <c r="D826" s="715">
        <v>86.0</v>
      </c>
      <c r="E826" s="715">
        <v>0.0</v>
      </c>
      <c r="F826" s="715">
        <v>97.0</v>
      </c>
      <c r="G826" s="715">
        <v>0.0</v>
      </c>
      <c r="H826" s="715" t="s">
        <v>1404</v>
      </c>
      <c r="J826" s="716">
        <f t="shared" si="12"/>
        <v>11.0</v>
      </c>
      <c r="L826" s="709" t="s">
        <v>564</v>
      </c>
      <c r="M826" s="708" t="s">
        <v>1414</v>
      </c>
    </row>
    <row r="827" spans="8:8">
      <c r="A827" s="713" t="s">
        <v>564</v>
      </c>
      <c r="B827" s="713" t="s">
        <v>1414</v>
      </c>
      <c r="C827" s="714" t="s">
        <v>1455</v>
      </c>
      <c r="D827" s="715">
        <v>97.0</v>
      </c>
      <c r="E827" s="715">
        <v>0.0</v>
      </c>
      <c r="F827" s="715">
        <v>98.0</v>
      </c>
      <c r="G827" s="715">
        <v>0.0</v>
      </c>
      <c r="H827" s="715" t="s">
        <v>1403</v>
      </c>
      <c r="J827" s="716">
        <f t="shared" si="12"/>
        <v>1.0</v>
      </c>
      <c r="L827" s="709" t="s">
        <v>564</v>
      </c>
      <c r="M827" s="708" t="s">
        <v>1414</v>
      </c>
    </row>
    <row r="828" spans="8:8">
      <c r="A828" s="713" t="s">
        <v>564</v>
      </c>
      <c r="B828" s="713" t="s">
        <v>1414</v>
      </c>
      <c r="C828" s="714" t="s">
        <v>1455</v>
      </c>
      <c r="D828" s="715">
        <v>98.0</v>
      </c>
      <c r="E828" s="715">
        <v>0.0</v>
      </c>
      <c r="F828" s="715">
        <v>99.0</v>
      </c>
      <c r="G828" s="715">
        <v>0.0</v>
      </c>
      <c r="H828" s="715" t="s">
        <v>1404</v>
      </c>
      <c r="J828" s="716">
        <f t="shared" si="12"/>
        <v>1.0</v>
      </c>
      <c r="L828" s="709" t="s">
        <v>564</v>
      </c>
      <c r="M828" s="708" t="s">
        <v>1414</v>
      </c>
    </row>
    <row r="829" spans="8:8">
      <c r="A829" s="713" t="s">
        <v>564</v>
      </c>
      <c r="B829" s="713" t="s">
        <v>1414</v>
      </c>
      <c r="C829" s="714" t="s">
        <v>1455</v>
      </c>
      <c r="D829" s="715">
        <v>99.0</v>
      </c>
      <c r="E829" s="715">
        <v>0.0</v>
      </c>
      <c r="F829" s="715">
        <v>106.0</v>
      </c>
      <c r="G829" s="715">
        <v>0.0</v>
      </c>
      <c r="H829" s="715" t="s">
        <v>1403</v>
      </c>
      <c r="J829" s="716">
        <f t="shared" si="12"/>
        <v>7.0</v>
      </c>
      <c r="L829" s="709" t="s">
        <v>564</v>
      </c>
      <c r="M829" s="708" t="s">
        <v>1414</v>
      </c>
    </row>
    <row r="830" spans="8:8">
      <c r="A830" s="713" t="s">
        <v>564</v>
      </c>
      <c r="B830" s="713" t="s">
        <v>1414</v>
      </c>
      <c r="C830" s="714" t="s">
        <v>1455</v>
      </c>
      <c r="D830" s="715">
        <v>106.0</v>
      </c>
      <c r="E830" s="715">
        <v>0.0</v>
      </c>
      <c r="F830" s="715">
        <v>109.0</v>
      </c>
      <c r="G830" s="715">
        <v>0.0</v>
      </c>
      <c r="H830" s="715" t="s">
        <v>1404</v>
      </c>
      <c r="J830" s="716">
        <f t="shared" si="12"/>
        <v>3.0</v>
      </c>
      <c r="L830" s="709" t="s">
        <v>564</v>
      </c>
      <c r="M830" s="708" t="s">
        <v>1414</v>
      </c>
    </row>
    <row r="831" spans="8:8">
      <c r="A831" s="713" t="s">
        <v>564</v>
      </c>
      <c r="B831" s="713" t="s">
        <v>1414</v>
      </c>
      <c r="C831" s="714" t="s">
        <v>1455</v>
      </c>
      <c r="D831" s="715">
        <v>109.0</v>
      </c>
      <c r="E831" s="715">
        <v>0.0</v>
      </c>
      <c r="F831" s="715">
        <v>111.0</v>
      </c>
      <c r="G831" s="715">
        <v>0.0</v>
      </c>
      <c r="H831" s="715" t="s">
        <v>1403</v>
      </c>
      <c r="J831" s="716">
        <f t="shared" si="12"/>
        <v>2.0</v>
      </c>
      <c r="L831" s="709" t="s">
        <v>564</v>
      </c>
      <c r="M831" s="708" t="s">
        <v>1414</v>
      </c>
    </row>
    <row r="832" spans="8:8">
      <c r="A832" s="713" t="s">
        <v>564</v>
      </c>
      <c r="B832" s="713" t="s">
        <v>1414</v>
      </c>
      <c r="C832" s="714" t="s">
        <v>1455</v>
      </c>
      <c r="D832" s="715">
        <v>111.0</v>
      </c>
      <c r="E832" s="715">
        <v>0.0</v>
      </c>
      <c r="F832" s="715">
        <v>113.0</v>
      </c>
      <c r="G832" s="715">
        <v>0.0</v>
      </c>
      <c r="H832" s="715" t="s">
        <v>1404</v>
      </c>
      <c r="J832" s="716">
        <f t="shared" si="12"/>
        <v>2.0</v>
      </c>
      <c r="L832" s="709" t="s">
        <v>564</v>
      </c>
      <c r="M832" s="708" t="s">
        <v>1414</v>
      </c>
    </row>
    <row r="833" spans="8:8">
      <c r="A833" s="713" t="s">
        <v>564</v>
      </c>
      <c r="B833" s="713" t="s">
        <v>1414</v>
      </c>
      <c r="C833" s="714" t="s">
        <v>1455</v>
      </c>
      <c r="D833" s="715">
        <v>113.0</v>
      </c>
      <c r="E833" s="715">
        <v>0.0</v>
      </c>
      <c r="F833" s="715">
        <v>117.0</v>
      </c>
      <c r="G833" s="715">
        <v>0.0</v>
      </c>
      <c r="H833" s="715" t="s">
        <v>1403</v>
      </c>
      <c r="J833" s="716">
        <f t="shared" si="12"/>
        <v>4.0</v>
      </c>
      <c r="L833" s="709" t="s">
        <v>564</v>
      </c>
      <c r="M833" s="708" t="s">
        <v>1414</v>
      </c>
    </row>
    <row r="834" spans="8:8">
      <c r="A834" s="713" t="s">
        <v>564</v>
      </c>
      <c r="B834" s="713" t="s">
        <v>1414</v>
      </c>
      <c r="C834" s="714" t="s">
        <v>1455</v>
      </c>
      <c r="D834" s="715">
        <v>117.0</v>
      </c>
      <c r="E834" s="715">
        <v>0.0</v>
      </c>
      <c r="F834" s="715">
        <v>120.0</v>
      </c>
      <c r="G834" s="715">
        <v>0.0</v>
      </c>
      <c r="H834" s="715" t="s">
        <v>1402</v>
      </c>
      <c r="J834" s="716">
        <f t="shared" si="12"/>
        <v>3.0</v>
      </c>
      <c r="L834" s="709" t="s">
        <v>564</v>
      </c>
      <c r="M834" s="708" t="s">
        <v>1414</v>
      </c>
    </row>
    <row r="835" spans="8:8">
      <c r="A835" s="713" t="s">
        <v>564</v>
      </c>
      <c r="B835" s="713" t="s">
        <v>1414</v>
      </c>
      <c r="C835" s="714" t="s">
        <v>1455</v>
      </c>
      <c r="D835" s="715">
        <v>120.0</v>
      </c>
      <c r="E835" s="715">
        <v>0.0</v>
      </c>
      <c r="F835" s="715">
        <v>121.0</v>
      </c>
      <c r="G835" s="715">
        <v>0.0</v>
      </c>
      <c r="H835" s="715" t="s">
        <v>1403</v>
      </c>
      <c r="J835" s="716">
        <f t="shared" si="13" ref="J835:J898">+(F835+G835/1000)-(D835+E835/1000)</f>
        <v>1.0</v>
      </c>
      <c r="L835" s="709" t="s">
        <v>564</v>
      </c>
      <c r="M835" s="708" t="s">
        <v>1414</v>
      </c>
    </row>
    <row r="836" spans="8:8">
      <c r="A836" s="713" t="s">
        <v>564</v>
      </c>
      <c r="B836" s="713" t="s">
        <v>1414</v>
      </c>
      <c r="C836" s="714" t="s">
        <v>1455</v>
      </c>
      <c r="D836" s="715">
        <v>121.0</v>
      </c>
      <c r="E836" s="715">
        <v>0.0</v>
      </c>
      <c r="F836" s="715">
        <v>130.0</v>
      </c>
      <c r="G836" s="715">
        <v>0.0</v>
      </c>
      <c r="H836" s="715" t="s">
        <v>1402</v>
      </c>
      <c r="J836" s="716">
        <f t="shared" si="13"/>
        <v>9.0</v>
      </c>
      <c r="L836" s="709" t="s">
        <v>564</v>
      </c>
      <c r="M836" s="708" t="s">
        <v>1414</v>
      </c>
    </row>
    <row r="837" spans="8:8">
      <c r="A837" s="713" t="s">
        <v>564</v>
      </c>
      <c r="B837" s="713" t="s">
        <v>1414</v>
      </c>
      <c r="C837" s="714" t="s">
        <v>1455</v>
      </c>
      <c r="D837" s="715">
        <v>130.0</v>
      </c>
      <c r="E837" s="715">
        <v>0.0</v>
      </c>
      <c r="F837" s="715">
        <v>131.0</v>
      </c>
      <c r="G837" s="715">
        <v>0.0</v>
      </c>
      <c r="H837" s="715" t="s">
        <v>1403</v>
      </c>
      <c r="J837" s="716">
        <f t="shared" si="13"/>
        <v>1.0</v>
      </c>
      <c r="L837" s="709" t="s">
        <v>564</v>
      </c>
      <c r="M837" s="708" t="s">
        <v>1414</v>
      </c>
    </row>
    <row r="838" spans="8:8">
      <c r="A838" s="713" t="s">
        <v>564</v>
      </c>
      <c r="B838" s="713" t="s">
        <v>1414</v>
      </c>
      <c r="C838" s="714" t="s">
        <v>1455</v>
      </c>
      <c r="D838" s="715">
        <v>131.0</v>
      </c>
      <c r="E838" s="715">
        <v>0.0</v>
      </c>
      <c r="F838" s="715">
        <v>134.0</v>
      </c>
      <c r="G838" s="715">
        <v>610.0</v>
      </c>
      <c r="H838" s="715" t="s">
        <v>1402</v>
      </c>
      <c r="J838" s="716">
        <f t="shared" si="13"/>
        <v>3.6100000000000136</v>
      </c>
      <c r="L838" s="709" t="s">
        <v>564</v>
      </c>
      <c r="M838" s="708" t="s">
        <v>1414</v>
      </c>
    </row>
    <row r="839" spans="8:8">
      <c r="A839" s="713" t="s">
        <v>569</v>
      </c>
      <c r="B839" s="713" t="s">
        <v>1414</v>
      </c>
      <c r="C839" s="714" t="s">
        <v>570</v>
      </c>
      <c r="D839" s="715">
        <v>0.0</v>
      </c>
      <c r="E839" s="715">
        <v>0.0</v>
      </c>
      <c r="F839" s="715">
        <v>7.0</v>
      </c>
      <c r="G839" s="715">
        <v>500.0</v>
      </c>
      <c r="H839" s="715" t="s">
        <v>1402</v>
      </c>
      <c r="J839" s="716">
        <f t="shared" si="13"/>
        <v>7.5</v>
      </c>
      <c r="L839" s="709" t="s">
        <v>569</v>
      </c>
      <c r="M839" s="708" t="s">
        <v>1414</v>
      </c>
    </row>
    <row r="840" spans="8:8">
      <c r="A840" s="713" t="s">
        <v>569</v>
      </c>
      <c r="B840" s="713" t="s">
        <v>1414</v>
      </c>
      <c r="C840" s="714" t="s">
        <v>570</v>
      </c>
      <c r="D840" s="715">
        <v>0.0</v>
      </c>
      <c r="E840" s="715">
        <v>880.0</v>
      </c>
      <c r="F840" s="715">
        <v>7.0</v>
      </c>
      <c r="G840" s="715">
        <v>500.0</v>
      </c>
      <c r="H840" s="715" t="s">
        <v>1404</v>
      </c>
      <c r="J840" s="716">
        <f t="shared" si="13"/>
        <v>6.62</v>
      </c>
      <c r="L840" s="709" t="s">
        <v>569</v>
      </c>
      <c r="M840" s="708" t="s">
        <v>1414</v>
      </c>
    </row>
    <row r="841" spans="8:8">
      <c r="A841" s="713" t="s">
        <v>569</v>
      </c>
      <c r="B841" s="713" t="s">
        <v>1414</v>
      </c>
      <c r="C841" s="714" t="s">
        <v>570</v>
      </c>
      <c r="D841" s="715">
        <v>7.0</v>
      </c>
      <c r="E841" s="715">
        <v>500.0</v>
      </c>
      <c r="F841" s="715">
        <v>10.0</v>
      </c>
      <c r="G841" s="715">
        <v>0.0</v>
      </c>
      <c r="H841" s="715" t="s">
        <v>1403</v>
      </c>
      <c r="J841" s="716">
        <f t="shared" si="13"/>
        <v>2.5</v>
      </c>
      <c r="L841" s="709" t="s">
        <v>569</v>
      </c>
      <c r="M841" s="708" t="s">
        <v>1414</v>
      </c>
    </row>
    <row r="842" spans="8:8">
      <c r="A842" s="713" t="s">
        <v>569</v>
      </c>
      <c r="B842" s="713" t="s">
        <v>1414</v>
      </c>
      <c r="C842" s="714" t="s">
        <v>570</v>
      </c>
      <c r="D842" s="715">
        <v>10.0</v>
      </c>
      <c r="E842" s="715">
        <v>0.0</v>
      </c>
      <c r="F842" s="715">
        <v>10.0</v>
      </c>
      <c r="G842" s="715">
        <v>950.0</v>
      </c>
      <c r="H842" s="715" t="s">
        <v>1402</v>
      </c>
      <c r="J842" s="716">
        <f t="shared" si="13"/>
        <v>0.9499999999999993</v>
      </c>
      <c r="L842" s="709" t="s">
        <v>569</v>
      </c>
      <c r="M842" s="708" t="s">
        <v>1414</v>
      </c>
    </row>
    <row r="843" spans="8:8">
      <c r="A843" s="713" t="s">
        <v>569</v>
      </c>
      <c r="B843" s="713" t="s">
        <v>1414</v>
      </c>
      <c r="C843" s="714" t="s">
        <v>570</v>
      </c>
      <c r="D843" s="715">
        <v>10.0</v>
      </c>
      <c r="E843" s="715">
        <v>950.0</v>
      </c>
      <c r="F843" s="715">
        <v>23.0</v>
      </c>
      <c r="G843" s="715">
        <v>360.0</v>
      </c>
      <c r="H843" s="715" t="s">
        <v>1403</v>
      </c>
      <c r="J843" s="716">
        <f t="shared" si="13"/>
        <v>12.41</v>
      </c>
      <c r="L843" s="709" t="s">
        <v>569</v>
      </c>
      <c r="M843" s="708" t="s">
        <v>1414</v>
      </c>
    </row>
    <row r="844" spans="8:8">
      <c r="A844" s="713" t="s">
        <v>569</v>
      </c>
      <c r="B844" s="713" t="s">
        <v>1414</v>
      </c>
      <c r="C844" s="714" t="s">
        <v>570</v>
      </c>
      <c r="D844" s="715">
        <v>23.0</v>
      </c>
      <c r="E844" s="715">
        <v>360.0</v>
      </c>
      <c r="F844" s="715">
        <v>24.0</v>
      </c>
      <c r="G844" s="715">
        <v>840.0</v>
      </c>
      <c r="H844" s="715" t="s">
        <v>1402</v>
      </c>
      <c r="J844" s="716">
        <f t="shared" si="13"/>
        <v>1.4800000000000004</v>
      </c>
      <c r="L844" s="709" t="s">
        <v>569</v>
      </c>
      <c r="M844" s="708" t="s">
        <v>1414</v>
      </c>
    </row>
    <row r="845" spans="8:8">
      <c r="A845" s="713" t="s">
        <v>569</v>
      </c>
      <c r="B845" s="713" t="s">
        <v>1414</v>
      </c>
      <c r="C845" s="714" t="s">
        <v>570</v>
      </c>
      <c r="D845" s="715">
        <v>24.0</v>
      </c>
      <c r="E845" s="715">
        <v>840.0</v>
      </c>
      <c r="F845" s="715">
        <v>34.0</v>
      </c>
      <c r="G845" s="715">
        <v>200.0</v>
      </c>
      <c r="H845" s="715" t="s">
        <v>1403</v>
      </c>
      <c r="J845" s="716">
        <f t="shared" si="13"/>
        <v>9.360000000000003</v>
      </c>
      <c r="L845" s="709" t="s">
        <v>569</v>
      </c>
      <c r="M845" s="708" t="s">
        <v>1414</v>
      </c>
    </row>
    <row r="846" spans="8:8">
      <c r="A846" s="713" t="s">
        <v>569</v>
      </c>
      <c r="B846" s="713" t="s">
        <v>1414</v>
      </c>
      <c r="C846" s="714" t="s">
        <v>570</v>
      </c>
      <c r="D846" s="715">
        <v>34.0</v>
      </c>
      <c r="E846" s="715">
        <v>200.0</v>
      </c>
      <c r="F846" s="715">
        <v>36.0</v>
      </c>
      <c r="G846" s="715">
        <v>350.0</v>
      </c>
      <c r="H846" s="715" t="s">
        <v>1404</v>
      </c>
      <c r="J846" s="716">
        <f t="shared" si="13"/>
        <v>2.1499999999999986</v>
      </c>
      <c r="L846" s="709" t="s">
        <v>569</v>
      </c>
      <c r="M846" s="708" t="s">
        <v>1414</v>
      </c>
    </row>
    <row r="847" spans="8:8">
      <c r="A847" s="713" t="s">
        <v>569</v>
      </c>
      <c r="B847" s="713" t="s">
        <v>1414</v>
      </c>
      <c r="C847" s="714" t="s">
        <v>570</v>
      </c>
      <c r="D847" s="715">
        <v>36.0</v>
      </c>
      <c r="E847" s="715">
        <v>350.0</v>
      </c>
      <c r="F847" s="715">
        <v>37.0</v>
      </c>
      <c r="G847" s="715">
        <v>650.0</v>
      </c>
      <c r="H847" s="715" t="s">
        <v>1402</v>
      </c>
      <c r="J847" s="716">
        <f t="shared" si="13"/>
        <v>1.2999999999999972</v>
      </c>
      <c r="L847" s="709" t="s">
        <v>569</v>
      </c>
      <c r="M847" s="708" t="s">
        <v>1414</v>
      </c>
    </row>
    <row r="848" spans="8:8">
      <c r="A848" s="713" t="s">
        <v>569</v>
      </c>
      <c r="B848" s="713" t="s">
        <v>1414</v>
      </c>
      <c r="C848" s="714" t="s">
        <v>570</v>
      </c>
      <c r="D848" s="715">
        <v>37.0</v>
      </c>
      <c r="E848" s="715">
        <v>650.0</v>
      </c>
      <c r="F848" s="715">
        <v>40.0</v>
      </c>
      <c r="G848" s="715">
        <v>180.0</v>
      </c>
      <c r="H848" s="715" t="s">
        <v>1404</v>
      </c>
      <c r="J848" s="716">
        <f t="shared" si="13"/>
        <v>2.530000000000001</v>
      </c>
      <c r="L848" s="709" t="s">
        <v>569</v>
      </c>
      <c r="M848" s="708" t="s">
        <v>1414</v>
      </c>
    </row>
    <row r="849" spans="8:8">
      <c r="A849" s="713" t="s">
        <v>569</v>
      </c>
      <c r="B849" s="713" t="s">
        <v>1414</v>
      </c>
      <c r="C849" s="714" t="s">
        <v>570</v>
      </c>
      <c r="D849" s="715">
        <v>40.0</v>
      </c>
      <c r="E849" s="715">
        <v>180.0</v>
      </c>
      <c r="F849" s="715">
        <v>46.0</v>
      </c>
      <c r="G849" s="715">
        <v>970.0</v>
      </c>
      <c r="H849" s="715" t="s">
        <v>1403</v>
      </c>
      <c r="J849" s="716">
        <f t="shared" si="13"/>
        <v>6.789999999999999</v>
      </c>
      <c r="L849" s="709" t="s">
        <v>569</v>
      </c>
      <c r="M849" s="708" t="s">
        <v>1414</v>
      </c>
    </row>
    <row r="850" spans="8:8">
      <c r="A850" s="713" t="s">
        <v>569</v>
      </c>
      <c r="B850" s="713" t="s">
        <v>1414</v>
      </c>
      <c r="C850" s="714" t="s">
        <v>570</v>
      </c>
      <c r="D850" s="715">
        <v>46.0</v>
      </c>
      <c r="E850" s="715">
        <v>970.0</v>
      </c>
      <c r="F850" s="715">
        <v>65.0</v>
      </c>
      <c r="G850" s="715">
        <v>930.0</v>
      </c>
      <c r="H850" s="715" t="s">
        <v>1403</v>
      </c>
      <c r="J850" s="716">
        <f t="shared" si="13"/>
        <v>18.960000000000008</v>
      </c>
      <c r="L850" s="709" t="s">
        <v>569</v>
      </c>
      <c r="M850" s="708" t="s">
        <v>1414</v>
      </c>
    </row>
    <row r="851" spans="8:8">
      <c r="A851" s="713" t="s">
        <v>569</v>
      </c>
      <c r="B851" s="713" t="s">
        <v>1414</v>
      </c>
      <c r="C851" s="714" t="s">
        <v>570</v>
      </c>
      <c r="D851" s="715">
        <v>65.0</v>
      </c>
      <c r="E851" s="715">
        <v>930.0</v>
      </c>
      <c r="F851" s="715">
        <v>69.0</v>
      </c>
      <c r="G851" s="715">
        <v>900.0</v>
      </c>
      <c r="H851" s="715" t="s">
        <v>1404</v>
      </c>
      <c r="J851" s="716">
        <f t="shared" si="13"/>
        <v>3.969999999999999</v>
      </c>
      <c r="L851" s="709" t="s">
        <v>569</v>
      </c>
      <c r="M851" s="708" t="s">
        <v>1414</v>
      </c>
    </row>
    <row r="852" spans="8:8">
      <c r="A852" s="713" t="s">
        <v>569</v>
      </c>
      <c r="B852" s="713" t="s">
        <v>1414</v>
      </c>
      <c r="C852" s="714" t="s">
        <v>570</v>
      </c>
      <c r="D852" s="715">
        <v>69.0</v>
      </c>
      <c r="E852" s="715">
        <v>900.0</v>
      </c>
      <c r="F852" s="715">
        <v>71.0</v>
      </c>
      <c r="G852" s="715">
        <v>697.0</v>
      </c>
      <c r="H852" s="715" t="s">
        <v>1402</v>
      </c>
      <c r="J852" s="716">
        <f t="shared" si="13"/>
        <v>1.796999999999997</v>
      </c>
      <c r="L852" s="709" t="s">
        <v>569</v>
      </c>
      <c r="M852" s="708" t="s">
        <v>1414</v>
      </c>
    </row>
    <row r="853" spans="8:8">
      <c r="A853" s="713" t="s">
        <v>576</v>
      </c>
      <c r="B853" s="713" t="s">
        <v>1414</v>
      </c>
      <c r="C853" s="714" t="s">
        <v>1456</v>
      </c>
      <c r="D853" s="715">
        <v>0.0</v>
      </c>
      <c r="E853" s="715">
        <v>0.0</v>
      </c>
      <c r="F853" s="715">
        <v>0.0</v>
      </c>
      <c r="G853" s="715">
        <v>880.0</v>
      </c>
      <c r="H853" s="715" t="s">
        <v>1402</v>
      </c>
      <c r="J853" s="716">
        <f t="shared" si="13"/>
        <v>0.88</v>
      </c>
      <c r="L853" s="709" t="s">
        <v>576</v>
      </c>
      <c r="M853" s="708" t="s">
        <v>1414</v>
      </c>
    </row>
    <row r="854" spans="8:8">
      <c r="A854" s="713" t="s">
        <v>576</v>
      </c>
      <c r="B854" s="713" t="s">
        <v>1414</v>
      </c>
      <c r="C854" s="714" t="s">
        <v>1456</v>
      </c>
      <c r="D854" s="715">
        <v>0.0</v>
      </c>
      <c r="E854" s="715">
        <v>880.0</v>
      </c>
      <c r="F854" s="715">
        <v>1.0</v>
      </c>
      <c r="G854" s="715">
        <v>600.0</v>
      </c>
      <c r="H854" s="715" t="s">
        <v>1404</v>
      </c>
      <c r="J854" s="716">
        <f t="shared" si="13"/>
        <v>0.7200000000000001</v>
      </c>
      <c r="L854" s="709" t="s">
        <v>576</v>
      </c>
      <c r="M854" s="708" t="s">
        <v>1414</v>
      </c>
    </row>
    <row r="855" spans="8:8">
      <c r="A855" s="713" t="s">
        <v>576</v>
      </c>
      <c r="B855" s="713" t="s">
        <v>1414</v>
      </c>
      <c r="C855" s="714" t="s">
        <v>1456</v>
      </c>
      <c r="D855" s="715">
        <v>1.0</v>
      </c>
      <c r="E855" s="715">
        <v>600.0</v>
      </c>
      <c r="F855" s="715">
        <v>6.0</v>
      </c>
      <c r="G855" s="715">
        <v>200.0</v>
      </c>
      <c r="H855" s="715" t="s">
        <v>1402</v>
      </c>
      <c r="J855" s="716">
        <f t="shared" si="13"/>
        <v>4.6</v>
      </c>
      <c r="L855" s="709" t="s">
        <v>576</v>
      </c>
      <c r="M855" s="708" t="s">
        <v>1414</v>
      </c>
    </row>
    <row r="856" spans="8:8">
      <c r="A856" s="713" t="s">
        <v>576</v>
      </c>
      <c r="B856" s="713" t="s">
        <v>1414</v>
      </c>
      <c r="C856" s="714" t="s">
        <v>1456</v>
      </c>
      <c r="D856" s="715">
        <v>6.0</v>
      </c>
      <c r="E856" s="715">
        <v>200.0</v>
      </c>
      <c r="F856" s="715">
        <v>8.0</v>
      </c>
      <c r="G856" s="715">
        <v>970.0</v>
      </c>
      <c r="H856" s="715" t="s">
        <v>1403</v>
      </c>
      <c r="J856" s="716">
        <f t="shared" si="13"/>
        <v>2.7700000000000005</v>
      </c>
      <c r="L856" s="709" t="s">
        <v>576</v>
      </c>
      <c r="M856" s="708" t="s">
        <v>1414</v>
      </c>
    </row>
    <row r="857" spans="8:8">
      <c r="A857" s="713" t="s">
        <v>576</v>
      </c>
      <c r="B857" s="713" t="s">
        <v>1414</v>
      </c>
      <c r="C857" s="714" t="s">
        <v>1456</v>
      </c>
      <c r="D857" s="715">
        <v>8.0</v>
      </c>
      <c r="E857" s="715">
        <v>970.0</v>
      </c>
      <c r="F857" s="715">
        <v>11.0</v>
      </c>
      <c r="G857" s="715">
        <v>500.0</v>
      </c>
      <c r="H857" s="715" t="s">
        <v>1402</v>
      </c>
      <c r="J857" s="716">
        <f t="shared" si="13"/>
        <v>2.5299999999999994</v>
      </c>
      <c r="L857" s="709" t="s">
        <v>576</v>
      </c>
      <c r="M857" s="708" t="s">
        <v>1414</v>
      </c>
    </row>
    <row r="858" spans="8:8">
      <c r="A858" s="713" t="s">
        <v>576</v>
      </c>
      <c r="B858" s="713" t="s">
        <v>1414</v>
      </c>
      <c r="C858" s="714" t="s">
        <v>1456</v>
      </c>
      <c r="D858" s="715">
        <v>11.0</v>
      </c>
      <c r="E858" s="715">
        <v>500.0</v>
      </c>
      <c r="F858" s="715">
        <v>16.0</v>
      </c>
      <c r="G858" s="715">
        <v>620.0</v>
      </c>
      <c r="H858" s="715" t="s">
        <v>1403</v>
      </c>
      <c r="J858" s="716">
        <f t="shared" si="13"/>
        <v>5.120000000000001</v>
      </c>
      <c r="L858" s="709" t="s">
        <v>576</v>
      </c>
      <c r="M858" s="708" t="s">
        <v>1414</v>
      </c>
    </row>
    <row r="859" spans="8:8">
      <c r="A859" s="713" t="s">
        <v>576</v>
      </c>
      <c r="B859" s="713" t="s">
        <v>1414</v>
      </c>
      <c r="C859" s="714" t="s">
        <v>1456</v>
      </c>
      <c r="D859" s="715">
        <v>16.0</v>
      </c>
      <c r="E859" s="715">
        <v>620.0</v>
      </c>
      <c r="F859" s="715">
        <v>21.0</v>
      </c>
      <c r="G859" s="715">
        <v>830.0</v>
      </c>
      <c r="H859" s="715" t="s">
        <v>1404</v>
      </c>
      <c r="J859" s="716">
        <f t="shared" si="13"/>
        <v>5.209999999999997</v>
      </c>
      <c r="L859" s="709" t="s">
        <v>576</v>
      </c>
      <c r="M859" s="708" t="s">
        <v>1414</v>
      </c>
    </row>
    <row r="860" spans="8:8">
      <c r="A860" s="713" t="s">
        <v>576</v>
      </c>
      <c r="B860" s="713" t="s">
        <v>1414</v>
      </c>
      <c r="C860" s="714" t="s">
        <v>1456</v>
      </c>
      <c r="D860" s="715">
        <v>21.0</v>
      </c>
      <c r="E860" s="715">
        <v>830.0</v>
      </c>
      <c r="F860" s="715">
        <v>25.0</v>
      </c>
      <c r="G860" s="715">
        <v>610.0</v>
      </c>
      <c r="H860" s="715" t="s">
        <v>1403</v>
      </c>
      <c r="J860" s="716">
        <f t="shared" si="13"/>
        <v>3.780000000000001</v>
      </c>
      <c r="L860" s="709" t="s">
        <v>576</v>
      </c>
      <c r="M860" s="708" t="s">
        <v>1414</v>
      </c>
    </row>
    <row r="861" spans="8:8">
      <c r="A861" s="713" t="s">
        <v>576</v>
      </c>
      <c r="B861" s="713" t="s">
        <v>1414</v>
      </c>
      <c r="C861" s="714" t="s">
        <v>1456</v>
      </c>
      <c r="D861" s="715">
        <v>25.0</v>
      </c>
      <c r="E861" s="715">
        <v>610.0</v>
      </c>
      <c r="F861" s="715">
        <v>26.0</v>
      </c>
      <c r="G861" s="715">
        <v>300.0</v>
      </c>
      <c r="H861" s="715" t="s">
        <v>1404</v>
      </c>
      <c r="J861" s="716">
        <f t="shared" si="13"/>
        <v>0.6900000000000013</v>
      </c>
      <c r="L861" s="709" t="s">
        <v>576</v>
      </c>
      <c r="M861" s="708" t="s">
        <v>1414</v>
      </c>
    </row>
    <row r="862" spans="8:8">
      <c r="A862" s="713" t="s">
        <v>576</v>
      </c>
      <c r="B862" s="713" t="s">
        <v>1414</v>
      </c>
      <c r="C862" s="714" t="s">
        <v>1456</v>
      </c>
      <c r="D862" s="715">
        <v>26.0</v>
      </c>
      <c r="E862" s="715">
        <v>300.0</v>
      </c>
      <c r="F862" s="715">
        <v>36.0</v>
      </c>
      <c r="G862" s="715">
        <v>490.0</v>
      </c>
      <c r="H862" s="715" t="s">
        <v>1403</v>
      </c>
      <c r="J862" s="716">
        <f t="shared" si="13"/>
        <v>10.190000000000001</v>
      </c>
      <c r="L862" s="709" t="s">
        <v>576</v>
      </c>
      <c r="M862" s="708" t="s">
        <v>1414</v>
      </c>
    </row>
    <row r="863" spans="8:8">
      <c r="A863" s="713" t="s">
        <v>576</v>
      </c>
      <c r="B863" s="713" t="s">
        <v>1414</v>
      </c>
      <c r="C863" s="714" t="s">
        <v>1456</v>
      </c>
      <c r="D863" s="715">
        <v>36.0</v>
      </c>
      <c r="E863" s="715">
        <v>490.0</v>
      </c>
      <c r="F863" s="715">
        <v>46.0</v>
      </c>
      <c r="G863" s="715">
        <v>0.0</v>
      </c>
      <c r="H863" s="715" t="s">
        <v>1404</v>
      </c>
      <c r="J863" s="716">
        <f t="shared" si="13"/>
        <v>9.509999999999998</v>
      </c>
      <c r="L863" s="709" t="s">
        <v>576</v>
      </c>
      <c r="M863" s="708" t="s">
        <v>1414</v>
      </c>
    </row>
    <row r="864" spans="8:8">
      <c r="A864" s="713" t="s">
        <v>576</v>
      </c>
      <c r="B864" s="713" t="s">
        <v>1414</v>
      </c>
      <c r="C864" s="714" t="s">
        <v>1457</v>
      </c>
      <c r="D864" s="715">
        <v>46.0</v>
      </c>
      <c r="E864" s="715">
        <v>0.0</v>
      </c>
      <c r="F864" s="715">
        <v>46.0</v>
      </c>
      <c r="G864" s="715">
        <v>180.0</v>
      </c>
      <c r="H864" s="715" t="s">
        <v>1411</v>
      </c>
      <c r="J864" s="716">
        <f t="shared" si="13"/>
        <v>0.17999999999999972</v>
      </c>
      <c r="L864" s="709" t="s">
        <v>576</v>
      </c>
      <c r="M864" s="708" t="s">
        <v>1414</v>
      </c>
    </row>
    <row r="865" spans="8:8">
      <c r="A865" s="713" t="s">
        <v>576</v>
      </c>
      <c r="B865" s="713" t="s">
        <v>1414</v>
      </c>
      <c r="C865" s="714" t="s">
        <v>1457</v>
      </c>
      <c r="D865" s="715">
        <v>46.0</v>
      </c>
      <c r="E865" s="715">
        <v>180.0</v>
      </c>
      <c r="F865" s="715">
        <v>46.0</v>
      </c>
      <c r="G865" s="715">
        <v>580.0</v>
      </c>
      <c r="H865" s="715" t="s">
        <v>1404</v>
      </c>
      <c r="J865" s="716">
        <f t="shared" si="13"/>
        <v>0.3999999999999986</v>
      </c>
      <c r="L865" s="709" t="s">
        <v>576</v>
      </c>
      <c r="M865" s="708" t="s">
        <v>1414</v>
      </c>
    </row>
    <row r="866" spans="8:8">
      <c r="A866" s="713" t="s">
        <v>576</v>
      </c>
      <c r="B866" s="713" t="s">
        <v>1414</v>
      </c>
      <c r="C866" s="714" t="s">
        <v>1457</v>
      </c>
      <c r="D866" s="715">
        <v>46.0</v>
      </c>
      <c r="E866" s="715">
        <v>580.0</v>
      </c>
      <c r="F866" s="715">
        <v>46.0</v>
      </c>
      <c r="G866" s="715">
        <v>705.0</v>
      </c>
      <c r="H866" s="715" t="s">
        <v>1404</v>
      </c>
      <c r="J866" s="716">
        <f t="shared" si="13"/>
        <v>0.125</v>
      </c>
      <c r="L866" s="709" t="s">
        <v>576</v>
      </c>
      <c r="M866" s="708" t="s">
        <v>1414</v>
      </c>
    </row>
    <row r="867" spans="8:8">
      <c r="A867" s="713" t="s">
        <v>576</v>
      </c>
      <c r="B867" s="713" t="s">
        <v>1414</v>
      </c>
      <c r="C867" s="714" t="s">
        <v>1457</v>
      </c>
      <c r="D867" s="715">
        <v>46.0</v>
      </c>
      <c r="E867" s="715">
        <v>705.0</v>
      </c>
      <c r="F867" s="715">
        <v>46.0</v>
      </c>
      <c r="G867" s="715">
        <v>910.0</v>
      </c>
      <c r="H867" s="715" t="s">
        <v>1403</v>
      </c>
      <c r="J867" s="716">
        <f t="shared" si="13"/>
        <v>0.2049999999999983</v>
      </c>
      <c r="L867" s="709" t="s">
        <v>576</v>
      </c>
      <c r="M867" s="708" t="s">
        <v>1414</v>
      </c>
    </row>
    <row r="868" spans="8:8">
      <c r="A868" s="713" t="s">
        <v>576</v>
      </c>
      <c r="B868" s="713" t="s">
        <v>1414</v>
      </c>
      <c r="C868" s="714" t="s">
        <v>1457</v>
      </c>
      <c r="D868" s="715">
        <v>46.0</v>
      </c>
      <c r="E868" s="715">
        <v>910.0</v>
      </c>
      <c r="F868" s="715">
        <v>48.0</v>
      </c>
      <c r="G868" s="715">
        <v>345.0</v>
      </c>
      <c r="H868" s="715" t="s">
        <v>1402</v>
      </c>
      <c r="J868" s="716">
        <f t="shared" si="13"/>
        <v>1.4350000000000023</v>
      </c>
      <c r="L868" s="709" t="s">
        <v>576</v>
      </c>
      <c r="M868" s="708" t="s">
        <v>1414</v>
      </c>
    </row>
    <row r="869" spans="8:8">
      <c r="A869" s="713" t="s">
        <v>576</v>
      </c>
      <c r="B869" s="713" t="s">
        <v>1414</v>
      </c>
      <c r="C869" s="714" t="s">
        <v>1457</v>
      </c>
      <c r="D869" s="715">
        <v>48.0</v>
      </c>
      <c r="E869" s="715">
        <v>345.0</v>
      </c>
      <c r="F869" s="715">
        <v>48.0</v>
      </c>
      <c r="G869" s="715">
        <v>590.0</v>
      </c>
      <c r="H869" s="715" t="s">
        <v>1404</v>
      </c>
      <c r="J869" s="716">
        <f t="shared" si="13"/>
        <v>0.24500000000000455</v>
      </c>
      <c r="L869" s="709" t="s">
        <v>576</v>
      </c>
      <c r="M869" s="708" t="s">
        <v>1414</v>
      </c>
    </row>
    <row r="870" spans="8:8">
      <c r="A870" s="713" t="s">
        <v>576</v>
      </c>
      <c r="B870" s="713" t="s">
        <v>1414</v>
      </c>
      <c r="C870" s="714" t="s">
        <v>1457</v>
      </c>
      <c r="D870" s="715">
        <v>48.0</v>
      </c>
      <c r="E870" s="715">
        <v>590.0</v>
      </c>
      <c r="F870" s="715">
        <v>48.0</v>
      </c>
      <c r="G870" s="715">
        <v>720.0</v>
      </c>
      <c r="H870" s="715" t="s">
        <v>1402</v>
      </c>
      <c r="J870" s="716">
        <f t="shared" si="13"/>
        <v>0.12999999999999545</v>
      </c>
      <c r="L870" s="709" t="s">
        <v>576</v>
      </c>
      <c r="M870" s="708" t="s">
        <v>1414</v>
      </c>
    </row>
    <row r="871" spans="8:8">
      <c r="A871" s="713" t="s">
        <v>576</v>
      </c>
      <c r="B871" s="713" t="s">
        <v>1414</v>
      </c>
      <c r="C871" s="714" t="s">
        <v>1457</v>
      </c>
      <c r="D871" s="715">
        <v>48.0</v>
      </c>
      <c r="E871" s="715">
        <v>720.0</v>
      </c>
      <c r="F871" s="715">
        <v>48.0</v>
      </c>
      <c r="G871" s="715">
        <v>820.0</v>
      </c>
      <c r="H871" s="715" t="s">
        <v>1403</v>
      </c>
      <c r="J871" s="716">
        <f t="shared" si="13"/>
        <v>0.10000000000000142</v>
      </c>
      <c r="L871" s="709" t="s">
        <v>576</v>
      </c>
      <c r="M871" s="708" t="s">
        <v>1414</v>
      </c>
    </row>
    <row r="872" spans="8:8">
      <c r="A872" s="713" t="s">
        <v>576</v>
      </c>
      <c r="B872" s="713" t="s">
        <v>1414</v>
      </c>
      <c r="C872" s="714" t="s">
        <v>1457</v>
      </c>
      <c r="D872" s="715">
        <v>48.0</v>
      </c>
      <c r="E872" s="715">
        <v>820.0</v>
      </c>
      <c r="F872" s="715">
        <v>49.0</v>
      </c>
      <c r="G872" s="715">
        <v>460.0</v>
      </c>
      <c r="H872" s="715" t="s">
        <v>1402</v>
      </c>
      <c r="J872" s="716">
        <f t="shared" si="13"/>
        <v>0.6400000000000006</v>
      </c>
      <c r="L872" s="709" t="s">
        <v>576</v>
      </c>
      <c r="M872" s="708" t="s">
        <v>1414</v>
      </c>
    </row>
    <row r="873" spans="8:8">
      <c r="A873" s="713" t="s">
        <v>576</v>
      </c>
      <c r="B873" s="713" t="s">
        <v>1414</v>
      </c>
      <c r="C873" s="714" t="s">
        <v>1457</v>
      </c>
      <c r="D873" s="715">
        <v>49.0</v>
      </c>
      <c r="E873" s="715">
        <v>460.0</v>
      </c>
      <c r="F873" s="715">
        <v>49.0</v>
      </c>
      <c r="G873" s="715">
        <v>600.0</v>
      </c>
      <c r="H873" s="715" t="s">
        <v>1403</v>
      </c>
      <c r="J873" s="716">
        <f t="shared" si="13"/>
        <v>0.14000000000000057</v>
      </c>
      <c r="L873" s="709" t="s">
        <v>576</v>
      </c>
      <c r="M873" s="708" t="s">
        <v>1414</v>
      </c>
    </row>
    <row r="874" spans="8:8">
      <c r="A874" s="713" t="s">
        <v>576</v>
      </c>
      <c r="B874" s="713" t="s">
        <v>1414</v>
      </c>
      <c r="C874" s="714" t="s">
        <v>1457</v>
      </c>
      <c r="D874" s="715">
        <v>49.0</v>
      </c>
      <c r="E874" s="715">
        <v>600.0</v>
      </c>
      <c r="F874" s="715">
        <v>49.0</v>
      </c>
      <c r="G874" s="715">
        <v>900.0</v>
      </c>
      <c r="H874" s="715" t="s">
        <v>1402</v>
      </c>
      <c r="J874" s="716">
        <f t="shared" si="13"/>
        <v>0.29999999999999716</v>
      </c>
      <c r="L874" s="709" t="s">
        <v>576</v>
      </c>
      <c r="M874" s="708" t="s">
        <v>1414</v>
      </c>
    </row>
    <row r="875" spans="8:8">
      <c r="A875" s="713" t="s">
        <v>576</v>
      </c>
      <c r="B875" s="713" t="s">
        <v>1414</v>
      </c>
      <c r="C875" s="714" t="s">
        <v>1457</v>
      </c>
      <c r="D875" s="715">
        <v>49.0</v>
      </c>
      <c r="E875" s="715">
        <v>900.0</v>
      </c>
      <c r="F875" s="715">
        <v>50.0</v>
      </c>
      <c r="G875" s="715">
        <v>150.0</v>
      </c>
      <c r="H875" s="715" t="s">
        <v>1403</v>
      </c>
      <c r="J875" s="716">
        <f t="shared" si="13"/>
        <v>0.25</v>
      </c>
      <c r="L875" s="709" t="s">
        <v>576</v>
      </c>
      <c r="M875" s="708" t="s">
        <v>1414</v>
      </c>
    </row>
    <row r="876" spans="8:8">
      <c r="A876" s="713" t="s">
        <v>576</v>
      </c>
      <c r="B876" s="713" t="s">
        <v>1414</v>
      </c>
      <c r="C876" s="714" t="s">
        <v>1457</v>
      </c>
      <c r="D876" s="715">
        <v>50.0</v>
      </c>
      <c r="E876" s="715">
        <v>150.0</v>
      </c>
      <c r="F876" s="715">
        <v>50.0</v>
      </c>
      <c r="G876" s="715">
        <v>500.0</v>
      </c>
      <c r="H876" s="715" t="s">
        <v>1402</v>
      </c>
      <c r="J876" s="716">
        <f t="shared" si="13"/>
        <v>0.3500000000000014</v>
      </c>
      <c r="L876" s="709" t="s">
        <v>576</v>
      </c>
      <c r="M876" s="708" t="s">
        <v>1414</v>
      </c>
    </row>
    <row r="877" spans="8:8">
      <c r="A877" s="713" t="s">
        <v>576</v>
      </c>
      <c r="B877" s="713" t="s">
        <v>1414</v>
      </c>
      <c r="C877" s="714" t="s">
        <v>1457</v>
      </c>
      <c r="D877" s="715">
        <v>50.0</v>
      </c>
      <c r="E877" s="715">
        <v>500.0</v>
      </c>
      <c r="F877" s="715">
        <v>50.0</v>
      </c>
      <c r="G877" s="715">
        <v>745.0</v>
      </c>
      <c r="H877" s="715" t="s">
        <v>1403</v>
      </c>
      <c r="J877" s="716">
        <f t="shared" si="13"/>
        <v>0.24499999999999744</v>
      </c>
      <c r="L877" s="709" t="s">
        <v>576</v>
      </c>
      <c r="M877" s="708" t="s">
        <v>1414</v>
      </c>
    </row>
    <row r="878" spans="8:8">
      <c r="A878" s="713" t="s">
        <v>576</v>
      </c>
      <c r="B878" s="713" t="s">
        <v>1414</v>
      </c>
      <c r="C878" s="714" t="s">
        <v>1457</v>
      </c>
      <c r="D878" s="715">
        <v>50.0</v>
      </c>
      <c r="E878" s="715">
        <v>745.0</v>
      </c>
      <c r="F878" s="715">
        <v>51.0</v>
      </c>
      <c r="G878" s="715">
        <v>227.0</v>
      </c>
      <c r="H878" s="715" t="s">
        <v>1402</v>
      </c>
      <c r="J878" s="716">
        <f t="shared" si="13"/>
        <v>0.4819999999999993</v>
      </c>
      <c r="L878" s="709" t="s">
        <v>576</v>
      </c>
      <c r="M878" s="708" t="s">
        <v>1414</v>
      </c>
    </row>
    <row r="879" spans="8:8">
      <c r="A879" s="713" t="s">
        <v>576</v>
      </c>
      <c r="B879" s="713" t="s">
        <v>1414</v>
      </c>
      <c r="C879" s="714" t="s">
        <v>1457</v>
      </c>
      <c r="D879" s="715">
        <v>51.0</v>
      </c>
      <c r="E879" s="715">
        <v>227.0</v>
      </c>
      <c r="F879" s="715">
        <v>51.0</v>
      </c>
      <c r="G879" s="715">
        <v>755.0</v>
      </c>
      <c r="H879" s="715" t="s">
        <v>1402</v>
      </c>
      <c r="J879" s="716">
        <f t="shared" si="13"/>
        <v>0.5280000000000058</v>
      </c>
      <c r="L879" s="709" t="s">
        <v>576</v>
      </c>
      <c r="M879" s="708" t="s">
        <v>1414</v>
      </c>
    </row>
    <row r="880" spans="8:8">
      <c r="A880" s="713" t="s">
        <v>576</v>
      </c>
      <c r="B880" s="713" t="s">
        <v>1414</v>
      </c>
      <c r="C880" s="714" t="s">
        <v>1457</v>
      </c>
      <c r="D880" s="715">
        <v>51.0</v>
      </c>
      <c r="E880" s="715">
        <v>755.0</v>
      </c>
      <c r="F880" s="715">
        <v>51.0</v>
      </c>
      <c r="G880" s="715">
        <v>900.0</v>
      </c>
      <c r="H880" s="715" t="s">
        <v>1403</v>
      </c>
      <c r="J880" s="716">
        <f t="shared" si="13"/>
        <v>0.14499999999999602</v>
      </c>
      <c r="L880" s="709" t="s">
        <v>576</v>
      </c>
      <c r="M880" s="708" t="s">
        <v>1414</v>
      </c>
    </row>
    <row r="881" spans="8:8">
      <c r="A881" s="713" t="s">
        <v>576</v>
      </c>
      <c r="B881" s="713" t="s">
        <v>1414</v>
      </c>
      <c r="C881" s="714" t="s">
        <v>1457</v>
      </c>
      <c r="D881" s="715">
        <v>51.0</v>
      </c>
      <c r="E881" s="715">
        <v>900.0</v>
      </c>
      <c r="F881" s="715">
        <v>53.0</v>
      </c>
      <c r="G881" s="715">
        <v>185.0</v>
      </c>
      <c r="H881" s="715" t="s">
        <v>1402</v>
      </c>
      <c r="J881" s="716">
        <f t="shared" si="13"/>
        <v>1.2850000000000037</v>
      </c>
      <c r="L881" s="709" t="s">
        <v>576</v>
      </c>
      <c r="M881" s="708" t="s">
        <v>1414</v>
      </c>
    </row>
    <row r="882" spans="8:8">
      <c r="A882" s="713" t="s">
        <v>576</v>
      </c>
      <c r="B882" s="713" t="s">
        <v>1414</v>
      </c>
      <c r="C882" s="714" t="s">
        <v>1457</v>
      </c>
      <c r="D882" s="715">
        <v>53.0</v>
      </c>
      <c r="E882" s="715">
        <v>185.0</v>
      </c>
      <c r="F882" s="715">
        <v>53.0</v>
      </c>
      <c r="G882" s="715">
        <v>570.0</v>
      </c>
      <c r="H882" s="715" t="s">
        <v>1404</v>
      </c>
      <c r="J882" s="716">
        <f t="shared" si="13"/>
        <v>0.384999999999998</v>
      </c>
      <c r="L882" s="709" t="s">
        <v>576</v>
      </c>
      <c r="M882" s="708" t="s">
        <v>1414</v>
      </c>
    </row>
    <row r="883" spans="8:8">
      <c r="A883" s="713" t="s">
        <v>576</v>
      </c>
      <c r="B883" s="713" t="s">
        <v>1414</v>
      </c>
      <c r="C883" s="714" t="s">
        <v>1457</v>
      </c>
      <c r="D883" s="715">
        <v>53.0</v>
      </c>
      <c r="E883" s="715">
        <v>570.0</v>
      </c>
      <c r="F883" s="715">
        <v>54.0</v>
      </c>
      <c r="G883" s="715">
        <v>40.0</v>
      </c>
      <c r="H883" s="715" t="s">
        <v>1403</v>
      </c>
      <c r="J883" s="716">
        <f t="shared" si="13"/>
        <v>0.46999999999999886</v>
      </c>
      <c r="L883" s="709" t="s">
        <v>576</v>
      </c>
      <c r="M883" s="708" t="s">
        <v>1414</v>
      </c>
    </row>
    <row r="884" spans="8:8">
      <c r="A884" s="713" t="s">
        <v>576</v>
      </c>
      <c r="B884" s="713" t="s">
        <v>1414</v>
      </c>
      <c r="C884" s="714" t="s">
        <v>1457</v>
      </c>
      <c r="D884" s="715">
        <v>54.0</v>
      </c>
      <c r="E884" s="715">
        <v>40.0</v>
      </c>
      <c r="F884" s="715">
        <v>54.0</v>
      </c>
      <c r="G884" s="715">
        <v>315.0</v>
      </c>
      <c r="H884" s="715" t="s">
        <v>1404</v>
      </c>
      <c r="J884" s="716">
        <f t="shared" si="13"/>
        <v>0.2749999999999986</v>
      </c>
      <c r="L884" s="709" t="s">
        <v>576</v>
      </c>
      <c r="M884" s="708" t="s">
        <v>1414</v>
      </c>
    </row>
    <row r="885" spans="8:8">
      <c r="A885" s="713" t="s">
        <v>576</v>
      </c>
      <c r="B885" s="713" t="s">
        <v>1414</v>
      </c>
      <c r="C885" s="714" t="s">
        <v>1457</v>
      </c>
      <c r="D885" s="715">
        <v>54.0</v>
      </c>
      <c r="E885" s="715">
        <v>315.0</v>
      </c>
      <c r="F885" s="715">
        <v>54.0</v>
      </c>
      <c r="G885" s="715">
        <v>870.0</v>
      </c>
      <c r="H885" s="715" t="s">
        <v>1402</v>
      </c>
      <c r="J885" s="716">
        <f t="shared" si="13"/>
        <v>0.5549999999999997</v>
      </c>
      <c r="L885" s="709" t="s">
        <v>576</v>
      </c>
      <c r="M885" s="708" t="s">
        <v>1414</v>
      </c>
    </row>
    <row r="886" spans="8:8">
      <c r="A886" s="713" t="s">
        <v>576</v>
      </c>
      <c r="B886" s="713" t="s">
        <v>1414</v>
      </c>
      <c r="C886" s="714" t="s">
        <v>1457</v>
      </c>
      <c r="D886" s="715">
        <v>54.0</v>
      </c>
      <c r="E886" s="715">
        <v>870.0</v>
      </c>
      <c r="F886" s="715">
        <v>54.0</v>
      </c>
      <c r="G886" s="715">
        <v>985.0</v>
      </c>
      <c r="H886" s="715" t="s">
        <v>1403</v>
      </c>
      <c r="J886" s="716">
        <f t="shared" si="13"/>
        <v>0.11500000000000199</v>
      </c>
      <c r="L886" s="709" t="s">
        <v>576</v>
      </c>
      <c r="M886" s="708" t="s">
        <v>1414</v>
      </c>
    </row>
    <row r="887" spans="8:8">
      <c r="A887" s="713" t="s">
        <v>576</v>
      </c>
      <c r="B887" s="713" t="s">
        <v>1414</v>
      </c>
      <c r="C887" s="714" t="s">
        <v>1457</v>
      </c>
      <c r="D887" s="715">
        <v>54.0</v>
      </c>
      <c r="E887" s="715">
        <v>985.0</v>
      </c>
      <c r="F887" s="715">
        <v>55.0</v>
      </c>
      <c r="G887" s="715">
        <v>675.0</v>
      </c>
      <c r="H887" s="715" t="s">
        <v>1402</v>
      </c>
      <c r="J887" s="716">
        <f t="shared" si="13"/>
        <v>0.6899999999999977</v>
      </c>
      <c r="L887" s="709" t="s">
        <v>576</v>
      </c>
      <c r="M887" s="708" t="s">
        <v>1414</v>
      </c>
    </row>
    <row r="888" spans="8:8">
      <c r="A888" s="713" t="s">
        <v>576</v>
      </c>
      <c r="B888" s="713" t="s">
        <v>1414</v>
      </c>
      <c r="C888" s="714" t="s">
        <v>1457</v>
      </c>
      <c r="D888" s="715">
        <v>55.0</v>
      </c>
      <c r="E888" s="715">
        <v>675.0</v>
      </c>
      <c r="F888" s="715">
        <v>56.0</v>
      </c>
      <c r="G888" s="715">
        <v>530.0</v>
      </c>
      <c r="H888" s="715" t="s">
        <v>1403</v>
      </c>
      <c r="J888" s="716">
        <f t="shared" si="13"/>
        <v>0.855000000000004</v>
      </c>
      <c r="L888" s="709" t="s">
        <v>576</v>
      </c>
      <c r="M888" s="708" t="s">
        <v>1414</v>
      </c>
    </row>
    <row r="889" spans="8:8">
      <c r="A889" s="713" t="s">
        <v>576</v>
      </c>
      <c r="B889" s="713" t="s">
        <v>1414</v>
      </c>
      <c r="C889" s="714" t="s">
        <v>1457</v>
      </c>
      <c r="D889" s="715">
        <v>56.0</v>
      </c>
      <c r="E889" s="715">
        <v>530.0</v>
      </c>
      <c r="F889" s="715">
        <v>56.0</v>
      </c>
      <c r="G889" s="715">
        <v>805.0</v>
      </c>
      <c r="H889" s="715" t="s">
        <v>1402</v>
      </c>
      <c r="J889" s="716">
        <f t="shared" si="13"/>
        <v>0.2749999999999986</v>
      </c>
      <c r="L889" s="709" t="s">
        <v>576</v>
      </c>
      <c r="M889" s="708" t="s">
        <v>1414</v>
      </c>
    </row>
    <row r="890" spans="8:8">
      <c r="A890" s="713" t="s">
        <v>576</v>
      </c>
      <c r="B890" s="713" t="s">
        <v>1414</v>
      </c>
      <c r="C890" s="714" t="s">
        <v>1457</v>
      </c>
      <c r="D890" s="715">
        <v>56.0</v>
      </c>
      <c r="E890" s="715">
        <v>805.0</v>
      </c>
      <c r="F890" s="715">
        <v>56.0</v>
      </c>
      <c r="G890" s="715">
        <v>995.0</v>
      </c>
      <c r="H890" s="715" t="s">
        <v>1403</v>
      </c>
      <c r="J890" s="716">
        <f t="shared" si="13"/>
        <v>0.18999999999999773</v>
      </c>
      <c r="L890" s="709" t="s">
        <v>576</v>
      </c>
      <c r="M890" s="708" t="s">
        <v>1414</v>
      </c>
    </row>
    <row r="891" spans="8:8">
      <c r="A891" s="713" t="s">
        <v>576</v>
      </c>
      <c r="B891" s="713" t="s">
        <v>1414</v>
      </c>
      <c r="C891" s="714" t="s">
        <v>1457</v>
      </c>
      <c r="D891" s="715">
        <v>56.0</v>
      </c>
      <c r="E891" s="715">
        <v>995.0</v>
      </c>
      <c r="F891" s="715">
        <v>57.0</v>
      </c>
      <c r="G891" s="715">
        <v>855.0</v>
      </c>
      <c r="H891" s="715" t="s">
        <v>1402</v>
      </c>
      <c r="J891" s="716">
        <f t="shared" si="13"/>
        <v>0.8599999999999994</v>
      </c>
      <c r="L891" s="709" t="s">
        <v>576</v>
      </c>
      <c r="M891" s="708" t="s">
        <v>1414</v>
      </c>
    </row>
    <row r="892" spans="8:8">
      <c r="A892" s="713" t="s">
        <v>576</v>
      </c>
      <c r="B892" s="713" t="s">
        <v>1414</v>
      </c>
      <c r="C892" s="714" t="s">
        <v>1457</v>
      </c>
      <c r="D892" s="715">
        <v>57.0</v>
      </c>
      <c r="E892" s="715">
        <v>855.0</v>
      </c>
      <c r="F892" s="715">
        <v>57.0</v>
      </c>
      <c r="G892" s="715">
        <v>980.0</v>
      </c>
      <c r="H892" s="715" t="s">
        <v>1403</v>
      </c>
      <c r="J892" s="716">
        <f t="shared" si="13"/>
        <v>0.125</v>
      </c>
      <c r="L892" s="709" t="s">
        <v>576</v>
      </c>
      <c r="M892" s="708" t="s">
        <v>1414</v>
      </c>
    </row>
    <row r="893" spans="8:8">
      <c r="A893" s="713" t="s">
        <v>576</v>
      </c>
      <c r="B893" s="713" t="s">
        <v>1414</v>
      </c>
      <c r="C893" s="714" t="s">
        <v>1457</v>
      </c>
      <c r="D893" s="715">
        <v>57.0</v>
      </c>
      <c r="E893" s="715">
        <v>980.0</v>
      </c>
      <c r="F893" s="715">
        <v>58.0</v>
      </c>
      <c r="G893" s="715">
        <v>225.0</v>
      </c>
      <c r="H893" s="715" t="s">
        <v>1404</v>
      </c>
      <c r="J893" s="716">
        <f t="shared" si="13"/>
        <v>0.24500000000000455</v>
      </c>
      <c r="L893" s="709" t="s">
        <v>576</v>
      </c>
      <c r="M893" s="708" t="s">
        <v>1414</v>
      </c>
    </row>
    <row r="894" spans="8:8">
      <c r="A894" s="713" t="s">
        <v>576</v>
      </c>
      <c r="B894" s="713" t="s">
        <v>1414</v>
      </c>
      <c r="C894" s="714" t="s">
        <v>1457</v>
      </c>
      <c r="D894" s="715">
        <v>58.0</v>
      </c>
      <c r="E894" s="715">
        <v>225.0</v>
      </c>
      <c r="F894" s="715">
        <v>59.0</v>
      </c>
      <c r="G894" s="715">
        <v>410.0</v>
      </c>
      <c r="H894" s="715" t="s">
        <v>1403</v>
      </c>
      <c r="J894" s="716">
        <f t="shared" si="13"/>
        <v>1.1849999999999952</v>
      </c>
      <c r="L894" s="709" t="s">
        <v>576</v>
      </c>
      <c r="M894" s="708" t="s">
        <v>1414</v>
      </c>
    </row>
    <row r="895" spans="8:8">
      <c r="A895" s="713" t="s">
        <v>576</v>
      </c>
      <c r="B895" s="713" t="s">
        <v>1414</v>
      </c>
      <c r="C895" s="714" t="s">
        <v>1457</v>
      </c>
      <c r="D895" s="715">
        <v>59.0</v>
      </c>
      <c r="E895" s="715">
        <v>410.0</v>
      </c>
      <c r="F895" s="715">
        <v>59.0</v>
      </c>
      <c r="G895" s="715">
        <v>575.0</v>
      </c>
      <c r="H895" s="715" t="s">
        <v>1404</v>
      </c>
      <c r="J895" s="716">
        <f t="shared" si="13"/>
        <v>0.16500000000000625</v>
      </c>
      <c r="L895" s="709" t="s">
        <v>576</v>
      </c>
      <c r="M895" s="708" t="s">
        <v>1414</v>
      </c>
    </row>
    <row r="896" spans="8:8">
      <c r="A896" s="713" t="s">
        <v>576</v>
      </c>
      <c r="B896" s="713" t="s">
        <v>1414</v>
      </c>
      <c r="C896" s="714" t="s">
        <v>1457</v>
      </c>
      <c r="D896" s="715">
        <v>59.0</v>
      </c>
      <c r="E896" s="715">
        <v>575.0</v>
      </c>
      <c r="F896" s="715">
        <v>60.0</v>
      </c>
      <c r="G896" s="715">
        <v>205.0</v>
      </c>
      <c r="H896" s="715" t="s">
        <v>1403</v>
      </c>
      <c r="J896" s="716">
        <f t="shared" si="13"/>
        <v>0.6299999999999955</v>
      </c>
      <c r="L896" s="709" t="s">
        <v>576</v>
      </c>
      <c r="M896" s="708" t="s">
        <v>1414</v>
      </c>
    </row>
    <row r="897" spans="8:8">
      <c r="A897" s="713" t="s">
        <v>576</v>
      </c>
      <c r="B897" s="713" t="s">
        <v>1414</v>
      </c>
      <c r="C897" s="714" t="s">
        <v>1457</v>
      </c>
      <c r="D897" s="715">
        <v>60.0</v>
      </c>
      <c r="E897" s="715">
        <v>205.0</v>
      </c>
      <c r="F897" s="715">
        <v>60.0</v>
      </c>
      <c r="G897" s="715">
        <v>595.0</v>
      </c>
      <c r="H897" s="715" t="s">
        <v>1402</v>
      </c>
      <c r="J897" s="716">
        <f t="shared" si="13"/>
        <v>0.39000000000000057</v>
      </c>
      <c r="L897" s="709" t="s">
        <v>576</v>
      </c>
      <c r="M897" s="708" t="s">
        <v>1414</v>
      </c>
    </row>
    <row r="898" spans="8:8">
      <c r="A898" s="713" t="s">
        <v>576</v>
      </c>
      <c r="B898" s="713" t="s">
        <v>1414</v>
      </c>
      <c r="C898" s="714" t="s">
        <v>1457</v>
      </c>
      <c r="D898" s="715">
        <v>60.0</v>
      </c>
      <c r="E898" s="715">
        <v>595.0</v>
      </c>
      <c r="F898" s="715">
        <v>60.0</v>
      </c>
      <c r="G898" s="715">
        <v>965.0</v>
      </c>
      <c r="H898" s="715" t="s">
        <v>1403</v>
      </c>
      <c r="J898" s="716">
        <f t="shared" si="13"/>
        <v>0.37000000000000455</v>
      </c>
      <c r="L898" s="709" t="s">
        <v>576</v>
      </c>
      <c r="M898" s="708" t="s">
        <v>1414</v>
      </c>
    </row>
    <row r="899" spans="8:8">
      <c r="A899" s="713" t="s">
        <v>576</v>
      </c>
      <c r="B899" s="713" t="s">
        <v>1414</v>
      </c>
      <c r="C899" s="714" t="s">
        <v>1457</v>
      </c>
      <c r="D899" s="715">
        <v>60.0</v>
      </c>
      <c r="E899" s="715">
        <v>965.0</v>
      </c>
      <c r="F899" s="715">
        <v>61.0</v>
      </c>
      <c r="G899" s="715">
        <v>290.0</v>
      </c>
      <c r="H899" s="715" t="s">
        <v>1402</v>
      </c>
      <c r="J899" s="716">
        <f t="shared" si="14" ref="J899:J962">+(F899+G899/1000)-(D899+E899/1000)</f>
        <v>0.32499999999999574</v>
      </c>
      <c r="L899" s="709" t="s">
        <v>576</v>
      </c>
      <c r="M899" s="708" t="s">
        <v>1414</v>
      </c>
    </row>
    <row r="900" spans="8:8">
      <c r="A900" s="713" t="s">
        <v>576</v>
      </c>
      <c r="B900" s="713" t="s">
        <v>1414</v>
      </c>
      <c r="C900" s="714" t="s">
        <v>1457</v>
      </c>
      <c r="D900" s="715">
        <v>61.0</v>
      </c>
      <c r="E900" s="715">
        <v>290.0</v>
      </c>
      <c r="F900" s="715">
        <v>61.0</v>
      </c>
      <c r="G900" s="715">
        <v>950.0</v>
      </c>
      <c r="H900" s="715" t="s">
        <v>1403</v>
      </c>
      <c r="J900" s="716">
        <f t="shared" si="14"/>
        <v>0.6600000000000037</v>
      </c>
      <c r="L900" s="709" t="s">
        <v>576</v>
      </c>
      <c r="M900" s="708" t="s">
        <v>1414</v>
      </c>
    </row>
    <row r="901" spans="8:8">
      <c r="A901" s="713" t="s">
        <v>576</v>
      </c>
      <c r="B901" s="713" t="s">
        <v>1414</v>
      </c>
      <c r="C901" s="714" t="s">
        <v>1457</v>
      </c>
      <c r="D901" s="715">
        <v>61.0</v>
      </c>
      <c r="E901" s="715">
        <v>950.0</v>
      </c>
      <c r="F901" s="715">
        <v>62.0</v>
      </c>
      <c r="G901" s="715">
        <v>170.0</v>
      </c>
      <c r="H901" s="715" t="s">
        <v>1402</v>
      </c>
      <c r="J901" s="716">
        <f t="shared" si="14"/>
        <v>0.21999999999999886</v>
      </c>
      <c r="L901" s="709" t="s">
        <v>576</v>
      </c>
      <c r="M901" s="708" t="s">
        <v>1414</v>
      </c>
    </row>
    <row r="902" spans="8:8">
      <c r="A902" s="713" t="s">
        <v>576</v>
      </c>
      <c r="B902" s="713" t="s">
        <v>1414</v>
      </c>
      <c r="C902" s="714" t="s">
        <v>1457</v>
      </c>
      <c r="D902" s="715">
        <v>62.0</v>
      </c>
      <c r="E902" s="715">
        <v>170.0</v>
      </c>
      <c r="F902" s="715">
        <v>62.0</v>
      </c>
      <c r="G902" s="715">
        <v>415.0</v>
      </c>
      <c r="H902" s="715" t="s">
        <v>1403</v>
      </c>
      <c r="J902" s="716">
        <f t="shared" si="14"/>
        <v>0.24499999999999744</v>
      </c>
      <c r="L902" s="709" t="s">
        <v>576</v>
      </c>
      <c r="M902" s="708" t="s">
        <v>1414</v>
      </c>
    </row>
    <row r="903" spans="8:8">
      <c r="A903" s="713" t="s">
        <v>576</v>
      </c>
      <c r="B903" s="713" t="s">
        <v>1414</v>
      </c>
      <c r="C903" s="714" t="s">
        <v>1457</v>
      </c>
      <c r="D903" s="715">
        <v>62.0</v>
      </c>
      <c r="E903" s="715">
        <v>415.0</v>
      </c>
      <c r="F903" s="715">
        <v>62.0</v>
      </c>
      <c r="G903" s="715">
        <v>620.0</v>
      </c>
      <c r="H903" s="715" t="s">
        <v>1402</v>
      </c>
      <c r="J903" s="716">
        <f t="shared" si="14"/>
        <v>0.2049999999999983</v>
      </c>
      <c r="L903" s="709" t="s">
        <v>576</v>
      </c>
      <c r="M903" s="708" t="s">
        <v>1414</v>
      </c>
    </row>
    <row r="904" spans="8:8">
      <c r="A904" s="713" t="s">
        <v>576</v>
      </c>
      <c r="B904" s="713" t="s">
        <v>1414</v>
      </c>
      <c r="C904" s="714" t="s">
        <v>1457</v>
      </c>
      <c r="D904" s="715">
        <v>62.0</v>
      </c>
      <c r="E904" s="715">
        <v>620.0</v>
      </c>
      <c r="F904" s="715">
        <v>63.0</v>
      </c>
      <c r="G904" s="715">
        <v>345.0</v>
      </c>
      <c r="H904" s="715" t="s">
        <v>1403</v>
      </c>
      <c r="J904" s="716">
        <f t="shared" si="14"/>
        <v>0.7250000000000014</v>
      </c>
      <c r="L904" s="709" t="s">
        <v>576</v>
      </c>
      <c r="M904" s="708" t="s">
        <v>1414</v>
      </c>
    </row>
    <row r="905" spans="8:8">
      <c r="A905" s="713" t="s">
        <v>576</v>
      </c>
      <c r="B905" s="713" t="s">
        <v>1414</v>
      </c>
      <c r="C905" s="714" t="s">
        <v>1457</v>
      </c>
      <c r="D905" s="715">
        <v>63.0</v>
      </c>
      <c r="E905" s="715">
        <v>345.0</v>
      </c>
      <c r="F905" s="715">
        <v>63.0</v>
      </c>
      <c r="G905" s="715">
        <v>570.0</v>
      </c>
      <c r="H905" s="715" t="s">
        <v>1404</v>
      </c>
      <c r="J905" s="716">
        <f t="shared" si="14"/>
        <v>0.22500000000000142</v>
      </c>
      <c r="L905" s="709" t="s">
        <v>576</v>
      </c>
      <c r="M905" s="708" t="s">
        <v>1414</v>
      </c>
    </row>
    <row r="906" spans="8:8">
      <c r="A906" s="713" t="s">
        <v>576</v>
      </c>
      <c r="B906" s="713" t="s">
        <v>1414</v>
      </c>
      <c r="C906" s="714" t="s">
        <v>1457</v>
      </c>
      <c r="D906" s="715">
        <v>63.0</v>
      </c>
      <c r="E906" s="715">
        <v>571.0</v>
      </c>
      <c r="F906" s="715">
        <v>63.0</v>
      </c>
      <c r="G906" s="715">
        <v>705.0</v>
      </c>
      <c r="H906" s="715" t="s">
        <v>1403</v>
      </c>
      <c r="J906" s="716">
        <f t="shared" si="14"/>
        <v>0.13400000000000034</v>
      </c>
      <c r="L906" s="709" t="s">
        <v>576</v>
      </c>
      <c r="M906" s="708" t="s">
        <v>1414</v>
      </c>
    </row>
    <row r="907" spans="8:8">
      <c r="A907" s="713" t="s">
        <v>576</v>
      </c>
      <c r="B907" s="713" t="s">
        <v>1414</v>
      </c>
      <c r="C907" s="714" t="s">
        <v>1457</v>
      </c>
      <c r="D907" s="715">
        <v>63.0</v>
      </c>
      <c r="E907" s="715">
        <v>705.0</v>
      </c>
      <c r="F907" s="715">
        <v>64.0</v>
      </c>
      <c r="G907" s="715">
        <v>0.0</v>
      </c>
      <c r="H907" s="715" t="s">
        <v>1402</v>
      </c>
      <c r="J907" s="716">
        <f t="shared" si="14"/>
        <v>0.2950000000000017</v>
      </c>
      <c r="L907" s="709" t="s">
        <v>576</v>
      </c>
      <c r="M907" s="708" t="s">
        <v>1414</v>
      </c>
    </row>
    <row r="908" spans="8:8">
      <c r="A908" s="713" t="s">
        <v>576</v>
      </c>
      <c r="B908" s="713" t="s">
        <v>1414</v>
      </c>
      <c r="C908" s="714" t="s">
        <v>1458</v>
      </c>
      <c r="D908" s="715">
        <v>64.0</v>
      </c>
      <c r="E908" s="715">
        <v>0.0</v>
      </c>
      <c r="F908" s="715">
        <v>64.0</v>
      </c>
      <c r="G908" s="715">
        <v>100.0</v>
      </c>
      <c r="H908" s="715" t="s">
        <v>1403</v>
      </c>
      <c r="J908" s="716">
        <f t="shared" si="14"/>
        <v>0.09999999999999432</v>
      </c>
      <c r="L908" s="709" t="s">
        <v>576</v>
      </c>
      <c r="M908" s="708" t="s">
        <v>1414</v>
      </c>
    </row>
    <row r="909" spans="8:8">
      <c r="A909" s="713" t="s">
        <v>576</v>
      </c>
      <c r="B909" s="713" t="s">
        <v>1414</v>
      </c>
      <c r="C909" s="714" t="s">
        <v>1458</v>
      </c>
      <c r="D909" s="715">
        <v>64.0</v>
      </c>
      <c r="E909" s="715">
        <v>100.0</v>
      </c>
      <c r="F909" s="715">
        <v>77.0</v>
      </c>
      <c r="G909" s="715">
        <v>0.0</v>
      </c>
      <c r="H909" s="715" t="s">
        <v>1403</v>
      </c>
      <c r="J909" s="716">
        <f t="shared" si="14"/>
        <v>12.900000000000006</v>
      </c>
      <c r="L909" s="709" t="s">
        <v>576</v>
      </c>
      <c r="M909" s="708" t="s">
        <v>1414</v>
      </c>
    </row>
    <row r="910" spans="8:8">
      <c r="A910" s="713" t="s">
        <v>576</v>
      </c>
      <c r="B910" s="713" t="s">
        <v>1414</v>
      </c>
      <c r="C910" s="714" t="s">
        <v>1458</v>
      </c>
      <c r="D910" s="715">
        <v>77.0</v>
      </c>
      <c r="E910" s="715">
        <v>0.0</v>
      </c>
      <c r="F910" s="715">
        <v>85.0</v>
      </c>
      <c r="G910" s="715">
        <v>0.0</v>
      </c>
      <c r="H910" s="715" t="s">
        <v>1403</v>
      </c>
      <c r="J910" s="716">
        <f t="shared" si="14"/>
        <v>8.0</v>
      </c>
      <c r="L910" s="709" t="s">
        <v>576</v>
      </c>
      <c r="M910" s="708" t="s">
        <v>1414</v>
      </c>
    </row>
    <row r="911" spans="8:8">
      <c r="A911" s="713" t="s">
        <v>576</v>
      </c>
      <c r="B911" s="713" t="s">
        <v>1414</v>
      </c>
      <c r="C911" s="714" t="s">
        <v>1458</v>
      </c>
      <c r="D911" s="715">
        <v>85.0</v>
      </c>
      <c r="E911" s="715">
        <v>0.0</v>
      </c>
      <c r="F911" s="715">
        <v>98.0</v>
      </c>
      <c r="G911" s="715">
        <v>0.0</v>
      </c>
      <c r="H911" s="715" t="s">
        <v>1403</v>
      </c>
      <c r="J911" s="716">
        <f t="shared" si="14"/>
        <v>13.0</v>
      </c>
      <c r="L911" s="709" t="s">
        <v>576</v>
      </c>
      <c r="M911" s="708" t="s">
        <v>1414</v>
      </c>
    </row>
    <row r="912" spans="8:8">
      <c r="A912" s="713" t="s">
        <v>576</v>
      </c>
      <c r="B912" s="713" t="s">
        <v>1414</v>
      </c>
      <c r="C912" s="714" t="s">
        <v>1458</v>
      </c>
      <c r="D912" s="715">
        <v>98.0</v>
      </c>
      <c r="E912" s="715">
        <v>0.0</v>
      </c>
      <c r="F912" s="715">
        <v>109.0</v>
      </c>
      <c r="G912" s="715">
        <v>0.0</v>
      </c>
      <c r="H912" s="715" t="s">
        <v>1402</v>
      </c>
      <c r="J912" s="716">
        <f t="shared" si="14"/>
        <v>11.0</v>
      </c>
      <c r="L912" s="709" t="s">
        <v>576</v>
      </c>
      <c r="M912" s="708" t="s">
        <v>1414</v>
      </c>
    </row>
    <row r="913" spans="8:8">
      <c r="A913" s="713" t="s">
        <v>576</v>
      </c>
      <c r="B913" s="713" t="s">
        <v>1414</v>
      </c>
      <c r="C913" s="714" t="s">
        <v>1458</v>
      </c>
      <c r="D913" s="715">
        <v>109.0</v>
      </c>
      <c r="E913" s="715">
        <v>0.0</v>
      </c>
      <c r="F913" s="715">
        <v>110.0</v>
      </c>
      <c r="G913" s="715">
        <v>500.0</v>
      </c>
      <c r="H913" s="715" t="s">
        <v>1402</v>
      </c>
      <c r="J913" s="716">
        <f t="shared" si="14"/>
        <v>1.5</v>
      </c>
      <c r="L913" s="709" t="s">
        <v>576</v>
      </c>
      <c r="M913" s="708" t="s">
        <v>1414</v>
      </c>
    </row>
    <row r="914" spans="8:8">
      <c r="A914" s="713" t="s">
        <v>859</v>
      </c>
      <c r="B914" s="713" t="s">
        <v>1423</v>
      </c>
      <c r="C914" s="714" t="s">
        <v>860</v>
      </c>
      <c r="D914" s="715">
        <v>0.0</v>
      </c>
      <c r="E914" s="715">
        <v>0.0</v>
      </c>
      <c r="F914" s="715">
        <v>73.0</v>
      </c>
      <c r="G914" s="715">
        <v>0.0</v>
      </c>
      <c r="H914" s="715" t="s">
        <v>1404</v>
      </c>
      <c r="J914" s="716">
        <f t="shared" si="14"/>
        <v>73.0</v>
      </c>
      <c r="L914" s="709" t="s">
        <v>859</v>
      </c>
      <c r="M914" s="708" t="s">
        <v>1423</v>
      </c>
    </row>
    <row r="915" spans="8:8">
      <c r="A915" s="713" t="s">
        <v>859</v>
      </c>
      <c r="B915" s="713" t="s">
        <v>1423</v>
      </c>
      <c r="C915" s="714" t="s">
        <v>1459</v>
      </c>
      <c r="D915" s="715">
        <v>31.0</v>
      </c>
      <c r="E915" s="715">
        <v>628.0</v>
      </c>
      <c r="F915" s="715">
        <v>32.0</v>
      </c>
      <c r="G915" s="715">
        <v>235.0</v>
      </c>
      <c r="H915" s="715" t="s">
        <v>1404</v>
      </c>
      <c r="J915" s="716">
        <f t="shared" si="14"/>
        <v>0.6069999999999993</v>
      </c>
      <c r="L915" s="709" t="s">
        <v>859</v>
      </c>
      <c r="M915" s="708" t="s">
        <v>1423</v>
      </c>
    </row>
    <row r="916" spans="8:8">
      <c r="A916" s="713" t="s">
        <v>859</v>
      </c>
      <c r="B916" s="713" t="s">
        <v>1423</v>
      </c>
      <c r="C916" s="714" t="s">
        <v>1460</v>
      </c>
      <c r="D916" s="715">
        <v>58.0</v>
      </c>
      <c r="E916" s="715">
        <v>945.0</v>
      </c>
      <c r="F916" s="715">
        <v>59.0</v>
      </c>
      <c r="G916" s="715">
        <v>76.0</v>
      </c>
      <c r="H916" s="715" t="s">
        <v>1404</v>
      </c>
      <c r="J916" s="716">
        <f t="shared" si="14"/>
        <v>0.13100000000000023</v>
      </c>
      <c r="L916" s="709" t="s">
        <v>859</v>
      </c>
      <c r="M916" s="708" t="s">
        <v>1423</v>
      </c>
    </row>
    <row r="917" spans="8:8">
      <c r="A917" s="713" t="s">
        <v>859</v>
      </c>
      <c r="B917" s="713" t="s">
        <v>1423</v>
      </c>
      <c r="C917" s="714" t="s">
        <v>860</v>
      </c>
      <c r="D917" s="715">
        <v>73.0</v>
      </c>
      <c r="E917" s="715">
        <v>0.0</v>
      </c>
      <c r="F917" s="715">
        <v>75.0</v>
      </c>
      <c r="G917" s="715">
        <v>130.0</v>
      </c>
      <c r="H917" s="715" t="s">
        <v>1403</v>
      </c>
      <c r="J917" s="716">
        <f t="shared" si="14"/>
        <v>2.1299999999999955</v>
      </c>
      <c r="L917" s="709" t="s">
        <v>859</v>
      </c>
      <c r="M917" s="708" t="s">
        <v>1423</v>
      </c>
    </row>
    <row r="918" spans="8:8">
      <c r="A918" s="713" t="s">
        <v>859</v>
      </c>
      <c r="B918" s="713" t="s">
        <v>1423</v>
      </c>
      <c r="C918" s="714" t="s">
        <v>860</v>
      </c>
      <c r="D918" s="715">
        <v>75.0</v>
      </c>
      <c r="E918" s="715">
        <v>130.0</v>
      </c>
      <c r="F918" s="715">
        <v>78.0</v>
      </c>
      <c r="G918" s="715">
        <v>550.0</v>
      </c>
      <c r="H918" s="715" t="s">
        <v>1402</v>
      </c>
      <c r="J918" s="716">
        <f t="shared" si="14"/>
        <v>3.4200000000000017</v>
      </c>
      <c r="L918" s="709" t="s">
        <v>859</v>
      </c>
      <c r="M918" s="708" t="s">
        <v>1423</v>
      </c>
    </row>
    <row r="919" spans="8:8">
      <c r="A919" s="713" t="s">
        <v>859</v>
      </c>
      <c r="B919" s="713" t="s">
        <v>1423</v>
      </c>
      <c r="C919" s="714" t="s">
        <v>1461</v>
      </c>
      <c r="D919" s="715">
        <v>75.0</v>
      </c>
      <c r="E919" s="715">
        <v>770.0</v>
      </c>
      <c r="F919" s="715">
        <v>78.0</v>
      </c>
      <c r="G919" s="715">
        <v>500.0</v>
      </c>
      <c r="H919" s="715" t="s">
        <v>1402</v>
      </c>
      <c r="J919" s="716">
        <f t="shared" si="14"/>
        <v>2.730000000000004</v>
      </c>
      <c r="L919" s="709" t="s">
        <v>859</v>
      </c>
      <c r="M919" s="708" t="s">
        <v>1423</v>
      </c>
    </row>
    <row r="920" spans="8:8">
      <c r="A920" s="713" t="s">
        <v>1462</v>
      </c>
      <c r="B920" s="713" t="s">
        <v>1426</v>
      </c>
      <c r="C920" s="714" t="s">
        <v>1463</v>
      </c>
      <c r="D920" s="715">
        <v>0.0</v>
      </c>
      <c r="E920" s="715">
        <v>0.0</v>
      </c>
      <c r="F920" s="715">
        <v>1.0</v>
      </c>
      <c r="G920" s="715">
        <v>0.0</v>
      </c>
      <c r="H920" s="715" t="s">
        <v>1403</v>
      </c>
      <c r="J920" s="716">
        <f t="shared" si="14"/>
        <v>1.0</v>
      </c>
      <c r="L920" s="709" t="s">
        <v>1462</v>
      </c>
      <c r="M920" s="708" t="s">
        <v>1426</v>
      </c>
    </row>
    <row r="921" spans="8:8">
      <c r="A921" s="713" t="s">
        <v>1462</v>
      </c>
      <c r="B921" s="713" t="s">
        <v>1426</v>
      </c>
      <c r="C921" s="714" t="s">
        <v>1463</v>
      </c>
      <c r="D921" s="715">
        <v>1.0</v>
      </c>
      <c r="E921" s="715">
        <v>0.0</v>
      </c>
      <c r="F921" s="715">
        <v>2.0</v>
      </c>
      <c r="G921" s="715">
        <v>0.0</v>
      </c>
      <c r="H921" s="715" t="s">
        <v>1403</v>
      </c>
      <c r="J921" s="716">
        <f t="shared" si="14"/>
        <v>1.0</v>
      </c>
      <c r="L921" s="709" t="s">
        <v>1462</v>
      </c>
      <c r="M921" s="708" t="s">
        <v>1426</v>
      </c>
    </row>
    <row r="922" spans="8:8">
      <c r="A922" s="713" t="s">
        <v>1462</v>
      </c>
      <c r="B922" s="713" t="s">
        <v>1426</v>
      </c>
      <c r="C922" s="714" t="s">
        <v>1463</v>
      </c>
      <c r="D922" s="715">
        <v>2.0</v>
      </c>
      <c r="E922" s="715">
        <v>0.0</v>
      </c>
      <c r="F922" s="715">
        <v>3.0</v>
      </c>
      <c r="G922" s="715">
        <v>0.0</v>
      </c>
      <c r="H922" s="715" t="s">
        <v>1403</v>
      </c>
      <c r="J922" s="716">
        <f t="shared" si="14"/>
        <v>1.0</v>
      </c>
      <c r="L922" s="709" t="s">
        <v>1462</v>
      </c>
      <c r="M922" s="708" t="s">
        <v>1426</v>
      </c>
    </row>
    <row r="923" spans="8:8">
      <c r="A923" s="713" t="s">
        <v>1462</v>
      </c>
      <c r="B923" s="713" t="s">
        <v>1426</v>
      </c>
      <c r="C923" s="714" t="s">
        <v>1463</v>
      </c>
      <c r="D923" s="715">
        <v>3.0</v>
      </c>
      <c r="E923" s="715">
        <v>0.0</v>
      </c>
      <c r="F923" s="715">
        <v>3.0</v>
      </c>
      <c r="G923" s="715">
        <v>120.0</v>
      </c>
      <c r="H923" s="715" t="s">
        <v>1403</v>
      </c>
      <c r="J923" s="716">
        <f t="shared" si="14"/>
        <v>0.1200000000000001</v>
      </c>
      <c r="L923" s="709" t="s">
        <v>1462</v>
      </c>
      <c r="M923" s="708" t="s">
        <v>1426</v>
      </c>
    </row>
    <row r="924" spans="8:8">
      <c r="A924" s="713" t="s">
        <v>1462</v>
      </c>
      <c r="B924" s="713" t="s">
        <v>1426</v>
      </c>
      <c r="C924" s="714" t="s">
        <v>1463</v>
      </c>
      <c r="D924" s="715">
        <v>3.0</v>
      </c>
      <c r="E924" s="715">
        <v>120.0</v>
      </c>
      <c r="F924" s="715">
        <v>4.0</v>
      </c>
      <c r="G924" s="715">
        <v>0.0</v>
      </c>
      <c r="H924" s="715" t="s">
        <v>1403</v>
      </c>
      <c r="J924" s="716">
        <f t="shared" si="14"/>
        <v>0.8799999999999999</v>
      </c>
      <c r="L924" s="709" t="s">
        <v>1462</v>
      </c>
      <c r="M924" s="708" t="s">
        <v>1426</v>
      </c>
    </row>
    <row r="925" spans="8:8">
      <c r="A925" s="713" t="s">
        <v>1462</v>
      </c>
      <c r="B925" s="713" t="s">
        <v>1426</v>
      </c>
      <c r="C925" s="714" t="s">
        <v>1463</v>
      </c>
      <c r="D925" s="715">
        <v>4.0</v>
      </c>
      <c r="E925" s="715">
        <v>0.0</v>
      </c>
      <c r="F925" s="715">
        <v>5.0</v>
      </c>
      <c r="G925" s="715">
        <v>0.0</v>
      </c>
      <c r="H925" s="715" t="s">
        <v>1403</v>
      </c>
      <c r="J925" s="716">
        <f t="shared" si="14"/>
        <v>1.0</v>
      </c>
      <c r="L925" s="709" t="s">
        <v>1462</v>
      </c>
      <c r="M925" s="708" t="s">
        <v>1426</v>
      </c>
    </row>
    <row r="926" spans="8:8">
      <c r="A926" s="713" t="s">
        <v>1462</v>
      </c>
      <c r="B926" s="713" t="s">
        <v>1426</v>
      </c>
      <c r="C926" s="714" t="s">
        <v>1463</v>
      </c>
      <c r="D926" s="715">
        <v>5.0</v>
      </c>
      <c r="E926" s="715">
        <v>0.0</v>
      </c>
      <c r="F926" s="715">
        <v>6.0</v>
      </c>
      <c r="G926" s="715">
        <v>0.0</v>
      </c>
      <c r="H926" s="715" t="s">
        <v>1403</v>
      </c>
      <c r="J926" s="716">
        <f t="shared" si="14"/>
        <v>1.0</v>
      </c>
      <c r="L926" s="709" t="s">
        <v>1462</v>
      </c>
      <c r="M926" s="708" t="s">
        <v>1426</v>
      </c>
    </row>
    <row r="927" spans="8:8">
      <c r="A927" s="713" t="s">
        <v>1462</v>
      </c>
      <c r="B927" s="713" t="s">
        <v>1426</v>
      </c>
      <c r="C927" s="714" t="s">
        <v>1463</v>
      </c>
      <c r="D927" s="715">
        <v>6.0</v>
      </c>
      <c r="E927" s="715">
        <v>0.0</v>
      </c>
      <c r="F927" s="715">
        <v>7.0</v>
      </c>
      <c r="G927" s="715">
        <v>0.0</v>
      </c>
      <c r="H927" s="715" t="s">
        <v>1403</v>
      </c>
      <c r="J927" s="716">
        <f t="shared" si="14"/>
        <v>1.0</v>
      </c>
      <c r="L927" s="709" t="s">
        <v>1462</v>
      </c>
      <c r="M927" s="708" t="s">
        <v>1426</v>
      </c>
    </row>
    <row r="928" spans="8:8">
      <c r="A928" s="713" t="s">
        <v>1462</v>
      </c>
      <c r="B928" s="713" t="s">
        <v>1426</v>
      </c>
      <c r="C928" s="714" t="s">
        <v>1463</v>
      </c>
      <c r="D928" s="715">
        <v>7.0</v>
      </c>
      <c r="E928" s="715">
        <v>0.0</v>
      </c>
      <c r="F928" s="715">
        <v>7.0</v>
      </c>
      <c r="G928" s="715">
        <v>100.0</v>
      </c>
      <c r="H928" s="715" t="s">
        <v>1403</v>
      </c>
      <c r="J928" s="716">
        <f t="shared" si="14"/>
        <v>0.09999999999999964</v>
      </c>
      <c r="L928" s="709" t="s">
        <v>1462</v>
      </c>
      <c r="M928" s="708" t="s">
        <v>1426</v>
      </c>
    </row>
    <row r="929" spans="8:8">
      <c r="A929" s="713" t="s">
        <v>1462</v>
      </c>
      <c r="B929" s="713" t="s">
        <v>1426</v>
      </c>
      <c r="C929" s="714" t="s">
        <v>1463</v>
      </c>
      <c r="D929" s="715">
        <v>23.0</v>
      </c>
      <c r="E929" s="715">
        <v>600.0</v>
      </c>
      <c r="F929" s="715">
        <v>24.0</v>
      </c>
      <c r="G929" s="715">
        <v>0.0</v>
      </c>
      <c r="H929" s="715" t="s">
        <v>1404</v>
      </c>
      <c r="J929" s="716">
        <f t="shared" si="14"/>
        <v>0.3999999999999986</v>
      </c>
      <c r="L929" s="709" t="s">
        <v>1462</v>
      </c>
      <c r="M929" s="708" t="s">
        <v>1426</v>
      </c>
    </row>
    <row r="930" spans="8:8">
      <c r="A930" s="713" t="s">
        <v>1462</v>
      </c>
      <c r="B930" s="713" t="s">
        <v>1426</v>
      </c>
      <c r="C930" s="714" t="s">
        <v>1463</v>
      </c>
      <c r="D930" s="715">
        <v>24.0</v>
      </c>
      <c r="E930" s="715">
        <v>0.0</v>
      </c>
      <c r="F930" s="715">
        <v>25.0</v>
      </c>
      <c r="G930" s="715">
        <v>0.0</v>
      </c>
      <c r="H930" s="715" t="s">
        <v>1404</v>
      </c>
      <c r="J930" s="716">
        <f t="shared" si="14"/>
        <v>1.0</v>
      </c>
      <c r="L930" s="709" t="s">
        <v>1462</v>
      </c>
      <c r="M930" s="708" t="s">
        <v>1426</v>
      </c>
    </row>
    <row r="931" spans="8:8">
      <c r="A931" s="713" t="s">
        <v>1462</v>
      </c>
      <c r="B931" s="713" t="s">
        <v>1426</v>
      </c>
      <c r="C931" s="714" t="s">
        <v>1463</v>
      </c>
      <c r="D931" s="715">
        <v>25.0</v>
      </c>
      <c r="E931" s="715">
        <v>0.0</v>
      </c>
      <c r="F931" s="715">
        <v>26.0</v>
      </c>
      <c r="G931" s="715">
        <v>0.0</v>
      </c>
      <c r="H931" s="715" t="s">
        <v>1404</v>
      </c>
      <c r="J931" s="716">
        <f t="shared" si="14"/>
        <v>1.0</v>
      </c>
      <c r="L931" s="709" t="s">
        <v>1462</v>
      </c>
      <c r="M931" s="708" t="s">
        <v>1426</v>
      </c>
    </row>
    <row r="932" spans="8:8">
      <c r="A932" s="713" t="s">
        <v>1462</v>
      </c>
      <c r="B932" s="713" t="s">
        <v>1426</v>
      </c>
      <c r="C932" s="714" t="s">
        <v>1463</v>
      </c>
      <c r="D932" s="715">
        <v>26.0</v>
      </c>
      <c r="E932" s="715">
        <v>0.0</v>
      </c>
      <c r="F932" s="715">
        <v>27.0</v>
      </c>
      <c r="G932" s="715">
        <v>0.0</v>
      </c>
      <c r="H932" s="715" t="s">
        <v>1404</v>
      </c>
      <c r="J932" s="716">
        <f t="shared" si="14"/>
        <v>1.0</v>
      </c>
      <c r="L932" s="709" t="s">
        <v>1462</v>
      </c>
      <c r="M932" s="708" t="s">
        <v>1426</v>
      </c>
    </row>
    <row r="933" spans="8:8">
      <c r="A933" s="713" t="s">
        <v>1462</v>
      </c>
      <c r="B933" s="713" t="s">
        <v>1426</v>
      </c>
      <c r="C933" s="714" t="s">
        <v>1463</v>
      </c>
      <c r="D933" s="715">
        <v>27.0</v>
      </c>
      <c r="E933" s="715">
        <v>0.0</v>
      </c>
      <c r="F933" s="715">
        <v>28.0</v>
      </c>
      <c r="G933" s="715">
        <v>0.0</v>
      </c>
      <c r="H933" s="715" t="s">
        <v>1404</v>
      </c>
      <c r="J933" s="716">
        <f t="shared" si="14"/>
        <v>1.0</v>
      </c>
      <c r="L933" s="709" t="s">
        <v>1462</v>
      </c>
      <c r="M933" s="708" t="s">
        <v>1426</v>
      </c>
    </row>
    <row r="934" spans="8:8">
      <c r="A934" s="713" t="s">
        <v>1462</v>
      </c>
      <c r="B934" s="713" t="s">
        <v>1426</v>
      </c>
      <c r="C934" s="714" t="s">
        <v>1463</v>
      </c>
      <c r="D934" s="715">
        <v>28.0</v>
      </c>
      <c r="E934" s="715">
        <v>0.0</v>
      </c>
      <c r="F934" s="715">
        <v>29.0</v>
      </c>
      <c r="G934" s="715">
        <v>0.0</v>
      </c>
      <c r="H934" s="715" t="s">
        <v>1404</v>
      </c>
      <c r="J934" s="716">
        <f t="shared" si="14"/>
        <v>1.0</v>
      </c>
      <c r="L934" s="709" t="s">
        <v>1462</v>
      </c>
      <c r="M934" s="708" t="s">
        <v>1426</v>
      </c>
    </row>
    <row r="935" spans="8:8">
      <c r="A935" s="713" t="s">
        <v>1462</v>
      </c>
      <c r="B935" s="713" t="s">
        <v>1426</v>
      </c>
      <c r="C935" s="714" t="s">
        <v>1463</v>
      </c>
      <c r="D935" s="715">
        <v>29.0</v>
      </c>
      <c r="E935" s="715">
        <v>0.0</v>
      </c>
      <c r="F935" s="715">
        <v>30.0</v>
      </c>
      <c r="G935" s="715">
        <v>0.0</v>
      </c>
      <c r="H935" s="715" t="s">
        <v>1404</v>
      </c>
      <c r="J935" s="716">
        <f t="shared" si="14"/>
        <v>1.0</v>
      </c>
      <c r="L935" s="709" t="s">
        <v>1462</v>
      </c>
      <c r="M935" s="708" t="s">
        <v>1426</v>
      </c>
    </row>
    <row r="936" spans="8:8">
      <c r="A936" s="713" t="s">
        <v>1462</v>
      </c>
      <c r="B936" s="713" t="s">
        <v>1426</v>
      </c>
      <c r="C936" s="714" t="s">
        <v>1463</v>
      </c>
      <c r="D936" s="715">
        <v>30.0</v>
      </c>
      <c r="E936" s="715">
        <v>0.0</v>
      </c>
      <c r="F936" s="715">
        <v>31.0</v>
      </c>
      <c r="G936" s="715">
        <v>0.0</v>
      </c>
      <c r="H936" s="715" t="s">
        <v>1404</v>
      </c>
      <c r="J936" s="716">
        <f t="shared" si="14"/>
        <v>1.0</v>
      </c>
      <c r="L936" s="709" t="s">
        <v>1462</v>
      </c>
      <c r="M936" s="708" t="s">
        <v>1426</v>
      </c>
    </row>
    <row r="937" spans="8:8">
      <c r="A937" s="713" t="s">
        <v>1462</v>
      </c>
      <c r="B937" s="713" t="s">
        <v>1426</v>
      </c>
      <c r="C937" s="714" t="s">
        <v>1463</v>
      </c>
      <c r="D937" s="715">
        <v>31.0</v>
      </c>
      <c r="E937" s="715">
        <v>0.0</v>
      </c>
      <c r="F937" s="715">
        <v>32.0</v>
      </c>
      <c r="G937" s="715">
        <v>0.0</v>
      </c>
      <c r="H937" s="715" t="s">
        <v>1404</v>
      </c>
      <c r="J937" s="716">
        <f t="shared" si="14"/>
        <v>1.0</v>
      </c>
      <c r="L937" s="709" t="s">
        <v>1462</v>
      </c>
      <c r="M937" s="708" t="s">
        <v>1426</v>
      </c>
    </row>
    <row r="938" spans="8:8">
      <c r="A938" s="713" t="s">
        <v>1462</v>
      </c>
      <c r="B938" s="713" t="s">
        <v>1426</v>
      </c>
      <c r="C938" s="714" t="s">
        <v>1463</v>
      </c>
      <c r="D938" s="715">
        <v>32.0</v>
      </c>
      <c r="E938" s="715">
        <v>0.0</v>
      </c>
      <c r="F938" s="715">
        <v>33.0</v>
      </c>
      <c r="G938" s="715">
        <v>0.0</v>
      </c>
      <c r="H938" s="715" t="s">
        <v>1404</v>
      </c>
      <c r="J938" s="716">
        <f t="shared" si="14"/>
        <v>1.0</v>
      </c>
      <c r="L938" s="709" t="s">
        <v>1462</v>
      </c>
      <c r="M938" s="708" t="s">
        <v>1426</v>
      </c>
    </row>
    <row r="939" spans="8:8">
      <c r="A939" s="713" t="s">
        <v>1462</v>
      </c>
      <c r="B939" s="713" t="s">
        <v>1426</v>
      </c>
      <c r="C939" s="714" t="s">
        <v>1463</v>
      </c>
      <c r="D939" s="715">
        <v>33.0</v>
      </c>
      <c r="E939" s="715">
        <v>0.0</v>
      </c>
      <c r="F939" s="715">
        <v>33.0</v>
      </c>
      <c r="G939" s="715">
        <v>410.0</v>
      </c>
      <c r="H939" s="715" t="s">
        <v>1404</v>
      </c>
      <c r="J939" s="716">
        <f t="shared" si="14"/>
        <v>0.4099999999999966</v>
      </c>
      <c r="L939" s="709" t="s">
        <v>1462</v>
      </c>
      <c r="M939" s="708" t="s">
        <v>1426</v>
      </c>
    </row>
    <row r="940" spans="8:8">
      <c r="A940" s="713" t="s">
        <v>1462</v>
      </c>
      <c r="B940" s="713" t="s">
        <v>1426</v>
      </c>
      <c r="C940" s="714" t="s">
        <v>1463</v>
      </c>
      <c r="D940" s="715">
        <v>33.0</v>
      </c>
      <c r="E940" s="715">
        <v>410.0</v>
      </c>
      <c r="F940" s="715">
        <v>33.0</v>
      </c>
      <c r="G940" s="715">
        <v>866.0</v>
      </c>
      <c r="H940" s="715" t="s">
        <v>1404</v>
      </c>
      <c r="J940" s="716">
        <f t="shared" si="14"/>
        <v>0.45600000000000307</v>
      </c>
      <c r="L940" s="709" t="s">
        <v>1462</v>
      </c>
      <c r="M940" s="708" t="s">
        <v>1426</v>
      </c>
    </row>
    <row r="941" spans="8:8">
      <c r="A941" s="713" t="s">
        <v>1462</v>
      </c>
      <c r="B941" s="713" t="s">
        <v>1426</v>
      </c>
      <c r="C941" s="714" t="s">
        <v>1464</v>
      </c>
      <c r="D941" s="715">
        <v>33.0</v>
      </c>
      <c r="E941" s="715">
        <v>410.0</v>
      </c>
      <c r="F941" s="715">
        <v>33.0</v>
      </c>
      <c r="G941" s="715">
        <v>880.0</v>
      </c>
      <c r="H941" s="715" t="s">
        <v>1404</v>
      </c>
      <c r="J941" s="716">
        <f t="shared" si="14"/>
        <v>0.47000000000000597</v>
      </c>
      <c r="L941" s="709" t="s">
        <v>1462</v>
      </c>
      <c r="M941" s="708" t="s">
        <v>1426</v>
      </c>
    </row>
    <row r="942" spans="8:8">
      <c r="A942" s="713" t="s">
        <v>1465</v>
      </c>
      <c r="B942" s="713" t="s">
        <v>1426</v>
      </c>
      <c r="C942" s="714" t="s">
        <v>183</v>
      </c>
      <c r="D942" s="715">
        <v>0.0</v>
      </c>
      <c r="E942" s="715">
        <v>0.0</v>
      </c>
      <c r="F942" s="715">
        <v>1.0</v>
      </c>
      <c r="G942" s="715">
        <v>0.0</v>
      </c>
      <c r="H942" s="715" t="s">
        <v>1404</v>
      </c>
      <c r="J942" s="716">
        <f t="shared" si="14"/>
        <v>1.0</v>
      </c>
      <c r="L942" s="709" t="s">
        <v>1465</v>
      </c>
      <c r="M942" s="708" t="s">
        <v>1426</v>
      </c>
    </row>
    <row r="943" spans="8:8">
      <c r="A943" s="713" t="s">
        <v>1465</v>
      </c>
      <c r="B943" s="713" t="s">
        <v>1426</v>
      </c>
      <c r="C943" s="714" t="s">
        <v>183</v>
      </c>
      <c r="D943" s="715">
        <v>1.0</v>
      </c>
      <c r="E943" s="715">
        <v>0.0</v>
      </c>
      <c r="F943" s="715">
        <v>2.0</v>
      </c>
      <c r="G943" s="715">
        <v>0.0</v>
      </c>
      <c r="H943" s="715" t="s">
        <v>1404</v>
      </c>
      <c r="J943" s="716">
        <f t="shared" si="14"/>
        <v>1.0</v>
      </c>
      <c r="L943" s="709" t="s">
        <v>1465</v>
      </c>
      <c r="M943" s="708" t="s">
        <v>1426</v>
      </c>
    </row>
    <row r="944" spans="8:8">
      <c r="A944" s="713" t="s">
        <v>1465</v>
      </c>
      <c r="B944" s="713" t="s">
        <v>1426</v>
      </c>
      <c r="C944" s="714" t="s">
        <v>183</v>
      </c>
      <c r="D944" s="715">
        <v>2.0</v>
      </c>
      <c r="E944" s="715">
        <v>0.0</v>
      </c>
      <c r="F944" s="715">
        <v>3.0</v>
      </c>
      <c r="G944" s="715">
        <v>0.0</v>
      </c>
      <c r="H944" s="715" t="s">
        <v>1404</v>
      </c>
      <c r="J944" s="716">
        <f t="shared" si="14"/>
        <v>1.0</v>
      </c>
      <c r="L944" s="709" t="s">
        <v>1465</v>
      </c>
      <c r="M944" s="708" t="s">
        <v>1426</v>
      </c>
    </row>
    <row r="945" spans="8:8">
      <c r="A945" s="713" t="s">
        <v>1465</v>
      </c>
      <c r="B945" s="713" t="s">
        <v>1426</v>
      </c>
      <c r="C945" s="714" t="s">
        <v>183</v>
      </c>
      <c r="D945" s="715">
        <v>3.0</v>
      </c>
      <c r="E945" s="715">
        <v>0.0</v>
      </c>
      <c r="F945" s="715">
        <v>4.0</v>
      </c>
      <c r="G945" s="715">
        <v>0.0</v>
      </c>
      <c r="H945" s="715" t="s">
        <v>1404</v>
      </c>
      <c r="J945" s="716">
        <f t="shared" si="14"/>
        <v>1.0</v>
      </c>
      <c r="L945" s="709" t="s">
        <v>1465</v>
      </c>
      <c r="M945" s="708" t="s">
        <v>1426</v>
      </c>
    </row>
    <row r="946" spans="8:8">
      <c r="A946" s="713" t="s">
        <v>1465</v>
      </c>
      <c r="B946" s="713" t="s">
        <v>1426</v>
      </c>
      <c r="C946" s="714" t="s">
        <v>183</v>
      </c>
      <c r="D946" s="715">
        <v>4.0</v>
      </c>
      <c r="E946" s="715">
        <v>0.0</v>
      </c>
      <c r="F946" s="715">
        <v>5.0</v>
      </c>
      <c r="G946" s="715">
        <v>0.0</v>
      </c>
      <c r="H946" s="715" t="s">
        <v>1404</v>
      </c>
      <c r="J946" s="716">
        <f t="shared" si="14"/>
        <v>1.0</v>
      </c>
      <c r="L946" s="709" t="s">
        <v>1465</v>
      </c>
      <c r="M946" s="708" t="s">
        <v>1426</v>
      </c>
    </row>
    <row r="947" spans="8:8">
      <c r="A947" s="713" t="s">
        <v>1465</v>
      </c>
      <c r="B947" s="713" t="s">
        <v>1426</v>
      </c>
      <c r="C947" s="714" t="s">
        <v>183</v>
      </c>
      <c r="D947" s="715">
        <v>5.0</v>
      </c>
      <c r="E947" s="715">
        <v>0.0</v>
      </c>
      <c r="F947" s="715">
        <v>6.0</v>
      </c>
      <c r="G947" s="715">
        <v>0.0</v>
      </c>
      <c r="H947" s="715" t="s">
        <v>1404</v>
      </c>
      <c r="J947" s="716">
        <f t="shared" si="14"/>
        <v>1.0</v>
      </c>
      <c r="L947" s="709" t="s">
        <v>1465</v>
      </c>
      <c r="M947" s="708" t="s">
        <v>1426</v>
      </c>
    </row>
    <row r="948" spans="8:8">
      <c r="A948" s="713" t="s">
        <v>1465</v>
      </c>
      <c r="B948" s="713" t="s">
        <v>1426</v>
      </c>
      <c r="C948" s="714" t="s">
        <v>183</v>
      </c>
      <c r="D948" s="715">
        <v>6.0</v>
      </c>
      <c r="E948" s="715">
        <v>0.0</v>
      </c>
      <c r="F948" s="715">
        <v>7.0</v>
      </c>
      <c r="G948" s="715">
        <v>0.0</v>
      </c>
      <c r="H948" s="715" t="s">
        <v>1404</v>
      </c>
      <c r="J948" s="716">
        <f t="shared" si="14"/>
        <v>1.0</v>
      </c>
      <c r="L948" s="709" t="s">
        <v>1465</v>
      </c>
      <c r="M948" s="708" t="s">
        <v>1426</v>
      </c>
    </row>
    <row r="949" spans="8:8">
      <c r="A949" s="713" t="s">
        <v>1465</v>
      </c>
      <c r="B949" s="713" t="s">
        <v>1426</v>
      </c>
      <c r="C949" s="714" t="s">
        <v>183</v>
      </c>
      <c r="D949" s="715">
        <v>7.0</v>
      </c>
      <c r="E949" s="715">
        <v>0.0</v>
      </c>
      <c r="F949" s="715">
        <v>8.0</v>
      </c>
      <c r="G949" s="715">
        <v>0.0</v>
      </c>
      <c r="H949" s="715" t="s">
        <v>1404</v>
      </c>
      <c r="J949" s="716">
        <f t="shared" si="14"/>
        <v>1.0</v>
      </c>
      <c r="L949" s="709" t="s">
        <v>1465</v>
      </c>
      <c r="M949" s="708" t="s">
        <v>1426</v>
      </c>
    </row>
    <row r="950" spans="8:8">
      <c r="A950" s="713" t="s">
        <v>1465</v>
      </c>
      <c r="B950" s="713" t="s">
        <v>1426</v>
      </c>
      <c r="C950" s="714" t="s">
        <v>183</v>
      </c>
      <c r="D950" s="715">
        <v>8.0</v>
      </c>
      <c r="E950" s="715">
        <v>0.0</v>
      </c>
      <c r="F950" s="715">
        <v>9.0</v>
      </c>
      <c r="G950" s="715">
        <v>0.0</v>
      </c>
      <c r="H950" s="715" t="s">
        <v>1404</v>
      </c>
      <c r="J950" s="716">
        <f t="shared" si="14"/>
        <v>1.0</v>
      </c>
      <c r="L950" s="709" t="s">
        <v>1465</v>
      </c>
      <c r="M950" s="708" t="s">
        <v>1426</v>
      </c>
    </row>
    <row r="951" spans="8:8">
      <c r="A951" s="713" t="s">
        <v>1465</v>
      </c>
      <c r="B951" s="713" t="s">
        <v>1426</v>
      </c>
      <c r="C951" s="714" t="s">
        <v>183</v>
      </c>
      <c r="D951" s="715">
        <v>9.0</v>
      </c>
      <c r="E951" s="715">
        <v>0.0</v>
      </c>
      <c r="F951" s="715">
        <v>10.0</v>
      </c>
      <c r="G951" s="715">
        <v>0.0</v>
      </c>
      <c r="H951" s="715" t="s">
        <v>1404</v>
      </c>
      <c r="J951" s="716">
        <f t="shared" si="14"/>
        <v>1.0</v>
      </c>
      <c r="L951" s="709" t="s">
        <v>1465</v>
      </c>
      <c r="M951" s="708" t="s">
        <v>1426</v>
      </c>
    </row>
    <row r="952" spans="8:8">
      <c r="A952" s="713" t="s">
        <v>1465</v>
      </c>
      <c r="B952" s="713" t="s">
        <v>1426</v>
      </c>
      <c r="C952" s="714" t="s">
        <v>183</v>
      </c>
      <c r="D952" s="715">
        <v>10.0</v>
      </c>
      <c r="E952" s="715">
        <v>0.0</v>
      </c>
      <c r="F952" s="715">
        <v>11.0</v>
      </c>
      <c r="G952" s="715">
        <v>0.0</v>
      </c>
      <c r="H952" s="715" t="s">
        <v>1404</v>
      </c>
      <c r="J952" s="716">
        <f t="shared" si="14"/>
        <v>1.0</v>
      </c>
      <c r="L952" s="709" t="s">
        <v>1465</v>
      </c>
      <c r="M952" s="708" t="s">
        <v>1426</v>
      </c>
    </row>
    <row r="953" spans="8:8">
      <c r="A953" s="713" t="s">
        <v>1465</v>
      </c>
      <c r="B953" s="713" t="s">
        <v>1426</v>
      </c>
      <c r="C953" s="714" t="s">
        <v>183</v>
      </c>
      <c r="D953" s="715">
        <v>11.0</v>
      </c>
      <c r="E953" s="715">
        <v>0.0</v>
      </c>
      <c r="F953" s="715">
        <v>12.0</v>
      </c>
      <c r="G953" s="715">
        <v>0.0</v>
      </c>
      <c r="H953" s="715" t="s">
        <v>1404</v>
      </c>
      <c r="J953" s="716">
        <f t="shared" si="14"/>
        <v>1.0</v>
      </c>
      <c r="L953" s="709" t="s">
        <v>1465</v>
      </c>
      <c r="M953" s="708" t="s">
        <v>1426</v>
      </c>
    </row>
    <row r="954" spans="8:8">
      <c r="A954" s="713" t="s">
        <v>1465</v>
      </c>
      <c r="B954" s="713" t="s">
        <v>1426</v>
      </c>
      <c r="C954" s="714" t="s">
        <v>183</v>
      </c>
      <c r="D954" s="715">
        <v>12.0</v>
      </c>
      <c r="E954" s="715">
        <v>0.0</v>
      </c>
      <c r="F954" s="715">
        <v>13.0</v>
      </c>
      <c r="G954" s="715">
        <v>0.0</v>
      </c>
      <c r="H954" s="715" t="s">
        <v>1404</v>
      </c>
      <c r="J954" s="716">
        <f t="shared" si="14"/>
        <v>1.0</v>
      </c>
      <c r="L954" s="709" t="s">
        <v>1465</v>
      </c>
      <c r="M954" s="708" t="s">
        <v>1426</v>
      </c>
    </row>
    <row r="955" spans="8:8">
      <c r="A955" s="713" t="s">
        <v>1465</v>
      </c>
      <c r="B955" s="713" t="s">
        <v>1426</v>
      </c>
      <c r="C955" s="714" t="s">
        <v>183</v>
      </c>
      <c r="D955" s="715">
        <v>13.0</v>
      </c>
      <c r="E955" s="715">
        <v>0.0</v>
      </c>
      <c r="F955" s="715">
        <v>14.0</v>
      </c>
      <c r="G955" s="715">
        <v>0.0</v>
      </c>
      <c r="H955" s="715" t="s">
        <v>1404</v>
      </c>
      <c r="J955" s="716">
        <f t="shared" si="14"/>
        <v>1.0</v>
      </c>
      <c r="L955" s="709" t="s">
        <v>1465</v>
      </c>
      <c r="M955" s="708" t="s">
        <v>1426</v>
      </c>
    </row>
    <row r="956" spans="8:8">
      <c r="A956" s="713" t="s">
        <v>1465</v>
      </c>
      <c r="B956" s="713" t="s">
        <v>1426</v>
      </c>
      <c r="C956" s="714" t="s">
        <v>183</v>
      </c>
      <c r="D956" s="715">
        <v>14.0</v>
      </c>
      <c r="E956" s="715">
        <v>0.0</v>
      </c>
      <c r="F956" s="715">
        <v>15.0</v>
      </c>
      <c r="G956" s="715">
        <v>0.0</v>
      </c>
      <c r="H956" s="715" t="s">
        <v>1404</v>
      </c>
      <c r="J956" s="716">
        <f t="shared" si="14"/>
        <v>1.0</v>
      </c>
      <c r="L956" s="709" t="s">
        <v>1465</v>
      </c>
      <c r="M956" s="708" t="s">
        <v>1426</v>
      </c>
    </row>
    <row r="957" spans="8:8">
      <c r="A957" s="713" t="s">
        <v>1465</v>
      </c>
      <c r="B957" s="713" t="s">
        <v>1426</v>
      </c>
      <c r="C957" s="714" t="s">
        <v>183</v>
      </c>
      <c r="D957" s="715">
        <v>15.0</v>
      </c>
      <c r="E957" s="715">
        <v>0.0</v>
      </c>
      <c r="F957" s="715">
        <v>16.0</v>
      </c>
      <c r="G957" s="715">
        <v>0.0</v>
      </c>
      <c r="H957" s="715" t="s">
        <v>1404</v>
      </c>
      <c r="J957" s="716">
        <f t="shared" si="14"/>
        <v>1.0</v>
      </c>
      <c r="L957" s="709" t="s">
        <v>1465</v>
      </c>
      <c r="M957" s="708" t="s">
        <v>1426</v>
      </c>
    </row>
    <row r="958" spans="8:8">
      <c r="A958" s="713" t="s">
        <v>1465</v>
      </c>
      <c r="B958" s="713" t="s">
        <v>1426</v>
      </c>
      <c r="C958" s="714" t="s">
        <v>183</v>
      </c>
      <c r="D958" s="715">
        <v>16.0</v>
      </c>
      <c r="E958" s="715">
        <v>0.0</v>
      </c>
      <c r="F958" s="715">
        <v>17.0</v>
      </c>
      <c r="G958" s="715">
        <v>0.0</v>
      </c>
      <c r="H958" s="715" t="s">
        <v>1404</v>
      </c>
      <c r="J958" s="716">
        <f t="shared" si="14"/>
        <v>1.0</v>
      </c>
      <c r="L958" s="709" t="s">
        <v>1465</v>
      </c>
      <c r="M958" s="708" t="s">
        <v>1426</v>
      </c>
    </row>
    <row r="959" spans="8:8">
      <c r="A959" s="713" t="s">
        <v>1465</v>
      </c>
      <c r="B959" s="713" t="s">
        <v>1426</v>
      </c>
      <c r="C959" s="714" t="s">
        <v>183</v>
      </c>
      <c r="D959" s="715">
        <v>17.0</v>
      </c>
      <c r="E959" s="715">
        <v>0.0</v>
      </c>
      <c r="F959" s="715">
        <v>18.0</v>
      </c>
      <c r="G959" s="715">
        <v>0.0</v>
      </c>
      <c r="H959" s="715" t="s">
        <v>1404</v>
      </c>
      <c r="J959" s="716">
        <f t="shared" si="14"/>
        <v>1.0</v>
      </c>
      <c r="L959" s="709" t="s">
        <v>1465</v>
      </c>
      <c r="M959" s="708" t="s">
        <v>1426</v>
      </c>
    </row>
    <row r="960" spans="8:8">
      <c r="A960" s="713" t="s">
        <v>1465</v>
      </c>
      <c r="B960" s="713" t="s">
        <v>1426</v>
      </c>
      <c r="C960" s="714" t="s">
        <v>183</v>
      </c>
      <c r="D960" s="715">
        <v>18.0</v>
      </c>
      <c r="E960" s="715">
        <v>0.0</v>
      </c>
      <c r="F960" s="715">
        <v>19.0</v>
      </c>
      <c r="G960" s="715">
        <v>0.0</v>
      </c>
      <c r="H960" s="715" t="s">
        <v>1404</v>
      </c>
      <c r="J960" s="716">
        <f t="shared" si="14"/>
        <v>1.0</v>
      </c>
      <c r="L960" s="709" t="s">
        <v>1465</v>
      </c>
      <c r="M960" s="708" t="s">
        <v>1426</v>
      </c>
    </row>
    <row r="961" spans="8:8">
      <c r="A961" s="713" t="s">
        <v>1465</v>
      </c>
      <c r="B961" s="713" t="s">
        <v>1426</v>
      </c>
      <c r="C961" s="714" t="s">
        <v>183</v>
      </c>
      <c r="D961" s="715">
        <v>19.0</v>
      </c>
      <c r="E961" s="715">
        <v>0.0</v>
      </c>
      <c r="F961" s="715">
        <v>20.0</v>
      </c>
      <c r="G961" s="715">
        <v>0.0</v>
      </c>
      <c r="H961" s="715" t="s">
        <v>1404</v>
      </c>
      <c r="J961" s="716">
        <f t="shared" si="14"/>
        <v>1.0</v>
      </c>
      <c r="L961" s="709" t="s">
        <v>1465</v>
      </c>
      <c r="M961" s="708" t="s">
        <v>1426</v>
      </c>
    </row>
    <row r="962" spans="8:8">
      <c r="A962" s="713" t="s">
        <v>1465</v>
      </c>
      <c r="B962" s="713" t="s">
        <v>1426</v>
      </c>
      <c r="C962" s="714" t="s">
        <v>183</v>
      </c>
      <c r="D962" s="715">
        <v>20.0</v>
      </c>
      <c r="E962" s="715">
        <v>0.0</v>
      </c>
      <c r="F962" s="715">
        <v>21.0</v>
      </c>
      <c r="G962" s="715">
        <v>0.0</v>
      </c>
      <c r="H962" s="715" t="s">
        <v>1404</v>
      </c>
      <c r="J962" s="716">
        <f t="shared" si="14"/>
        <v>1.0</v>
      </c>
      <c r="L962" s="709" t="s">
        <v>1465</v>
      </c>
      <c r="M962" s="708" t="s">
        <v>1426</v>
      </c>
    </row>
    <row r="963" spans="8:8">
      <c r="A963" s="713" t="s">
        <v>1465</v>
      </c>
      <c r="B963" s="713" t="s">
        <v>1426</v>
      </c>
      <c r="C963" s="714" t="s">
        <v>183</v>
      </c>
      <c r="D963" s="715">
        <v>21.0</v>
      </c>
      <c r="E963" s="715">
        <v>0.0</v>
      </c>
      <c r="F963" s="715">
        <v>22.0</v>
      </c>
      <c r="G963" s="715">
        <v>0.0</v>
      </c>
      <c r="H963" s="715" t="s">
        <v>1404</v>
      </c>
      <c r="J963" s="716">
        <f t="shared" si="15" ref="J963:J1026">+(F963+G963/1000)-(D963+E963/1000)</f>
        <v>1.0</v>
      </c>
      <c r="L963" s="709" t="s">
        <v>1465</v>
      </c>
      <c r="M963" s="708" t="s">
        <v>1426</v>
      </c>
    </row>
    <row r="964" spans="8:8">
      <c r="A964" s="713" t="s">
        <v>1465</v>
      </c>
      <c r="B964" s="713" t="s">
        <v>1426</v>
      </c>
      <c r="C964" s="714" t="s">
        <v>183</v>
      </c>
      <c r="D964" s="715">
        <v>22.0</v>
      </c>
      <c r="E964" s="715">
        <v>0.0</v>
      </c>
      <c r="F964" s="715">
        <v>23.0</v>
      </c>
      <c r="G964" s="715">
        <v>0.0</v>
      </c>
      <c r="H964" s="715" t="s">
        <v>1404</v>
      </c>
      <c r="J964" s="716">
        <f t="shared" si="15"/>
        <v>1.0</v>
      </c>
      <c r="L964" s="709" t="s">
        <v>1465</v>
      </c>
      <c r="M964" s="708" t="s">
        <v>1426</v>
      </c>
    </row>
    <row r="965" spans="8:8">
      <c r="A965" s="713" t="s">
        <v>1465</v>
      </c>
      <c r="B965" s="713" t="s">
        <v>1426</v>
      </c>
      <c r="C965" s="714" t="s">
        <v>183</v>
      </c>
      <c r="D965" s="715">
        <v>23.0</v>
      </c>
      <c r="E965" s="715">
        <v>0.0</v>
      </c>
      <c r="F965" s="715">
        <v>24.0</v>
      </c>
      <c r="G965" s="715">
        <v>0.0</v>
      </c>
      <c r="H965" s="715" t="s">
        <v>1404</v>
      </c>
      <c r="J965" s="716">
        <f t="shared" si="15"/>
        <v>1.0</v>
      </c>
      <c r="L965" s="709" t="s">
        <v>1465</v>
      </c>
      <c r="M965" s="708" t="s">
        <v>1426</v>
      </c>
    </row>
    <row r="966" spans="8:8">
      <c r="A966" s="713" t="s">
        <v>1465</v>
      </c>
      <c r="B966" s="713" t="s">
        <v>1426</v>
      </c>
      <c r="C966" s="714" t="s">
        <v>183</v>
      </c>
      <c r="D966" s="715">
        <v>24.0</v>
      </c>
      <c r="E966" s="715">
        <v>0.0</v>
      </c>
      <c r="F966" s="715">
        <v>25.0</v>
      </c>
      <c r="G966" s="715">
        <v>0.0</v>
      </c>
      <c r="H966" s="715" t="s">
        <v>1404</v>
      </c>
      <c r="J966" s="716">
        <f t="shared" si="15"/>
        <v>1.0</v>
      </c>
      <c r="L966" s="709" t="s">
        <v>1465</v>
      </c>
      <c r="M966" s="708" t="s">
        <v>1426</v>
      </c>
    </row>
    <row r="967" spans="8:8">
      <c r="A967" s="713" t="s">
        <v>1465</v>
      </c>
      <c r="B967" s="713" t="s">
        <v>1426</v>
      </c>
      <c r="C967" s="714" t="s">
        <v>183</v>
      </c>
      <c r="D967" s="715">
        <v>25.0</v>
      </c>
      <c r="E967" s="715">
        <v>0.0</v>
      </c>
      <c r="F967" s="715">
        <v>26.0</v>
      </c>
      <c r="G967" s="715">
        <v>0.0</v>
      </c>
      <c r="H967" s="715" t="s">
        <v>1404</v>
      </c>
      <c r="J967" s="716">
        <f t="shared" si="15"/>
        <v>1.0</v>
      </c>
      <c r="L967" s="709" t="s">
        <v>1465</v>
      </c>
      <c r="M967" s="708" t="s">
        <v>1426</v>
      </c>
    </row>
    <row r="968" spans="8:8">
      <c r="A968" s="713" t="s">
        <v>1465</v>
      </c>
      <c r="B968" s="713" t="s">
        <v>1426</v>
      </c>
      <c r="C968" s="714" t="s">
        <v>183</v>
      </c>
      <c r="D968" s="715">
        <v>26.0</v>
      </c>
      <c r="E968" s="715">
        <v>0.0</v>
      </c>
      <c r="F968" s="715">
        <v>27.0</v>
      </c>
      <c r="G968" s="715">
        <v>0.0</v>
      </c>
      <c r="H968" s="715" t="s">
        <v>1404</v>
      </c>
      <c r="J968" s="716">
        <f t="shared" si="15"/>
        <v>1.0</v>
      </c>
      <c r="L968" s="709" t="s">
        <v>1465</v>
      </c>
      <c r="M968" s="708" t="s">
        <v>1426</v>
      </c>
    </row>
    <row r="969" spans="8:8">
      <c r="A969" s="713" t="s">
        <v>1465</v>
      </c>
      <c r="B969" s="713" t="s">
        <v>1426</v>
      </c>
      <c r="C969" s="714" t="s">
        <v>183</v>
      </c>
      <c r="D969" s="715">
        <v>27.0</v>
      </c>
      <c r="E969" s="715">
        <v>0.0</v>
      </c>
      <c r="F969" s="715">
        <v>28.0</v>
      </c>
      <c r="G969" s="715">
        <v>0.0</v>
      </c>
      <c r="H969" s="715" t="s">
        <v>1404</v>
      </c>
      <c r="J969" s="716">
        <f t="shared" si="15"/>
        <v>1.0</v>
      </c>
      <c r="L969" s="709" t="s">
        <v>1465</v>
      </c>
      <c r="M969" s="708" t="s">
        <v>1426</v>
      </c>
    </row>
    <row r="970" spans="8:8">
      <c r="A970" s="713" t="s">
        <v>1465</v>
      </c>
      <c r="B970" s="713" t="s">
        <v>1426</v>
      </c>
      <c r="C970" s="714" t="s">
        <v>183</v>
      </c>
      <c r="D970" s="715">
        <v>28.0</v>
      </c>
      <c r="E970" s="715">
        <v>0.0</v>
      </c>
      <c r="F970" s="715">
        <v>29.0</v>
      </c>
      <c r="G970" s="715">
        <v>0.0</v>
      </c>
      <c r="H970" s="715" t="s">
        <v>1404</v>
      </c>
      <c r="J970" s="716">
        <f t="shared" si="15"/>
        <v>1.0</v>
      </c>
      <c r="L970" s="709" t="s">
        <v>1465</v>
      </c>
      <c r="M970" s="708" t="s">
        <v>1426</v>
      </c>
    </row>
    <row r="971" spans="8:8">
      <c r="A971" s="713" t="s">
        <v>1465</v>
      </c>
      <c r="B971" s="713" t="s">
        <v>1426</v>
      </c>
      <c r="C971" s="714" t="s">
        <v>183</v>
      </c>
      <c r="D971" s="715">
        <v>29.0</v>
      </c>
      <c r="E971" s="715">
        <v>0.0</v>
      </c>
      <c r="F971" s="715">
        <v>30.0</v>
      </c>
      <c r="G971" s="715">
        <v>0.0</v>
      </c>
      <c r="H971" s="715" t="s">
        <v>1404</v>
      </c>
      <c r="J971" s="716">
        <f t="shared" si="15"/>
        <v>1.0</v>
      </c>
      <c r="L971" s="709" t="s">
        <v>1465</v>
      </c>
      <c r="M971" s="708" t="s">
        <v>1426</v>
      </c>
    </row>
    <row r="972" spans="8:8">
      <c r="A972" s="713" t="s">
        <v>1465</v>
      </c>
      <c r="B972" s="713" t="s">
        <v>1426</v>
      </c>
      <c r="C972" s="714" t="s">
        <v>183</v>
      </c>
      <c r="D972" s="715">
        <v>30.0</v>
      </c>
      <c r="E972" s="715">
        <v>0.0</v>
      </c>
      <c r="F972" s="715">
        <v>31.0</v>
      </c>
      <c r="G972" s="715">
        <v>0.0</v>
      </c>
      <c r="H972" s="715" t="s">
        <v>1404</v>
      </c>
      <c r="J972" s="716">
        <f t="shared" si="15"/>
        <v>1.0</v>
      </c>
      <c r="L972" s="709" t="s">
        <v>1465</v>
      </c>
      <c r="M972" s="708" t="s">
        <v>1426</v>
      </c>
    </row>
    <row r="973" spans="8:8">
      <c r="A973" s="713" t="s">
        <v>1465</v>
      </c>
      <c r="B973" s="713" t="s">
        <v>1426</v>
      </c>
      <c r="C973" s="714" t="s">
        <v>183</v>
      </c>
      <c r="D973" s="715">
        <v>31.0</v>
      </c>
      <c r="E973" s="715">
        <v>0.0</v>
      </c>
      <c r="F973" s="715">
        <v>32.0</v>
      </c>
      <c r="G973" s="715">
        <v>0.0</v>
      </c>
      <c r="H973" s="715" t="s">
        <v>1404</v>
      </c>
      <c r="J973" s="716">
        <f t="shared" si="15"/>
        <v>1.0</v>
      </c>
      <c r="L973" s="709" t="s">
        <v>1465</v>
      </c>
      <c r="M973" s="708" t="s">
        <v>1426</v>
      </c>
    </row>
    <row r="974" spans="8:8">
      <c r="A974" s="713" t="s">
        <v>1465</v>
      </c>
      <c r="B974" s="713" t="s">
        <v>1426</v>
      </c>
      <c r="C974" s="714" t="s">
        <v>183</v>
      </c>
      <c r="D974" s="715">
        <v>32.0</v>
      </c>
      <c r="E974" s="715">
        <v>0.0</v>
      </c>
      <c r="F974" s="715">
        <v>33.0</v>
      </c>
      <c r="G974" s="715">
        <v>0.0</v>
      </c>
      <c r="H974" s="715" t="s">
        <v>1404</v>
      </c>
      <c r="J974" s="716">
        <f t="shared" si="15"/>
        <v>1.0</v>
      </c>
      <c r="L974" s="709" t="s">
        <v>1465</v>
      </c>
      <c r="M974" s="708" t="s">
        <v>1426</v>
      </c>
    </row>
    <row r="975" spans="8:8">
      <c r="A975" s="713" t="s">
        <v>1465</v>
      </c>
      <c r="B975" s="713" t="s">
        <v>1426</v>
      </c>
      <c r="C975" s="714" t="s">
        <v>183</v>
      </c>
      <c r="D975" s="715">
        <v>33.0</v>
      </c>
      <c r="E975" s="715">
        <v>0.0</v>
      </c>
      <c r="F975" s="715">
        <v>34.0</v>
      </c>
      <c r="G975" s="715">
        <v>0.0</v>
      </c>
      <c r="H975" s="715" t="s">
        <v>1404</v>
      </c>
      <c r="J975" s="716">
        <f t="shared" si="15"/>
        <v>1.0</v>
      </c>
      <c r="L975" s="709" t="s">
        <v>1465</v>
      </c>
      <c r="M975" s="708" t="s">
        <v>1426</v>
      </c>
    </row>
    <row r="976" spans="8:8">
      <c r="A976" s="713" t="s">
        <v>1465</v>
      </c>
      <c r="B976" s="713" t="s">
        <v>1426</v>
      </c>
      <c r="C976" s="714" t="s">
        <v>183</v>
      </c>
      <c r="D976" s="715">
        <v>34.0</v>
      </c>
      <c r="E976" s="715">
        <v>0.0</v>
      </c>
      <c r="F976" s="715">
        <v>35.0</v>
      </c>
      <c r="G976" s="715">
        <v>0.0</v>
      </c>
      <c r="H976" s="715" t="s">
        <v>1404</v>
      </c>
      <c r="J976" s="716">
        <f t="shared" si="15"/>
        <v>1.0</v>
      </c>
      <c r="L976" s="709" t="s">
        <v>1465</v>
      </c>
      <c r="M976" s="708" t="s">
        <v>1426</v>
      </c>
    </row>
    <row r="977" spans="8:8">
      <c r="A977" s="713" t="s">
        <v>1465</v>
      </c>
      <c r="B977" s="713" t="s">
        <v>1426</v>
      </c>
      <c r="C977" s="714" t="s">
        <v>183</v>
      </c>
      <c r="D977" s="715">
        <v>35.0</v>
      </c>
      <c r="E977" s="715">
        <v>0.0</v>
      </c>
      <c r="F977" s="715">
        <v>36.0</v>
      </c>
      <c r="G977" s="715">
        <v>0.0</v>
      </c>
      <c r="H977" s="715" t="s">
        <v>1404</v>
      </c>
      <c r="J977" s="716">
        <f t="shared" si="15"/>
        <v>1.0</v>
      </c>
      <c r="L977" s="709" t="s">
        <v>1465</v>
      </c>
      <c r="M977" s="708" t="s">
        <v>1426</v>
      </c>
    </row>
    <row r="978" spans="8:8">
      <c r="A978" s="713" t="s">
        <v>1465</v>
      </c>
      <c r="B978" s="713" t="s">
        <v>1426</v>
      </c>
      <c r="C978" s="714" t="s">
        <v>183</v>
      </c>
      <c r="D978" s="715">
        <v>36.0</v>
      </c>
      <c r="E978" s="715">
        <v>0.0</v>
      </c>
      <c r="F978" s="715">
        <v>37.0</v>
      </c>
      <c r="G978" s="715">
        <v>0.0</v>
      </c>
      <c r="H978" s="715" t="s">
        <v>1404</v>
      </c>
      <c r="J978" s="716">
        <f t="shared" si="15"/>
        <v>1.0</v>
      </c>
      <c r="L978" s="709" t="s">
        <v>1465</v>
      </c>
      <c r="M978" s="708" t="s">
        <v>1426</v>
      </c>
    </row>
    <row r="979" spans="8:8">
      <c r="A979" s="713" t="s">
        <v>1465</v>
      </c>
      <c r="B979" s="713" t="s">
        <v>1426</v>
      </c>
      <c r="C979" s="714" t="s">
        <v>183</v>
      </c>
      <c r="D979" s="715">
        <v>37.0</v>
      </c>
      <c r="E979" s="715">
        <v>0.0</v>
      </c>
      <c r="F979" s="715">
        <v>38.0</v>
      </c>
      <c r="G979" s="715">
        <v>0.0</v>
      </c>
      <c r="H979" s="715" t="s">
        <v>1404</v>
      </c>
      <c r="J979" s="716">
        <f t="shared" si="15"/>
        <v>1.0</v>
      </c>
      <c r="L979" s="709" t="s">
        <v>1465</v>
      </c>
      <c r="M979" s="708" t="s">
        <v>1426</v>
      </c>
    </row>
    <row r="980" spans="8:8">
      <c r="A980" s="713" t="s">
        <v>1465</v>
      </c>
      <c r="B980" s="713" t="s">
        <v>1426</v>
      </c>
      <c r="C980" s="714" t="s">
        <v>183</v>
      </c>
      <c r="D980" s="715">
        <v>38.0</v>
      </c>
      <c r="E980" s="715">
        <v>0.0</v>
      </c>
      <c r="F980" s="715">
        <v>39.0</v>
      </c>
      <c r="G980" s="715">
        <v>0.0</v>
      </c>
      <c r="H980" s="715" t="s">
        <v>1404</v>
      </c>
      <c r="J980" s="716">
        <f t="shared" si="15"/>
        <v>1.0</v>
      </c>
      <c r="L980" s="709" t="s">
        <v>1465</v>
      </c>
      <c r="M980" s="708" t="s">
        <v>1426</v>
      </c>
    </row>
    <row r="981" spans="8:8">
      <c r="A981" s="713" t="s">
        <v>1465</v>
      </c>
      <c r="B981" s="713" t="s">
        <v>1426</v>
      </c>
      <c r="C981" s="714" t="s">
        <v>183</v>
      </c>
      <c r="D981" s="715">
        <v>39.0</v>
      </c>
      <c r="E981" s="715">
        <v>0.0</v>
      </c>
      <c r="F981" s="715">
        <v>40.0</v>
      </c>
      <c r="G981" s="715">
        <v>0.0</v>
      </c>
      <c r="H981" s="715" t="s">
        <v>1404</v>
      </c>
      <c r="J981" s="716">
        <f t="shared" si="15"/>
        <v>1.0</v>
      </c>
      <c r="L981" s="709" t="s">
        <v>1465</v>
      </c>
      <c r="M981" s="708" t="s">
        <v>1426</v>
      </c>
    </row>
    <row r="982" spans="8:8">
      <c r="A982" s="713" t="s">
        <v>1465</v>
      </c>
      <c r="B982" s="713" t="s">
        <v>1426</v>
      </c>
      <c r="C982" s="714" t="s">
        <v>183</v>
      </c>
      <c r="D982" s="715">
        <v>40.0</v>
      </c>
      <c r="E982" s="715">
        <v>0.0</v>
      </c>
      <c r="F982" s="715">
        <v>41.0</v>
      </c>
      <c r="G982" s="715">
        <v>0.0</v>
      </c>
      <c r="H982" s="715" t="s">
        <v>1404</v>
      </c>
      <c r="J982" s="716">
        <f t="shared" si="15"/>
        <v>1.0</v>
      </c>
      <c r="L982" s="709" t="s">
        <v>1465</v>
      </c>
      <c r="M982" s="708" t="s">
        <v>1426</v>
      </c>
    </row>
    <row r="983" spans="8:8">
      <c r="A983" s="713" t="s">
        <v>1465</v>
      </c>
      <c r="B983" s="713" t="s">
        <v>1426</v>
      </c>
      <c r="C983" s="714" t="s">
        <v>183</v>
      </c>
      <c r="D983" s="715">
        <v>41.0</v>
      </c>
      <c r="E983" s="715">
        <v>0.0</v>
      </c>
      <c r="F983" s="715">
        <v>42.0</v>
      </c>
      <c r="G983" s="715">
        <v>0.0</v>
      </c>
      <c r="H983" s="715" t="s">
        <v>1404</v>
      </c>
      <c r="J983" s="716">
        <f t="shared" si="15"/>
        <v>1.0</v>
      </c>
      <c r="L983" s="709" t="s">
        <v>1465</v>
      </c>
      <c r="M983" s="708" t="s">
        <v>1426</v>
      </c>
    </row>
    <row r="984" spans="8:8">
      <c r="A984" s="713" t="s">
        <v>1465</v>
      </c>
      <c r="B984" s="713" t="s">
        <v>1426</v>
      </c>
      <c r="C984" s="714" t="s">
        <v>183</v>
      </c>
      <c r="D984" s="715">
        <v>42.0</v>
      </c>
      <c r="E984" s="715">
        <v>0.0</v>
      </c>
      <c r="F984" s="715">
        <v>43.0</v>
      </c>
      <c r="G984" s="715">
        <v>0.0</v>
      </c>
      <c r="H984" s="715" t="s">
        <v>1404</v>
      </c>
      <c r="J984" s="716">
        <f t="shared" si="15"/>
        <v>1.0</v>
      </c>
      <c r="L984" s="709" t="s">
        <v>1465</v>
      </c>
      <c r="M984" s="708" t="s">
        <v>1426</v>
      </c>
    </row>
    <row r="985" spans="8:8">
      <c r="A985" s="713" t="s">
        <v>1465</v>
      </c>
      <c r="B985" s="713" t="s">
        <v>1426</v>
      </c>
      <c r="C985" s="714" t="s">
        <v>183</v>
      </c>
      <c r="D985" s="715">
        <v>43.0</v>
      </c>
      <c r="E985" s="715">
        <v>0.0</v>
      </c>
      <c r="F985" s="715">
        <v>44.0</v>
      </c>
      <c r="G985" s="715">
        <v>0.0</v>
      </c>
      <c r="H985" s="715" t="s">
        <v>1404</v>
      </c>
      <c r="J985" s="716">
        <f t="shared" si="15"/>
        <v>1.0</v>
      </c>
      <c r="L985" s="709" t="s">
        <v>1465</v>
      </c>
      <c r="M985" s="708" t="s">
        <v>1426</v>
      </c>
    </row>
    <row r="986" spans="8:8">
      <c r="A986" s="713" t="s">
        <v>1465</v>
      </c>
      <c r="B986" s="713" t="s">
        <v>1426</v>
      </c>
      <c r="C986" s="714" t="s">
        <v>183</v>
      </c>
      <c r="D986" s="715">
        <v>44.0</v>
      </c>
      <c r="E986" s="715">
        <v>0.0</v>
      </c>
      <c r="F986" s="715">
        <v>45.0</v>
      </c>
      <c r="G986" s="715">
        <v>0.0</v>
      </c>
      <c r="H986" s="715" t="s">
        <v>1404</v>
      </c>
      <c r="J986" s="716">
        <f t="shared" si="15"/>
        <v>1.0</v>
      </c>
      <c r="L986" s="709" t="s">
        <v>1465</v>
      </c>
      <c r="M986" s="708" t="s">
        <v>1426</v>
      </c>
    </row>
    <row r="987" spans="8:8">
      <c r="A987" s="713" t="s">
        <v>1465</v>
      </c>
      <c r="B987" s="713" t="s">
        <v>1426</v>
      </c>
      <c r="C987" s="714" t="s">
        <v>183</v>
      </c>
      <c r="D987" s="715">
        <v>45.0</v>
      </c>
      <c r="E987" s="715">
        <v>0.0</v>
      </c>
      <c r="F987" s="715">
        <v>46.0</v>
      </c>
      <c r="G987" s="715">
        <v>0.0</v>
      </c>
      <c r="H987" s="715" t="s">
        <v>1404</v>
      </c>
      <c r="J987" s="716">
        <f t="shared" si="15"/>
        <v>1.0</v>
      </c>
      <c r="L987" s="709" t="s">
        <v>1465</v>
      </c>
      <c r="M987" s="708" t="s">
        <v>1426</v>
      </c>
    </row>
    <row r="988" spans="8:8">
      <c r="A988" s="713" t="s">
        <v>1465</v>
      </c>
      <c r="B988" s="713" t="s">
        <v>1426</v>
      </c>
      <c r="C988" s="714" t="s">
        <v>183</v>
      </c>
      <c r="D988" s="715">
        <v>46.0</v>
      </c>
      <c r="E988" s="715">
        <v>0.0</v>
      </c>
      <c r="F988" s="715">
        <v>47.0</v>
      </c>
      <c r="G988" s="715">
        <v>0.0</v>
      </c>
      <c r="H988" s="715" t="s">
        <v>1404</v>
      </c>
      <c r="J988" s="716">
        <f t="shared" si="15"/>
        <v>1.0</v>
      </c>
      <c r="L988" s="709" t="s">
        <v>1465</v>
      </c>
      <c r="M988" s="708" t="s">
        <v>1426</v>
      </c>
    </row>
    <row r="989" spans="8:8">
      <c r="A989" s="713" t="s">
        <v>1465</v>
      </c>
      <c r="B989" s="713" t="s">
        <v>1426</v>
      </c>
      <c r="C989" s="714" t="s">
        <v>183</v>
      </c>
      <c r="D989" s="715">
        <v>47.0</v>
      </c>
      <c r="E989" s="715">
        <v>0.0</v>
      </c>
      <c r="F989" s="715">
        <v>48.0</v>
      </c>
      <c r="G989" s="715">
        <v>0.0</v>
      </c>
      <c r="H989" s="715" t="s">
        <v>1404</v>
      </c>
      <c r="J989" s="716">
        <f t="shared" si="15"/>
        <v>1.0</v>
      </c>
      <c r="L989" s="709" t="s">
        <v>1465</v>
      </c>
      <c r="M989" s="708" t="s">
        <v>1426</v>
      </c>
    </row>
    <row r="990" spans="8:8">
      <c r="A990" s="713" t="s">
        <v>1465</v>
      </c>
      <c r="B990" s="713" t="s">
        <v>1426</v>
      </c>
      <c r="C990" s="714" t="s">
        <v>183</v>
      </c>
      <c r="D990" s="715">
        <v>48.0</v>
      </c>
      <c r="E990" s="715">
        <v>0.0</v>
      </c>
      <c r="F990" s="715">
        <v>49.0</v>
      </c>
      <c r="G990" s="715">
        <v>0.0</v>
      </c>
      <c r="H990" s="715" t="s">
        <v>1404</v>
      </c>
      <c r="J990" s="716">
        <f t="shared" si="15"/>
        <v>1.0</v>
      </c>
      <c r="L990" s="709" t="s">
        <v>1465</v>
      </c>
      <c r="M990" s="708" t="s">
        <v>1426</v>
      </c>
    </row>
    <row r="991" spans="8:8">
      <c r="A991" s="713" t="s">
        <v>1465</v>
      </c>
      <c r="B991" s="713" t="s">
        <v>1426</v>
      </c>
      <c r="C991" s="714" t="s">
        <v>183</v>
      </c>
      <c r="D991" s="715">
        <v>49.0</v>
      </c>
      <c r="E991" s="715">
        <v>0.0</v>
      </c>
      <c r="F991" s="715">
        <v>50.0</v>
      </c>
      <c r="G991" s="715">
        <v>0.0</v>
      </c>
      <c r="H991" s="715" t="s">
        <v>1404</v>
      </c>
      <c r="J991" s="716">
        <f t="shared" si="15"/>
        <v>1.0</v>
      </c>
      <c r="L991" s="709" t="s">
        <v>1465</v>
      </c>
      <c r="M991" s="708" t="s">
        <v>1426</v>
      </c>
    </row>
    <row r="992" spans="8:8">
      <c r="A992" s="713" t="s">
        <v>1465</v>
      </c>
      <c r="B992" s="713" t="s">
        <v>1426</v>
      </c>
      <c r="C992" s="714" t="s">
        <v>183</v>
      </c>
      <c r="D992" s="715">
        <v>50.0</v>
      </c>
      <c r="E992" s="715">
        <v>0.0</v>
      </c>
      <c r="F992" s="715">
        <v>51.0</v>
      </c>
      <c r="G992" s="715">
        <v>0.0</v>
      </c>
      <c r="H992" s="715" t="s">
        <v>1404</v>
      </c>
      <c r="J992" s="716">
        <f t="shared" si="15"/>
        <v>1.0</v>
      </c>
      <c r="L992" s="709" t="s">
        <v>1465</v>
      </c>
      <c r="M992" s="708" t="s">
        <v>1426</v>
      </c>
    </row>
    <row r="993" spans="8:8">
      <c r="A993" s="713" t="s">
        <v>1465</v>
      </c>
      <c r="B993" s="713" t="s">
        <v>1426</v>
      </c>
      <c r="C993" s="714" t="s">
        <v>183</v>
      </c>
      <c r="D993" s="715">
        <v>51.0</v>
      </c>
      <c r="E993" s="715">
        <v>0.0</v>
      </c>
      <c r="F993" s="715">
        <v>52.0</v>
      </c>
      <c r="G993" s="715">
        <v>0.0</v>
      </c>
      <c r="H993" s="715" t="s">
        <v>1404</v>
      </c>
      <c r="J993" s="716">
        <f t="shared" si="15"/>
        <v>1.0</v>
      </c>
      <c r="L993" s="709" t="s">
        <v>1465</v>
      </c>
      <c r="M993" s="708" t="s">
        <v>1426</v>
      </c>
    </row>
    <row r="994" spans="8:8">
      <c r="A994" s="713" t="s">
        <v>1465</v>
      </c>
      <c r="B994" s="713" t="s">
        <v>1426</v>
      </c>
      <c r="C994" s="714" t="s">
        <v>183</v>
      </c>
      <c r="D994" s="715">
        <v>52.0</v>
      </c>
      <c r="E994" s="715">
        <v>0.0</v>
      </c>
      <c r="F994" s="715">
        <v>53.0</v>
      </c>
      <c r="G994" s="715">
        <v>0.0</v>
      </c>
      <c r="H994" s="715" t="s">
        <v>1404</v>
      </c>
      <c r="J994" s="716">
        <f t="shared" si="15"/>
        <v>1.0</v>
      </c>
      <c r="L994" s="709" t="s">
        <v>1465</v>
      </c>
      <c r="M994" s="708" t="s">
        <v>1426</v>
      </c>
    </row>
    <row r="995" spans="8:8">
      <c r="A995" s="713" t="s">
        <v>1465</v>
      </c>
      <c r="B995" s="713" t="s">
        <v>1426</v>
      </c>
      <c r="C995" s="714" t="s">
        <v>183</v>
      </c>
      <c r="D995" s="715">
        <v>53.0</v>
      </c>
      <c r="E995" s="715">
        <v>0.0</v>
      </c>
      <c r="F995" s="715">
        <v>54.0</v>
      </c>
      <c r="G995" s="715">
        <v>0.0</v>
      </c>
      <c r="H995" s="715" t="s">
        <v>1404</v>
      </c>
      <c r="J995" s="716">
        <f t="shared" si="15"/>
        <v>1.0</v>
      </c>
      <c r="L995" s="709" t="s">
        <v>1465</v>
      </c>
      <c r="M995" s="708" t="s">
        <v>1426</v>
      </c>
    </row>
    <row r="996" spans="8:8">
      <c r="A996" s="713" t="s">
        <v>1465</v>
      </c>
      <c r="B996" s="713" t="s">
        <v>1426</v>
      </c>
      <c r="C996" s="714" t="s">
        <v>183</v>
      </c>
      <c r="D996" s="715">
        <v>54.0</v>
      </c>
      <c r="E996" s="715">
        <v>0.0</v>
      </c>
      <c r="F996" s="715">
        <v>55.0</v>
      </c>
      <c r="G996" s="715">
        <v>0.0</v>
      </c>
      <c r="H996" s="715" t="s">
        <v>1404</v>
      </c>
      <c r="J996" s="716">
        <f t="shared" si="15"/>
        <v>1.0</v>
      </c>
      <c r="L996" s="709" t="s">
        <v>1465</v>
      </c>
      <c r="M996" s="708" t="s">
        <v>1426</v>
      </c>
    </row>
    <row r="997" spans="8:8">
      <c r="A997" s="713" t="s">
        <v>1465</v>
      </c>
      <c r="B997" s="713" t="s">
        <v>1426</v>
      </c>
      <c r="C997" s="714" t="s">
        <v>183</v>
      </c>
      <c r="D997" s="715">
        <v>55.0</v>
      </c>
      <c r="E997" s="715">
        <v>0.0</v>
      </c>
      <c r="F997" s="715">
        <v>56.0</v>
      </c>
      <c r="G997" s="715">
        <v>0.0</v>
      </c>
      <c r="H997" s="715" t="s">
        <v>1404</v>
      </c>
      <c r="J997" s="716">
        <f t="shared" si="15"/>
        <v>1.0</v>
      </c>
      <c r="L997" s="709" t="s">
        <v>1465</v>
      </c>
      <c r="M997" s="708" t="s">
        <v>1426</v>
      </c>
    </row>
    <row r="998" spans="8:8">
      <c r="A998" s="713" t="s">
        <v>1465</v>
      </c>
      <c r="B998" s="713" t="s">
        <v>1426</v>
      </c>
      <c r="C998" s="714" t="s">
        <v>183</v>
      </c>
      <c r="D998" s="715">
        <v>56.0</v>
      </c>
      <c r="E998" s="715">
        <v>0.0</v>
      </c>
      <c r="F998" s="715">
        <v>57.0</v>
      </c>
      <c r="G998" s="715">
        <v>0.0</v>
      </c>
      <c r="H998" s="715" t="s">
        <v>1404</v>
      </c>
      <c r="J998" s="716">
        <f t="shared" si="15"/>
        <v>1.0</v>
      </c>
      <c r="L998" s="709" t="s">
        <v>1465</v>
      </c>
      <c r="M998" s="708" t="s">
        <v>1426</v>
      </c>
    </row>
    <row r="999" spans="8:8">
      <c r="A999" s="713" t="s">
        <v>1465</v>
      </c>
      <c r="B999" s="713" t="s">
        <v>1426</v>
      </c>
      <c r="C999" s="714" t="s">
        <v>183</v>
      </c>
      <c r="D999" s="715">
        <v>57.0</v>
      </c>
      <c r="E999" s="715">
        <v>0.0</v>
      </c>
      <c r="F999" s="715">
        <v>58.0</v>
      </c>
      <c r="G999" s="715">
        <v>0.0</v>
      </c>
      <c r="H999" s="715" t="s">
        <v>1404</v>
      </c>
      <c r="J999" s="716">
        <f t="shared" si="15"/>
        <v>1.0</v>
      </c>
      <c r="L999" s="709" t="s">
        <v>1465</v>
      </c>
      <c r="M999" s="708" t="s">
        <v>1426</v>
      </c>
    </row>
    <row r="1000" spans="8:8">
      <c r="A1000" s="713" t="s">
        <v>1465</v>
      </c>
      <c r="B1000" s="713" t="s">
        <v>1426</v>
      </c>
      <c r="C1000" s="714" t="s">
        <v>183</v>
      </c>
      <c r="D1000" s="715">
        <v>58.0</v>
      </c>
      <c r="E1000" s="715">
        <v>0.0</v>
      </c>
      <c r="F1000" s="715">
        <v>59.0</v>
      </c>
      <c r="G1000" s="715">
        <v>0.0</v>
      </c>
      <c r="H1000" s="715" t="s">
        <v>1404</v>
      </c>
      <c r="J1000" s="716">
        <f t="shared" si="15"/>
        <v>1.0</v>
      </c>
      <c r="L1000" s="709" t="s">
        <v>1465</v>
      </c>
      <c r="M1000" s="708" t="s">
        <v>1426</v>
      </c>
    </row>
    <row r="1001" spans="8:8">
      <c r="A1001" s="713" t="s">
        <v>1465</v>
      </c>
      <c r="B1001" s="713" t="s">
        <v>1426</v>
      </c>
      <c r="C1001" s="714" t="s">
        <v>183</v>
      </c>
      <c r="D1001" s="715">
        <v>59.0</v>
      </c>
      <c r="E1001" s="715">
        <v>0.0</v>
      </c>
      <c r="F1001" s="715">
        <v>60.0</v>
      </c>
      <c r="G1001" s="715">
        <v>0.0</v>
      </c>
      <c r="H1001" s="715" t="s">
        <v>1404</v>
      </c>
      <c r="J1001" s="716">
        <f t="shared" si="15"/>
        <v>1.0</v>
      </c>
      <c r="L1001" s="709" t="s">
        <v>1465</v>
      </c>
      <c r="M1001" s="708" t="s">
        <v>1426</v>
      </c>
    </row>
    <row r="1002" spans="8:8">
      <c r="A1002" s="713" t="s">
        <v>1465</v>
      </c>
      <c r="B1002" s="713" t="s">
        <v>1426</v>
      </c>
      <c r="C1002" s="714" t="s">
        <v>183</v>
      </c>
      <c r="D1002" s="715">
        <v>60.0</v>
      </c>
      <c r="E1002" s="715">
        <v>0.0</v>
      </c>
      <c r="F1002" s="715">
        <v>61.0</v>
      </c>
      <c r="G1002" s="715">
        <v>0.0</v>
      </c>
      <c r="H1002" s="715" t="s">
        <v>1404</v>
      </c>
      <c r="J1002" s="716">
        <f t="shared" si="15"/>
        <v>1.0</v>
      </c>
      <c r="L1002" s="709" t="s">
        <v>1465</v>
      </c>
      <c r="M1002" s="708" t="s">
        <v>1426</v>
      </c>
    </row>
    <row r="1003" spans="8:8">
      <c r="A1003" s="713" t="s">
        <v>1465</v>
      </c>
      <c r="B1003" s="713" t="s">
        <v>1426</v>
      </c>
      <c r="C1003" s="714" t="s">
        <v>183</v>
      </c>
      <c r="D1003" s="715">
        <v>61.0</v>
      </c>
      <c r="E1003" s="715">
        <v>0.0</v>
      </c>
      <c r="F1003" s="715">
        <v>62.0</v>
      </c>
      <c r="G1003" s="715">
        <v>0.0</v>
      </c>
      <c r="H1003" s="715" t="s">
        <v>1404</v>
      </c>
      <c r="J1003" s="716">
        <f t="shared" si="15"/>
        <v>1.0</v>
      </c>
      <c r="L1003" s="709" t="s">
        <v>1465</v>
      </c>
      <c r="M1003" s="708" t="s">
        <v>1426</v>
      </c>
    </row>
    <row r="1004" spans="8:8">
      <c r="A1004" s="713" t="s">
        <v>1465</v>
      </c>
      <c r="B1004" s="713" t="s">
        <v>1426</v>
      </c>
      <c r="C1004" s="714" t="s">
        <v>183</v>
      </c>
      <c r="D1004" s="715">
        <v>62.0</v>
      </c>
      <c r="E1004" s="715">
        <v>0.0</v>
      </c>
      <c r="F1004" s="715">
        <v>63.0</v>
      </c>
      <c r="G1004" s="715">
        <v>0.0</v>
      </c>
      <c r="H1004" s="715" t="s">
        <v>1404</v>
      </c>
      <c r="J1004" s="716">
        <f t="shared" si="15"/>
        <v>1.0</v>
      </c>
      <c r="L1004" s="709" t="s">
        <v>1465</v>
      </c>
      <c r="M1004" s="708" t="s">
        <v>1426</v>
      </c>
    </row>
    <row r="1005" spans="8:8">
      <c r="A1005" s="713" t="s">
        <v>1465</v>
      </c>
      <c r="B1005" s="713" t="s">
        <v>1426</v>
      </c>
      <c r="C1005" s="714" t="s">
        <v>183</v>
      </c>
      <c r="D1005" s="715">
        <v>63.0</v>
      </c>
      <c r="E1005" s="715">
        <v>0.0</v>
      </c>
      <c r="F1005" s="715">
        <v>64.0</v>
      </c>
      <c r="G1005" s="715">
        <v>0.0</v>
      </c>
      <c r="H1005" s="715" t="s">
        <v>1404</v>
      </c>
      <c r="J1005" s="716">
        <f t="shared" si="15"/>
        <v>1.0</v>
      </c>
      <c r="L1005" s="709" t="s">
        <v>1465</v>
      </c>
      <c r="M1005" s="708" t="s">
        <v>1426</v>
      </c>
    </row>
    <row r="1006" spans="8:8">
      <c r="A1006" s="713" t="s">
        <v>1465</v>
      </c>
      <c r="B1006" s="713" t="s">
        <v>1426</v>
      </c>
      <c r="C1006" s="714" t="s">
        <v>183</v>
      </c>
      <c r="D1006" s="715">
        <v>64.0</v>
      </c>
      <c r="E1006" s="715">
        <v>0.0</v>
      </c>
      <c r="F1006" s="715">
        <v>65.0</v>
      </c>
      <c r="G1006" s="715">
        <v>0.0</v>
      </c>
      <c r="H1006" s="715" t="s">
        <v>1404</v>
      </c>
      <c r="J1006" s="716">
        <f t="shared" si="15"/>
        <v>1.0</v>
      </c>
      <c r="L1006" s="709" t="s">
        <v>1465</v>
      </c>
      <c r="M1006" s="708" t="s">
        <v>1426</v>
      </c>
    </row>
    <row r="1007" spans="8:8">
      <c r="A1007" s="713" t="s">
        <v>1465</v>
      </c>
      <c r="B1007" s="713" t="s">
        <v>1426</v>
      </c>
      <c r="C1007" s="714" t="s">
        <v>183</v>
      </c>
      <c r="D1007" s="715">
        <v>65.0</v>
      </c>
      <c r="E1007" s="715">
        <v>0.0</v>
      </c>
      <c r="F1007" s="715">
        <v>66.0</v>
      </c>
      <c r="G1007" s="715">
        <v>0.0</v>
      </c>
      <c r="H1007" s="715" t="s">
        <v>1404</v>
      </c>
      <c r="J1007" s="716">
        <f t="shared" si="15"/>
        <v>1.0</v>
      </c>
      <c r="L1007" s="709" t="s">
        <v>1465</v>
      </c>
      <c r="M1007" s="708" t="s">
        <v>1426</v>
      </c>
    </row>
    <row r="1008" spans="8:8">
      <c r="A1008" s="713" t="s">
        <v>1465</v>
      </c>
      <c r="B1008" s="713" t="s">
        <v>1426</v>
      </c>
      <c r="C1008" s="714" t="s">
        <v>183</v>
      </c>
      <c r="D1008" s="715">
        <v>66.0</v>
      </c>
      <c r="E1008" s="715">
        <v>0.0</v>
      </c>
      <c r="F1008" s="715">
        <v>67.0</v>
      </c>
      <c r="G1008" s="715">
        <v>0.0</v>
      </c>
      <c r="H1008" s="715" t="s">
        <v>1404</v>
      </c>
      <c r="J1008" s="716">
        <f t="shared" si="15"/>
        <v>1.0</v>
      </c>
      <c r="L1008" s="709" t="s">
        <v>1465</v>
      </c>
      <c r="M1008" s="708" t="s">
        <v>1426</v>
      </c>
    </row>
    <row r="1009" spans="8:8">
      <c r="A1009" s="713" t="s">
        <v>1465</v>
      </c>
      <c r="B1009" s="713" t="s">
        <v>1426</v>
      </c>
      <c r="C1009" s="714" t="s">
        <v>183</v>
      </c>
      <c r="D1009" s="715">
        <v>67.0</v>
      </c>
      <c r="E1009" s="715">
        <v>0.0</v>
      </c>
      <c r="F1009" s="715">
        <v>68.0</v>
      </c>
      <c r="G1009" s="715">
        <v>0.0</v>
      </c>
      <c r="H1009" s="715" t="s">
        <v>1404</v>
      </c>
      <c r="J1009" s="716">
        <f t="shared" si="15"/>
        <v>1.0</v>
      </c>
      <c r="L1009" s="709" t="s">
        <v>1465</v>
      </c>
      <c r="M1009" s="708" t="s">
        <v>1426</v>
      </c>
    </row>
    <row r="1010" spans="8:8">
      <c r="A1010" s="713" t="s">
        <v>1465</v>
      </c>
      <c r="B1010" s="713" t="s">
        <v>1426</v>
      </c>
      <c r="C1010" s="714" t="s">
        <v>183</v>
      </c>
      <c r="D1010" s="715">
        <v>68.0</v>
      </c>
      <c r="E1010" s="715">
        <v>0.0</v>
      </c>
      <c r="F1010" s="715">
        <v>69.0</v>
      </c>
      <c r="G1010" s="715">
        <v>0.0</v>
      </c>
      <c r="H1010" s="715" t="s">
        <v>1404</v>
      </c>
      <c r="J1010" s="716">
        <f t="shared" si="15"/>
        <v>1.0</v>
      </c>
      <c r="L1010" s="709" t="s">
        <v>1465</v>
      </c>
      <c r="M1010" s="708" t="s">
        <v>1426</v>
      </c>
    </row>
    <row r="1011" spans="8:8">
      <c r="A1011" s="713" t="s">
        <v>1465</v>
      </c>
      <c r="B1011" s="713" t="s">
        <v>1426</v>
      </c>
      <c r="C1011" s="714" t="s">
        <v>183</v>
      </c>
      <c r="D1011" s="715">
        <v>69.0</v>
      </c>
      <c r="E1011" s="715">
        <v>0.0</v>
      </c>
      <c r="F1011" s="715">
        <v>70.0</v>
      </c>
      <c r="G1011" s="715">
        <v>0.0</v>
      </c>
      <c r="H1011" s="715" t="s">
        <v>1404</v>
      </c>
      <c r="J1011" s="716">
        <f t="shared" si="15"/>
        <v>1.0</v>
      </c>
      <c r="L1011" s="709" t="s">
        <v>1465</v>
      </c>
      <c r="M1011" s="708" t="s">
        <v>1426</v>
      </c>
    </row>
    <row r="1012" spans="8:8">
      <c r="A1012" s="713" t="s">
        <v>1465</v>
      </c>
      <c r="B1012" s="713" t="s">
        <v>1426</v>
      </c>
      <c r="C1012" s="714" t="s">
        <v>183</v>
      </c>
      <c r="D1012" s="715">
        <v>70.0</v>
      </c>
      <c r="E1012" s="715">
        <v>0.0</v>
      </c>
      <c r="F1012" s="715">
        <v>71.0</v>
      </c>
      <c r="G1012" s="715">
        <v>0.0</v>
      </c>
      <c r="H1012" s="715" t="s">
        <v>1404</v>
      </c>
      <c r="J1012" s="716">
        <f t="shared" si="15"/>
        <v>1.0</v>
      </c>
      <c r="L1012" s="709" t="s">
        <v>1465</v>
      </c>
      <c r="M1012" s="708" t="s">
        <v>1426</v>
      </c>
    </row>
    <row r="1013" spans="8:8">
      <c r="A1013" s="713" t="s">
        <v>1465</v>
      </c>
      <c r="B1013" s="713" t="s">
        <v>1426</v>
      </c>
      <c r="C1013" s="714" t="s">
        <v>183</v>
      </c>
      <c r="D1013" s="715">
        <v>71.0</v>
      </c>
      <c r="E1013" s="715">
        <v>0.0</v>
      </c>
      <c r="F1013" s="715">
        <v>72.0</v>
      </c>
      <c r="G1013" s="715">
        <v>0.0</v>
      </c>
      <c r="H1013" s="715" t="s">
        <v>1404</v>
      </c>
      <c r="J1013" s="716">
        <f t="shared" si="15"/>
        <v>1.0</v>
      </c>
      <c r="L1013" s="709" t="s">
        <v>1465</v>
      </c>
      <c r="M1013" s="708" t="s">
        <v>1426</v>
      </c>
    </row>
    <row r="1014" spans="8:8">
      <c r="A1014" s="713" t="s">
        <v>1465</v>
      </c>
      <c r="B1014" s="713" t="s">
        <v>1426</v>
      </c>
      <c r="C1014" s="714" t="s">
        <v>183</v>
      </c>
      <c r="D1014" s="715">
        <v>72.0</v>
      </c>
      <c r="E1014" s="715">
        <v>0.0</v>
      </c>
      <c r="F1014" s="715">
        <v>73.0</v>
      </c>
      <c r="G1014" s="715">
        <v>0.0</v>
      </c>
      <c r="H1014" s="715" t="s">
        <v>1404</v>
      </c>
      <c r="J1014" s="716">
        <f t="shared" si="15"/>
        <v>1.0</v>
      </c>
      <c r="L1014" s="709" t="s">
        <v>1465</v>
      </c>
      <c r="M1014" s="708" t="s">
        <v>1426</v>
      </c>
    </row>
    <row r="1015" spans="8:8">
      <c r="A1015" s="713" t="s">
        <v>1465</v>
      </c>
      <c r="B1015" s="713" t="s">
        <v>1426</v>
      </c>
      <c r="C1015" s="714" t="s">
        <v>183</v>
      </c>
      <c r="D1015" s="715">
        <v>73.0</v>
      </c>
      <c r="E1015" s="715">
        <v>0.0</v>
      </c>
      <c r="F1015" s="715">
        <v>74.0</v>
      </c>
      <c r="G1015" s="715">
        <v>0.0</v>
      </c>
      <c r="H1015" s="715" t="s">
        <v>1404</v>
      </c>
      <c r="J1015" s="716">
        <f t="shared" si="15"/>
        <v>1.0</v>
      </c>
      <c r="L1015" s="709" t="s">
        <v>1465</v>
      </c>
      <c r="M1015" s="708" t="s">
        <v>1426</v>
      </c>
    </row>
    <row r="1016" spans="8:8">
      <c r="A1016" s="713" t="s">
        <v>1465</v>
      </c>
      <c r="B1016" s="713" t="s">
        <v>1426</v>
      </c>
      <c r="C1016" s="714" t="s">
        <v>183</v>
      </c>
      <c r="D1016" s="715">
        <v>74.0</v>
      </c>
      <c r="E1016" s="715">
        <v>0.0</v>
      </c>
      <c r="F1016" s="715">
        <v>75.0</v>
      </c>
      <c r="G1016" s="715">
        <v>0.0</v>
      </c>
      <c r="H1016" s="715" t="s">
        <v>1404</v>
      </c>
      <c r="J1016" s="716">
        <f t="shared" si="15"/>
        <v>1.0</v>
      </c>
      <c r="L1016" s="709" t="s">
        <v>1465</v>
      </c>
      <c r="M1016" s="708" t="s">
        <v>1426</v>
      </c>
    </row>
    <row r="1017" spans="8:8">
      <c r="A1017" s="713" t="s">
        <v>1465</v>
      </c>
      <c r="B1017" s="713" t="s">
        <v>1426</v>
      </c>
      <c r="C1017" s="714" t="s">
        <v>183</v>
      </c>
      <c r="D1017" s="715">
        <v>75.0</v>
      </c>
      <c r="E1017" s="715">
        <v>0.0</v>
      </c>
      <c r="F1017" s="715">
        <v>76.0</v>
      </c>
      <c r="G1017" s="715">
        <v>0.0</v>
      </c>
      <c r="H1017" s="715" t="s">
        <v>1404</v>
      </c>
      <c r="J1017" s="716">
        <f t="shared" si="15"/>
        <v>1.0</v>
      </c>
      <c r="L1017" s="709" t="s">
        <v>1465</v>
      </c>
      <c r="M1017" s="708" t="s">
        <v>1426</v>
      </c>
    </row>
    <row r="1018" spans="8:8">
      <c r="A1018" s="713" t="s">
        <v>1465</v>
      </c>
      <c r="B1018" s="713" t="s">
        <v>1426</v>
      </c>
      <c r="C1018" s="714" t="s">
        <v>183</v>
      </c>
      <c r="D1018" s="715">
        <v>76.0</v>
      </c>
      <c r="E1018" s="715">
        <v>0.0</v>
      </c>
      <c r="F1018" s="715">
        <v>77.0</v>
      </c>
      <c r="G1018" s="715">
        <v>0.0</v>
      </c>
      <c r="H1018" s="715" t="s">
        <v>1404</v>
      </c>
      <c r="J1018" s="716">
        <f t="shared" si="15"/>
        <v>1.0</v>
      </c>
      <c r="L1018" s="709" t="s">
        <v>1465</v>
      </c>
      <c r="M1018" s="708" t="s">
        <v>1426</v>
      </c>
    </row>
    <row r="1019" spans="8:8">
      <c r="A1019" s="713" t="s">
        <v>1465</v>
      </c>
      <c r="B1019" s="713" t="s">
        <v>1426</v>
      </c>
      <c r="C1019" s="714" t="s">
        <v>183</v>
      </c>
      <c r="D1019" s="715">
        <v>77.0</v>
      </c>
      <c r="E1019" s="715">
        <v>0.0</v>
      </c>
      <c r="F1019" s="715">
        <v>78.0</v>
      </c>
      <c r="G1019" s="715">
        <v>0.0</v>
      </c>
      <c r="H1019" s="715" t="s">
        <v>1404</v>
      </c>
      <c r="J1019" s="716">
        <f t="shared" si="15"/>
        <v>1.0</v>
      </c>
      <c r="L1019" s="709" t="s">
        <v>1465</v>
      </c>
      <c r="M1019" s="708" t="s">
        <v>1426</v>
      </c>
    </row>
    <row r="1020" spans="8:8">
      <c r="A1020" s="713" t="s">
        <v>1465</v>
      </c>
      <c r="B1020" s="713" t="s">
        <v>1426</v>
      </c>
      <c r="C1020" s="714" t="s">
        <v>183</v>
      </c>
      <c r="D1020" s="715">
        <v>78.0</v>
      </c>
      <c r="E1020" s="715">
        <v>0.0</v>
      </c>
      <c r="F1020" s="715">
        <v>79.0</v>
      </c>
      <c r="G1020" s="715">
        <v>0.0</v>
      </c>
      <c r="H1020" s="715" t="s">
        <v>1404</v>
      </c>
      <c r="J1020" s="716">
        <f t="shared" si="15"/>
        <v>1.0</v>
      </c>
      <c r="L1020" s="709" t="s">
        <v>1465</v>
      </c>
      <c r="M1020" s="708" t="s">
        <v>1426</v>
      </c>
    </row>
    <row r="1021" spans="8:8">
      <c r="A1021" s="713" t="s">
        <v>1465</v>
      </c>
      <c r="B1021" s="713" t="s">
        <v>1426</v>
      </c>
      <c r="C1021" s="714" t="s">
        <v>183</v>
      </c>
      <c r="D1021" s="715">
        <v>79.0</v>
      </c>
      <c r="E1021" s="715">
        <v>0.0</v>
      </c>
      <c r="F1021" s="715">
        <v>80.0</v>
      </c>
      <c r="G1021" s="715">
        <v>0.0</v>
      </c>
      <c r="H1021" s="715" t="s">
        <v>1404</v>
      </c>
      <c r="J1021" s="716">
        <f t="shared" si="15"/>
        <v>1.0</v>
      </c>
      <c r="L1021" s="709" t="s">
        <v>1465</v>
      </c>
      <c r="M1021" s="708" t="s">
        <v>1426</v>
      </c>
    </row>
    <row r="1022" spans="8:8">
      <c r="A1022" s="713" t="s">
        <v>1465</v>
      </c>
      <c r="B1022" s="713" t="s">
        <v>1426</v>
      </c>
      <c r="C1022" s="714" t="s">
        <v>183</v>
      </c>
      <c r="D1022" s="715">
        <v>80.0</v>
      </c>
      <c r="E1022" s="715">
        <v>0.0</v>
      </c>
      <c r="F1022" s="715">
        <v>81.0</v>
      </c>
      <c r="G1022" s="715">
        <v>0.0</v>
      </c>
      <c r="H1022" s="715" t="s">
        <v>1404</v>
      </c>
      <c r="J1022" s="716">
        <f t="shared" si="15"/>
        <v>1.0</v>
      </c>
      <c r="L1022" s="709" t="s">
        <v>1465</v>
      </c>
      <c r="M1022" s="708" t="s">
        <v>1426</v>
      </c>
    </row>
    <row r="1023" spans="8:8">
      <c r="A1023" s="713" t="s">
        <v>1465</v>
      </c>
      <c r="B1023" s="713" t="s">
        <v>1426</v>
      </c>
      <c r="C1023" s="714" t="s">
        <v>183</v>
      </c>
      <c r="D1023" s="715">
        <v>81.0</v>
      </c>
      <c r="E1023" s="715">
        <v>0.0</v>
      </c>
      <c r="F1023" s="715">
        <v>82.0</v>
      </c>
      <c r="G1023" s="715">
        <v>0.0</v>
      </c>
      <c r="H1023" s="715" t="s">
        <v>1404</v>
      </c>
      <c r="J1023" s="716">
        <f t="shared" si="15"/>
        <v>1.0</v>
      </c>
      <c r="L1023" s="709" t="s">
        <v>1465</v>
      </c>
      <c r="M1023" s="708" t="s">
        <v>1426</v>
      </c>
    </row>
    <row r="1024" spans="8:8">
      <c r="A1024" s="713" t="s">
        <v>1465</v>
      </c>
      <c r="B1024" s="713" t="s">
        <v>1426</v>
      </c>
      <c r="C1024" s="714" t="s">
        <v>183</v>
      </c>
      <c r="D1024" s="715">
        <v>82.0</v>
      </c>
      <c r="E1024" s="715">
        <v>0.0</v>
      </c>
      <c r="F1024" s="715">
        <v>83.0</v>
      </c>
      <c r="G1024" s="715">
        <v>0.0</v>
      </c>
      <c r="H1024" s="715" t="s">
        <v>1404</v>
      </c>
      <c r="J1024" s="716">
        <f t="shared" si="15"/>
        <v>1.0</v>
      </c>
      <c r="L1024" s="709" t="s">
        <v>1465</v>
      </c>
      <c r="M1024" s="708" t="s">
        <v>1426</v>
      </c>
    </row>
    <row r="1025" spans="8:8">
      <c r="A1025" s="713" t="s">
        <v>969</v>
      </c>
      <c r="B1025" s="713" t="s">
        <v>1439</v>
      </c>
      <c r="C1025" s="714" t="s">
        <v>1466</v>
      </c>
      <c r="D1025" s="715">
        <v>0.0</v>
      </c>
      <c r="E1025" s="715">
        <v>0.0</v>
      </c>
      <c r="F1025" s="715">
        <v>16.0</v>
      </c>
      <c r="G1025" s="715">
        <v>0.0</v>
      </c>
      <c r="H1025" s="715" t="s">
        <v>1404</v>
      </c>
      <c r="J1025" s="716">
        <f t="shared" si="15"/>
        <v>16.0</v>
      </c>
      <c r="L1025" s="709" t="s">
        <v>969</v>
      </c>
      <c r="M1025" s="708" t="s">
        <v>1439</v>
      </c>
    </row>
    <row r="1026" spans="8:8">
      <c r="A1026" s="713" t="s">
        <v>969</v>
      </c>
      <c r="B1026" s="713" t="s">
        <v>1439</v>
      </c>
      <c r="C1026" s="714" t="s">
        <v>1466</v>
      </c>
      <c r="D1026" s="715">
        <v>16.0</v>
      </c>
      <c r="E1026" s="715">
        <v>0.0</v>
      </c>
      <c r="F1026" s="715">
        <v>20.0</v>
      </c>
      <c r="G1026" s="715">
        <v>0.0</v>
      </c>
      <c r="H1026" s="715" t="s">
        <v>1403</v>
      </c>
      <c r="J1026" s="716">
        <f t="shared" si="15"/>
        <v>4.0</v>
      </c>
      <c r="L1026" s="709" t="s">
        <v>969</v>
      </c>
      <c r="M1026" s="708" t="s">
        <v>1439</v>
      </c>
    </row>
    <row r="1027" spans="8:8">
      <c r="A1027" s="713" t="s">
        <v>969</v>
      </c>
      <c r="B1027" s="713" t="s">
        <v>1439</v>
      </c>
      <c r="C1027" s="714" t="s">
        <v>1466</v>
      </c>
      <c r="D1027" s="715">
        <v>20.0</v>
      </c>
      <c r="E1027" s="715">
        <v>0.0</v>
      </c>
      <c r="F1027" s="715">
        <v>25.0</v>
      </c>
      <c r="G1027" s="715">
        <v>0.0</v>
      </c>
      <c r="H1027" s="715" t="s">
        <v>1404</v>
      </c>
      <c r="J1027" s="716">
        <f t="shared" si="16" ref="J1027:J1090">+(F1027+G1027/1000)-(D1027+E1027/1000)</f>
        <v>5.0</v>
      </c>
      <c r="L1027" s="709" t="s">
        <v>969</v>
      </c>
      <c r="M1027" s="708" t="s">
        <v>1439</v>
      </c>
    </row>
    <row r="1028" spans="8:8">
      <c r="A1028" s="713" t="s">
        <v>969</v>
      </c>
      <c r="B1028" s="713" t="s">
        <v>1439</v>
      </c>
      <c r="C1028" s="714" t="s">
        <v>1466</v>
      </c>
      <c r="D1028" s="715">
        <v>25.0</v>
      </c>
      <c r="E1028" s="715">
        <v>0.0</v>
      </c>
      <c r="F1028" s="715">
        <v>37.0</v>
      </c>
      <c r="G1028" s="715">
        <v>0.0</v>
      </c>
      <c r="H1028" s="715" t="s">
        <v>1402</v>
      </c>
      <c r="J1028" s="716">
        <f t="shared" si="16"/>
        <v>12.0</v>
      </c>
      <c r="L1028" s="709" t="s">
        <v>969</v>
      </c>
      <c r="M1028" s="708" t="s">
        <v>1439</v>
      </c>
    </row>
    <row r="1029" spans="8:8">
      <c r="A1029" s="713" t="s">
        <v>969</v>
      </c>
      <c r="B1029" s="713" t="s">
        <v>1439</v>
      </c>
      <c r="C1029" s="714" t="s">
        <v>1466</v>
      </c>
      <c r="D1029" s="715">
        <v>37.0</v>
      </c>
      <c r="E1029" s="715">
        <v>0.0</v>
      </c>
      <c r="F1029" s="715">
        <v>39.0</v>
      </c>
      <c r="G1029" s="715">
        <v>0.0</v>
      </c>
      <c r="H1029" s="715" t="s">
        <v>1403</v>
      </c>
      <c r="J1029" s="716">
        <f t="shared" si="16"/>
        <v>2.0</v>
      </c>
      <c r="L1029" s="709" t="s">
        <v>969</v>
      </c>
      <c r="M1029" s="708" t="s">
        <v>1439</v>
      </c>
    </row>
    <row r="1030" spans="8:8">
      <c r="A1030" s="713" t="s">
        <v>969</v>
      </c>
      <c r="B1030" s="713" t="s">
        <v>1439</v>
      </c>
      <c r="C1030" s="714" t="s">
        <v>1466</v>
      </c>
      <c r="D1030" s="715">
        <v>39.0</v>
      </c>
      <c r="E1030" s="715">
        <v>0.0</v>
      </c>
      <c r="F1030" s="715">
        <v>44.0</v>
      </c>
      <c r="G1030" s="715">
        <v>0.0</v>
      </c>
      <c r="H1030" s="715" t="s">
        <v>1402</v>
      </c>
      <c r="J1030" s="716">
        <f t="shared" si="16"/>
        <v>5.0</v>
      </c>
      <c r="L1030" s="709" t="s">
        <v>969</v>
      </c>
      <c r="M1030" s="708" t="s">
        <v>1439</v>
      </c>
    </row>
    <row r="1031" spans="8:8">
      <c r="A1031" s="713" t="s">
        <v>969</v>
      </c>
      <c r="B1031" s="713" t="s">
        <v>1439</v>
      </c>
      <c r="C1031" s="714" t="s">
        <v>1466</v>
      </c>
      <c r="D1031" s="715">
        <v>44.0</v>
      </c>
      <c r="E1031" s="715">
        <v>0.0</v>
      </c>
      <c r="F1031" s="715">
        <v>46.0</v>
      </c>
      <c r="G1031" s="715">
        <v>1150.0</v>
      </c>
      <c r="H1031" s="715" t="s">
        <v>1404</v>
      </c>
      <c r="J1031" s="716">
        <f t="shared" si="16"/>
        <v>3.1499999999999986</v>
      </c>
      <c r="L1031" s="709" t="s">
        <v>969</v>
      </c>
      <c r="M1031" s="708" t="s">
        <v>1439</v>
      </c>
    </row>
    <row r="1032" spans="8:8">
      <c r="A1032" s="713" t="s">
        <v>1467</v>
      </c>
      <c r="B1032" s="713" t="s">
        <v>1468</v>
      </c>
      <c r="C1032" s="714" t="s">
        <v>137</v>
      </c>
      <c r="D1032" s="715">
        <v>0.0</v>
      </c>
      <c r="E1032" s="715">
        <v>0.0</v>
      </c>
      <c r="F1032" s="715">
        <v>4.0</v>
      </c>
      <c r="G1032" s="715">
        <v>700.0</v>
      </c>
      <c r="H1032" s="715" t="s">
        <v>1402</v>
      </c>
      <c r="J1032" s="716">
        <f t="shared" si="16"/>
        <v>4.7</v>
      </c>
      <c r="L1032" s="709" t="s">
        <v>1467</v>
      </c>
      <c r="M1032" s="708" t="s">
        <v>1468</v>
      </c>
    </row>
    <row r="1033" spans="8:8">
      <c r="A1033" s="713" t="s">
        <v>1467</v>
      </c>
      <c r="B1033" s="713" t="s">
        <v>1468</v>
      </c>
      <c r="C1033" s="714" t="s">
        <v>137</v>
      </c>
      <c r="D1033" s="715">
        <v>4.0</v>
      </c>
      <c r="E1033" s="715">
        <v>700.0</v>
      </c>
      <c r="F1033" s="715">
        <v>8.0</v>
      </c>
      <c r="G1033" s="715">
        <v>500.0</v>
      </c>
      <c r="H1033" s="715" t="s">
        <v>1403</v>
      </c>
      <c r="J1033" s="716">
        <f t="shared" si="16"/>
        <v>3.8</v>
      </c>
      <c r="L1033" s="709" t="s">
        <v>1467</v>
      </c>
      <c r="M1033" s="708" t="s">
        <v>1468</v>
      </c>
    </row>
    <row r="1034" spans="8:8">
      <c r="A1034" s="713" t="s">
        <v>1467</v>
      </c>
      <c r="B1034" s="713" t="s">
        <v>1468</v>
      </c>
      <c r="C1034" s="714" t="s">
        <v>137</v>
      </c>
      <c r="D1034" s="715">
        <v>8.0</v>
      </c>
      <c r="E1034" s="715">
        <v>500.0</v>
      </c>
      <c r="F1034" s="715">
        <v>12.0</v>
      </c>
      <c r="G1034" s="715">
        <v>200.0</v>
      </c>
      <c r="H1034" s="715" t="s">
        <v>1402</v>
      </c>
      <c r="J1034" s="716">
        <f t="shared" si="16"/>
        <v>3.6999999999999993</v>
      </c>
      <c r="L1034" s="709" t="s">
        <v>1467</v>
      </c>
      <c r="M1034" s="708" t="s">
        <v>1468</v>
      </c>
    </row>
    <row r="1035" spans="8:8">
      <c r="A1035" s="713" t="s">
        <v>1467</v>
      </c>
      <c r="B1035" s="713" t="s">
        <v>1468</v>
      </c>
      <c r="C1035" s="714" t="s">
        <v>137</v>
      </c>
      <c r="D1035" s="715">
        <v>12.0</v>
      </c>
      <c r="E1035" s="715">
        <v>200.0</v>
      </c>
      <c r="F1035" s="715">
        <v>23.0</v>
      </c>
      <c r="G1035" s="715">
        <v>800.0</v>
      </c>
      <c r="H1035" s="715" t="s">
        <v>1403</v>
      </c>
      <c r="J1035" s="716">
        <f t="shared" si="16"/>
        <v>11.600000000000001</v>
      </c>
      <c r="L1035" s="709" t="s">
        <v>1467</v>
      </c>
      <c r="M1035" s="708" t="s">
        <v>1468</v>
      </c>
    </row>
    <row r="1036" spans="8:8">
      <c r="A1036" s="713" t="s">
        <v>1467</v>
      </c>
      <c r="B1036" s="713" t="s">
        <v>1468</v>
      </c>
      <c r="C1036" s="714" t="s">
        <v>137</v>
      </c>
      <c r="D1036" s="715">
        <v>23.0</v>
      </c>
      <c r="E1036" s="715">
        <v>800.0</v>
      </c>
      <c r="F1036" s="715">
        <v>28.0</v>
      </c>
      <c r="G1036" s="715">
        <v>400.0</v>
      </c>
      <c r="H1036" s="715" t="s">
        <v>1402</v>
      </c>
      <c r="J1036" s="716">
        <f t="shared" si="16"/>
        <v>4.599999999999998</v>
      </c>
      <c r="L1036" s="709" t="s">
        <v>1467</v>
      </c>
      <c r="M1036" s="708" t="s">
        <v>1468</v>
      </c>
    </row>
    <row r="1037" spans="8:8">
      <c r="A1037" s="713" t="s">
        <v>1467</v>
      </c>
      <c r="B1037" s="713" t="s">
        <v>1468</v>
      </c>
      <c r="C1037" s="714" t="s">
        <v>137</v>
      </c>
      <c r="D1037" s="715">
        <v>28.0</v>
      </c>
      <c r="E1037" s="715">
        <v>400.0</v>
      </c>
      <c r="F1037" s="715">
        <v>30.0</v>
      </c>
      <c r="G1037" s="715">
        <v>0.0</v>
      </c>
      <c r="H1037" s="715" t="s">
        <v>1403</v>
      </c>
      <c r="J1037" s="716">
        <f t="shared" si="16"/>
        <v>1.6000000000000014</v>
      </c>
      <c r="L1037" s="709" t="s">
        <v>1467</v>
      </c>
      <c r="M1037" s="708" t="s">
        <v>1468</v>
      </c>
    </row>
    <row r="1038" spans="8:8">
      <c r="A1038" s="713" t="s">
        <v>1467</v>
      </c>
      <c r="B1038" s="713" t="s">
        <v>1468</v>
      </c>
      <c r="C1038" s="714" t="s">
        <v>137</v>
      </c>
      <c r="D1038" s="715">
        <v>30.0</v>
      </c>
      <c r="E1038" s="715">
        <v>0.0</v>
      </c>
      <c r="F1038" s="715">
        <v>41.0</v>
      </c>
      <c r="G1038" s="715">
        <v>200.0</v>
      </c>
      <c r="H1038" s="715" t="s">
        <v>1404</v>
      </c>
      <c r="J1038" s="716">
        <f t="shared" si="16"/>
        <v>11.200000000000003</v>
      </c>
      <c r="L1038" s="709" t="s">
        <v>1467</v>
      </c>
      <c r="M1038" s="708" t="s">
        <v>1468</v>
      </c>
    </row>
    <row r="1039" spans="8:8">
      <c r="A1039" s="713" t="s">
        <v>1467</v>
      </c>
      <c r="B1039" s="713" t="s">
        <v>1468</v>
      </c>
      <c r="C1039" s="714" t="s">
        <v>137</v>
      </c>
      <c r="D1039" s="715">
        <v>41.0</v>
      </c>
      <c r="E1039" s="715">
        <v>200.0</v>
      </c>
      <c r="F1039" s="715">
        <v>56.0</v>
      </c>
      <c r="G1039" s="715">
        <v>850.0</v>
      </c>
      <c r="H1039" s="715" t="s">
        <v>1403</v>
      </c>
      <c r="J1039" s="716">
        <f t="shared" si="16"/>
        <v>15.649999999999999</v>
      </c>
      <c r="L1039" s="709" t="s">
        <v>1467</v>
      </c>
      <c r="M1039" s="708" t="s">
        <v>1468</v>
      </c>
    </row>
    <row r="1040" spans="8:8">
      <c r="A1040" s="713" t="s">
        <v>1467</v>
      </c>
      <c r="B1040" s="713" t="s">
        <v>1468</v>
      </c>
      <c r="C1040" s="714" t="s">
        <v>137</v>
      </c>
      <c r="D1040" s="715">
        <v>56.0</v>
      </c>
      <c r="E1040" s="715">
        <v>850.0</v>
      </c>
      <c r="F1040" s="715">
        <v>70.0</v>
      </c>
      <c r="G1040" s="715">
        <v>200.0</v>
      </c>
      <c r="H1040" s="715" t="s">
        <v>1402</v>
      </c>
      <c r="J1040" s="716">
        <f t="shared" si="16"/>
        <v>13.350000000000001</v>
      </c>
      <c r="L1040" s="709" t="s">
        <v>1467</v>
      </c>
      <c r="M1040" s="708" t="s">
        <v>1468</v>
      </c>
    </row>
    <row r="1041" spans="8:8">
      <c r="A1041" s="713" t="s">
        <v>1467</v>
      </c>
      <c r="B1041" s="713" t="s">
        <v>1468</v>
      </c>
      <c r="C1041" s="714" t="s">
        <v>137</v>
      </c>
      <c r="D1041" s="715">
        <v>70.0</v>
      </c>
      <c r="E1041" s="715">
        <v>200.0</v>
      </c>
      <c r="F1041" s="715">
        <v>87.0</v>
      </c>
      <c r="G1041" s="715">
        <v>500.0</v>
      </c>
      <c r="H1041" s="715" t="s">
        <v>1404</v>
      </c>
      <c r="J1041" s="716">
        <f t="shared" si="16"/>
        <v>17.299999999999997</v>
      </c>
      <c r="L1041" s="709" t="s">
        <v>1467</v>
      </c>
      <c r="M1041" s="708" t="s">
        <v>1468</v>
      </c>
    </row>
    <row r="1042" spans="8:8">
      <c r="A1042" s="713" t="s">
        <v>1467</v>
      </c>
      <c r="B1042" s="713" t="s">
        <v>1468</v>
      </c>
      <c r="C1042" s="714" t="s">
        <v>137</v>
      </c>
      <c r="D1042" s="715">
        <v>87.0</v>
      </c>
      <c r="E1042" s="715">
        <v>500.0</v>
      </c>
      <c r="F1042" s="715">
        <v>117.0</v>
      </c>
      <c r="G1042" s="715">
        <v>0.0</v>
      </c>
      <c r="H1042" s="715" t="s">
        <v>1403</v>
      </c>
      <c r="J1042" s="716">
        <f t="shared" si="16"/>
        <v>29.5</v>
      </c>
      <c r="L1042" s="709" t="s">
        <v>1467</v>
      </c>
      <c r="M1042" s="708" t="s">
        <v>1468</v>
      </c>
    </row>
    <row r="1043" spans="8:8">
      <c r="A1043" s="713" t="s">
        <v>1467</v>
      </c>
      <c r="B1043" s="713" t="s">
        <v>1468</v>
      </c>
      <c r="C1043" s="714" t="s">
        <v>137</v>
      </c>
      <c r="D1043" s="715">
        <v>117.0</v>
      </c>
      <c r="E1043" s="715">
        <v>0.0</v>
      </c>
      <c r="F1043" s="715">
        <v>118.0</v>
      </c>
      <c r="G1043" s="715">
        <v>0.0</v>
      </c>
      <c r="H1043" s="715" t="s">
        <v>1402</v>
      </c>
      <c r="J1043" s="716">
        <f t="shared" si="16"/>
        <v>1.0</v>
      </c>
      <c r="L1043" s="709" t="s">
        <v>1467</v>
      </c>
      <c r="M1043" s="708" t="s">
        <v>1468</v>
      </c>
    </row>
    <row r="1044" spans="8:8">
      <c r="A1044" s="713" t="s">
        <v>1467</v>
      </c>
      <c r="B1044" s="713" t="s">
        <v>1468</v>
      </c>
      <c r="C1044" s="714" t="s">
        <v>137</v>
      </c>
      <c r="D1044" s="715">
        <v>118.0</v>
      </c>
      <c r="E1044" s="715">
        <v>0.0</v>
      </c>
      <c r="F1044" s="715">
        <v>123.0</v>
      </c>
      <c r="G1044" s="715">
        <v>100.0</v>
      </c>
      <c r="H1044" s="715" t="s">
        <v>1403</v>
      </c>
      <c r="J1044" s="716">
        <f t="shared" si="16"/>
        <v>5.099999999999994</v>
      </c>
      <c r="L1044" s="709" t="s">
        <v>1467</v>
      </c>
      <c r="M1044" s="708" t="s">
        <v>1468</v>
      </c>
    </row>
    <row r="1045" spans="8:8">
      <c r="A1045" s="713" t="s">
        <v>1467</v>
      </c>
      <c r="B1045" s="713" t="s">
        <v>1468</v>
      </c>
      <c r="C1045" s="714" t="s">
        <v>137</v>
      </c>
      <c r="D1045" s="715">
        <v>123.0</v>
      </c>
      <c r="E1045" s="715">
        <v>100.0</v>
      </c>
      <c r="F1045" s="715">
        <v>130.0</v>
      </c>
      <c r="G1045" s="715">
        <v>700.0</v>
      </c>
      <c r="H1045" s="715" t="s">
        <v>1404</v>
      </c>
      <c r="J1045" s="716">
        <f t="shared" si="16"/>
        <v>7.599999999999994</v>
      </c>
      <c r="L1045" s="709" t="s">
        <v>1467</v>
      </c>
      <c r="M1045" s="708" t="s">
        <v>1468</v>
      </c>
    </row>
    <row r="1046" spans="8:8">
      <c r="A1046" s="713" t="s">
        <v>1467</v>
      </c>
      <c r="B1046" s="713" t="s">
        <v>1468</v>
      </c>
      <c r="C1046" s="714" t="s">
        <v>137</v>
      </c>
      <c r="D1046" s="715">
        <v>130.0</v>
      </c>
      <c r="E1046" s="715">
        <v>700.0</v>
      </c>
      <c r="F1046" s="715">
        <v>134.0</v>
      </c>
      <c r="G1046" s="715">
        <v>193.0</v>
      </c>
      <c r="H1046" s="715" t="s">
        <v>1402</v>
      </c>
      <c r="J1046" s="716">
        <f t="shared" si="16"/>
        <v>3.4930000000000234</v>
      </c>
      <c r="L1046" s="709" t="s">
        <v>1467</v>
      </c>
      <c r="M1046" s="708" t="s">
        <v>1468</v>
      </c>
    </row>
    <row r="1047" spans="8:8">
      <c r="A1047" s="713" t="s">
        <v>1469</v>
      </c>
      <c r="B1047" s="713" t="s">
        <v>1470</v>
      </c>
      <c r="C1047" s="714" t="s">
        <v>889</v>
      </c>
      <c r="D1047" s="715">
        <v>0.0</v>
      </c>
      <c r="E1047" s="715">
        <v>0.0</v>
      </c>
      <c r="F1047" s="715">
        <v>6.0</v>
      </c>
      <c r="G1047" s="715">
        <v>500.0</v>
      </c>
      <c r="H1047" s="715" t="s">
        <v>1402</v>
      </c>
      <c r="J1047" s="716">
        <f t="shared" si="16"/>
        <v>6.5</v>
      </c>
      <c r="L1047" s="709" t="s">
        <v>1469</v>
      </c>
      <c r="M1047" s="708" t="s">
        <v>1470</v>
      </c>
    </row>
    <row r="1048" spans="8:8">
      <c r="A1048" s="713" t="s">
        <v>1469</v>
      </c>
      <c r="B1048" s="713" t="s">
        <v>1470</v>
      </c>
      <c r="C1048" s="714" t="s">
        <v>889</v>
      </c>
      <c r="D1048" s="715">
        <v>6.0</v>
      </c>
      <c r="E1048" s="715">
        <v>500.0</v>
      </c>
      <c r="F1048" s="715">
        <v>8.0</v>
      </c>
      <c r="G1048" s="715">
        <v>0.0</v>
      </c>
      <c r="H1048" s="715" t="s">
        <v>1411</v>
      </c>
      <c r="J1048" s="716">
        <f t="shared" si="16"/>
        <v>1.5</v>
      </c>
      <c r="L1048" s="709" t="s">
        <v>1469</v>
      </c>
      <c r="M1048" s="708" t="s">
        <v>1470</v>
      </c>
    </row>
    <row r="1049" spans="8:8">
      <c r="A1049" s="713" t="s">
        <v>1469</v>
      </c>
      <c r="B1049" s="713" t="s">
        <v>1470</v>
      </c>
      <c r="C1049" s="714" t="s">
        <v>889</v>
      </c>
      <c r="D1049" s="715">
        <v>8.0</v>
      </c>
      <c r="E1049" s="715">
        <v>0.0</v>
      </c>
      <c r="F1049" s="715">
        <v>11.0</v>
      </c>
      <c r="G1049" s="715">
        <v>745.0</v>
      </c>
      <c r="H1049" s="715" t="s">
        <v>1404</v>
      </c>
      <c r="J1049" s="716">
        <f t="shared" si="16"/>
        <v>3.744999999999999</v>
      </c>
      <c r="L1049" s="709" t="s">
        <v>1469</v>
      </c>
      <c r="M1049" s="708" t="s">
        <v>1470</v>
      </c>
    </row>
    <row r="1050" spans="8:8">
      <c r="A1050" s="713" t="s">
        <v>1469</v>
      </c>
      <c r="B1050" s="713" t="s">
        <v>1470</v>
      </c>
      <c r="C1050" s="714" t="s">
        <v>889</v>
      </c>
      <c r="D1050" s="715">
        <v>11.0</v>
      </c>
      <c r="E1050" s="715">
        <v>745.0</v>
      </c>
      <c r="F1050" s="715">
        <v>12.0</v>
      </c>
      <c r="G1050" s="715">
        <v>0.0</v>
      </c>
      <c r="H1050" s="715" t="s">
        <v>1403</v>
      </c>
      <c r="J1050" s="716">
        <f t="shared" si="16"/>
        <v>0.2550000000000008</v>
      </c>
      <c r="L1050" s="709" t="s">
        <v>1469</v>
      </c>
      <c r="M1050" s="708" t="s">
        <v>1470</v>
      </c>
    </row>
    <row r="1051" spans="8:8">
      <c r="A1051" s="713" t="s">
        <v>1469</v>
      </c>
      <c r="B1051" s="713" t="s">
        <v>1470</v>
      </c>
      <c r="C1051" s="714" t="s">
        <v>889</v>
      </c>
      <c r="D1051" s="715">
        <v>12.0</v>
      </c>
      <c r="E1051" s="715">
        <v>0.0</v>
      </c>
      <c r="F1051" s="715">
        <v>12.0</v>
      </c>
      <c r="G1051" s="715">
        <v>905.0</v>
      </c>
      <c r="H1051" s="715" t="s">
        <v>1404</v>
      </c>
      <c r="J1051" s="716">
        <f t="shared" si="16"/>
        <v>0.9049999999999994</v>
      </c>
      <c r="L1051" s="709" t="s">
        <v>1469</v>
      </c>
      <c r="M1051" s="708" t="s">
        <v>1470</v>
      </c>
    </row>
    <row r="1052" spans="8:8">
      <c r="A1052" s="713" t="s">
        <v>1469</v>
      </c>
      <c r="B1052" s="713" t="s">
        <v>1470</v>
      </c>
      <c r="C1052" s="714" t="s">
        <v>889</v>
      </c>
      <c r="D1052" s="715">
        <v>12.0</v>
      </c>
      <c r="E1052" s="715">
        <v>905.0</v>
      </c>
      <c r="F1052" s="715">
        <v>13.0</v>
      </c>
      <c r="G1052" s="715">
        <v>270.0</v>
      </c>
      <c r="H1052" s="715" t="s">
        <v>1403</v>
      </c>
      <c r="J1052" s="716">
        <f t="shared" si="16"/>
        <v>0.3650000000000002</v>
      </c>
      <c r="L1052" s="709" t="s">
        <v>1469</v>
      </c>
      <c r="M1052" s="708" t="s">
        <v>1470</v>
      </c>
    </row>
    <row r="1053" spans="8:8">
      <c r="A1053" s="713" t="s">
        <v>1469</v>
      </c>
      <c r="B1053" s="713" t="s">
        <v>1470</v>
      </c>
      <c r="C1053" s="714" t="s">
        <v>889</v>
      </c>
      <c r="D1053" s="715">
        <v>13.0</v>
      </c>
      <c r="E1053" s="715">
        <v>270.0</v>
      </c>
      <c r="F1053" s="715">
        <v>34.0</v>
      </c>
      <c r="G1053" s="715">
        <v>680.0</v>
      </c>
      <c r="H1053" s="715" t="s">
        <v>1404</v>
      </c>
      <c r="J1053" s="716">
        <f t="shared" si="16"/>
        <v>21.41</v>
      </c>
      <c r="L1053" s="709" t="s">
        <v>1469</v>
      </c>
      <c r="M1053" s="708" t="s">
        <v>1470</v>
      </c>
    </row>
    <row r="1054" spans="8:8">
      <c r="A1054" s="713" t="s">
        <v>1469</v>
      </c>
      <c r="B1054" s="713" t="s">
        <v>1470</v>
      </c>
      <c r="C1054" s="714" t="s">
        <v>889</v>
      </c>
      <c r="D1054" s="715">
        <v>34.0</v>
      </c>
      <c r="E1054" s="715">
        <v>680.0</v>
      </c>
      <c r="F1054" s="715">
        <v>37.0</v>
      </c>
      <c r="G1054" s="715">
        <v>100.0</v>
      </c>
      <c r="H1054" s="715" t="s">
        <v>1403</v>
      </c>
      <c r="J1054" s="716">
        <f t="shared" si="16"/>
        <v>2.4200000000000017</v>
      </c>
      <c r="L1054" s="709" t="s">
        <v>1469</v>
      </c>
      <c r="M1054" s="708" t="s">
        <v>1470</v>
      </c>
    </row>
    <row r="1055" spans="8:8">
      <c r="A1055" s="713" t="s">
        <v>1469</v>
      </c>
      <c r="B1055" s="713" t="s">
        <v>1470</v>
      </c>
      <c r="C1055" s="714" t="s">
        <v>889</v>
      </c>
      <c r="D1055" s="715">
        <v>37.0</v>
      </c>
      <c r="E1055" s="715">
        <v>100.0</v>
      </c>
      <c r="F1055" s="715">
        <v>43.0</v>
      </c>
      <c r="G1055" s="715">
        <v>0.0</v>
      </c>
      <c r="H1055" s="715" t="s">
        <v>1404</v>
      </c>
      <c r="J1055" s="716">
        <f t="shared" si="16"/>
        <v>5.899999999999999</v>
      </c>
      <c r="L1055" s="709" t="s">
        <v>1469</v>
      </c>
      <c r="M1055" s="708" t="s">
        <v>1470</v>
      </c>
    </row>
    <row r="1056" spans="8:8">
      <c r="A1056" s="713" t="s">
        <v>1469</v>
      </c>
      <c r="B1056" s="713" t="s">
        <v>1470</v>
      </c>
      <c r="C1056" s="714" t="s">
        <v>889</v>
      </c>
      <c r="D1056" s="715">
        <v>43.0</v>
      </c>
      <c r="E1056" s="715">
        <v>0.0</v>
      </c>
      <c r="F1056" s="715">
        <v>46.0</v>
      </c>
      <c r="G1056" s="715">
        <v>500.0</v>
      </c>
      <c r="H1056" s="715" t="s">
        <v>1411</v>
      </c>
      <c r="J1056" s="716">
        <f t="shared" si="16"/>
        <v>3.5</v>
      </c>
      <c r="L1056" s="709" t="s">
        <v>1469</v>
      </c>
      <c r="M1056" s="708" t="s">
        <v>1470</v>
      </c>
    </row>
    <row r="1057" spans="8:8">
      <c r="A1057" s="713" t="s">
        <v>1469</v>
      </c>
      <c r="B1057" s="713" t="s">
        <v>1470</v>
      </c>
      <c r="C1057" s="714" t="s">
        <v>889</v>
      </c>
      <c r="D1057" s="715">
        <v>46.0</v>
      </c>
      <c r="E1057" s="715">
        <v>500.0</v>
      </c>
      <c r="F1057" s="715">
        <v>85.0</v>
      </c>
      <c r="G1057" s="715">
        <v>0.0</v>
      </c>
      <c r="H1057" s="715" t="s">
        <v>1404</v>
      </c>
      <c r="J1057" s="716">
        <f t="shared" si="16"/>
        <v>38.5</v>
      </c>
      <c r="L1057" s="709" t="s">
        <v>1469</v>
      </c>
      <c r="M1057" s="708" t="s">
        <v>1470</v>
      </c>
    </row>
    <row r="1058" spans="8:8">
      <c r="A1058" s="713" t="s">
        <v>1469</v>
      </c>
      <c r="B1058" s="713" t="s">
        <v>1470</v>
      </c>
      <c r="C1058" s="714" t="s">
        <v>889</v>
      </c>
      <c r="D1058" s="715">
        <v>85.0</v>
      </c>
      <c r="E1058" s="715">
        <v>0.0</v>
      </c>
      <c r="F1058" s="715">
        <v>94.0</v>
      </c>
      <c r="G1058" s="715">
        <v>0.0</v>
      </c>
      <c r="H1058" s="715" t="s">
        <v>1403</v>
      </c>
      <c r="J1058" s="716">
        <f t="shared" si="16"/>
        <v>9.0</v>
      </c>
      <c r="L1058" s="709" t="s">
        <v>1469</v>
      </c>
      <c r="M1058" s="708" t="s">
        <v>1470</v>
      </c>
    </row>
    <row r="1059" spans="8:8">
      <c r="A1059" s="713" t="s">
        <v>1469</v>
      </c>
      <c r="B1059" s="713" t="s">
        <v>1470</v>
      </c>
      <c r="C1059" s="714" t="s">
        <v>889</v>
      </c>
      <c r="D1059" s="715">
        <v>94.0</v>
      </c>
      <c r="E1059" s="715">
        <v>0.0</v>
      </c>
      <c r="F1059" s="715">
        <v>102.0</v>
      </c>
      <c r="G1059" s="715">
        <v>330.0</v>
      </c>
      <c r="H1059" s="715" t="s">
        <v>1404</v>
      </c>
      <c r="J1059" s="716">
        <f t="shared" si="16"/>
        <v>8.329999999999998</v>
      </c>
      <c r="L1059" s="709" t="s">
        <v>1469</v>
      </c>
      <c r="M1059" s="708" t="s">
        <v>1470</v>
      </c>
    </row>
    <row r="1060" spans="8:8">
      <c r="A1060" s="713" t="s">
        <v>1471</v>
      </c>
      <c r="B1060" s="713" t="s">
        <v>1472</v>
      </c>
      <c r="C1060" s="714" t="s">
        <v>1473</v>
      </c>
      <c r="D1060" s="715">
        <v>0.0</v>
      </c>
      <c r="E1060" s="715">
        <v>0.0</v>
      </c>
      <c r="F1060" s="715">
        <v>31.0</v>
      </c>
      <c r="G1060" s="715">
        <v>0.0</v>
      </c>
      <c r="H1060" s="715" t="s">
        <v>1404</v>
      </c>
      <c r="J1060" s="716">
        <f t="shared" si="16"/>
        <v>31.0</v>
      </c>
      <c r="L1060" s="709" t="s">
        <v>1471</v>
      </c>
      <c r="M1060" s="708" t="s">
        <v>1472</v>
      </c>
    </row>
    <row r="1061" spans="8:8">
      <c r="A1061" s="713" t="s">
        <v>1471</v>
      </c>
      <c r="B1061" s="713" t="s">
        <v>1472</v>
      </c>
      <c r="C1061" s="714" t="s">
        <v>1473</v>
      </c>
      <c r="D1061" s="715">
        <v>31.0</v>
      </c>
      <c r="E1061" s="715">
        <v>0.0</v>
      </c>
      <c r="F1061" s="715">
        <v>34.0</v>
      </c>
      <c r="G1061" s="715">
        <v>0.0</v>
      </c>
      <c r="H1061" s="715" t="s">
        <v>1411</v>
      </c>
      <c r="J1061" s="716">
        <f t="shared" si="16"/>
        <v>3.0</v>
      </c>
      <c r="L1061" s="709" t="s">
        <v>1471</v>
      </c>
      <c r="M1061" s="708" t="s">
        <v>1472</v>
      </c>
    </row>
    <row r="1062" spans="8:8">
      <c r="A1062" s="713" t="s">
        <v>1471</v>
      </c>
      <c r="B1062" s="713" t="s">
        <v>1472</v>
      </c>
      <c r="C1062" s="714" t="s">
        <v>1473</v>
      </c>
      <c r="D1062" s="715">
        <v>34.0</v>
      </c>
      <c r="E1062" s="715">
        <v>0.0</v>
      </c>
      <c r="F1062" s="715">
        <v>37.0</v>
      </c>
      <c r="G1062" s="715">
        <v>0.0</v>
      </c>
      <c r="H1062" s="715" t="s">
        <v>1404</v>
      </c>
      <c r="J1062" s="716">
        <f t="shared" si="16"/>
        <v>3.0</v>
      </c>
      <c r="L1062" s="709" t="s">
        <v>1471</v>
      </c>
      <c r="M1062" s="708" t="s">
        <v>1472</v>
      </c>
    </row>
    <row r="1063" spans="8:8">
      <c r="A1063" s="713" t="s">
        <v>1471</v>
      </c>
      <c r="B1063" s="713" t="s">
        <v>1472</v>
      </c>
      <c r="C1063" s="714" t="s">
        <v>1473</v>
      </c>
      <c r="D1063" s="715">
        <v>37.0</v>
      </c>
      <c r="E1063" s="715">
        <v>0.0</v>
      </c>
      <c r="F1063" s="715">
        <v>47.0</v>
      </c>
      <c r="G1063" s="715">
        <v>500.0</v>
      </c>
      <c r="H1063" s="715" t="s">
        <v>1411</v>
      </c>
      <c r="J1063" s="716">
        <f t="shared" si="16"/>
        <v>10.5</v>
      </c>
      <c r="L1063" s="709" t="s">
        <v>1471</v>
      </c>
      <c r="M1063" s="708" t="s">
        <v>1472</v>
      </c>
    </row>
    <row r="1064" spans="8:8">
      <c r="A1064" s="713" t="s">
        <v>1471</v>
      </c>
      <c r="B1064" s="713" t="s">
        <v>1472</v>
      </c>
      <c r="C1064" s="714" t="s">
        <v>1473</v>
      </c>
      <c r="D1064" s="715">
        <v>47.0</v>
      </c>
      <c r="E1064" s="715">
        <v>500.0</v>
      </c>
      <c r="F1064" s="715">
        <v>68.0</v>
      </c>
      <c r="G1064" s="715">
        <v>0.0</v>
      </c>
      <c r="H1064" s="715" t="s">
        <v>1404</v>
      </c>
      <c r="J1064" s="716">
        <f t="shared" si="16"/>
        <v>20.5</v>
      </c>
      <c r="L1064" s="709" t="s">
        <v>1471</v>
      </c>
      <c r="M1064" s="708" t="s">
        <v>1472</v>
      </c>
    </row>
    <row r="1065" spans="8:8">
      <c r="A1065" s="713" t="s">
        <v>1471</v>
      </c>
      <c r="B1065" s="713" t="s">
        <v>1472</v>
      </c>
      <c r="C1065" s="714" t="s">
        <v>1473</v>
      </c>
      <c r="D1065" s="715">
        <v>68.0</v>
      </c>
      <c r="E1065" s="715">
        <v>0.0</v>
      </c>
      <c r="F1065" s="715">
        <v>70.0</v>
      </c>
      <c r="G1065" s="715">
        <v>300.0</v>
      </c>
      <c r="H1065" s="715" t="s">
        <v>1402</v>
      </c>
      <c r="J1065" s="716">
        <f t="shared" si="16"/>
        <v>2.299999999999997</v>
      </c>
      <c r="L1065" s="709" t="s">
        <v>1471</v>
      </c>
      <c r="M1065" s="708" t="s">
        <v>1472</v>
      </c>
    </row>
    <row r="1066" spans="8:8">
      <c r="A1066" s="713" t="s">
        <v>1471</v>
      </c>
      <c r="B1066" s="713" t="s">
        <v>1472</v>
      </c>
      <c r="C1066" s="714" t="s">
        <v>1473</v>
      </c>
      <c r="D1066" s="715">
        <v>70.0</v>
      </c>
      <c r="E1066" s="715">
        <v>300.0</v>
      </c>
      <c r="F1066" s="715">
        <v>71.0</v>
      </c>
      <c r="G1066" s="715">
        <v>0.0</v>
      </c>
      <c r="H1066" s="715" t="s">
        <v>1411</v>
      </c>
      <c r="J1066" s="716">
        <f t="shared" si="16"/>
        <v>0.7000000000000028</v>
      </c>
      <c r="L1066" s="709" t="s">
        <v>1471</v>
      </c>
      <c r="M1066" s="708" t="s">
        <v>1472</v>
      </c>
    </row>
    <row r="1067" spans="8:8">
      <c r="A1067" s="713" t="s">
        <v>1474</v>
      </c>
      <c r="B1067" s="713" t="s">
        <v>1472</v>
      </c>
      <c r="C1067" s="714" t="s">
        <v>1475</v>
      </c>
      <c r="D1067" s="715">
        <v>2.0</v>
      </c>
      <c r="E1067" s="715">
        <v>900.0</v>
      </c>
      <c r="F1067" s="715">
        <v>13.0</v>
      </c>
      <c r="G1067" s="715">
        <v>0.0</v>
      </c>
      <c r="H1067" s="715" t="s">
        <v>1402</v>
      </c>
      <c r="J1067" s="716">
        <f t="shared" si="16"/>
        <v>10.1</v>
      </c>
      <c r="L1067" s="709" t="s">
        <v>1474</v>
      </c>
      <c r="M1067" s="708" t="s">
        <v>1472</v>
      </c>
    </row>
    <row r="1068" spans="8:8">
      <c r="A1068" s="713" t="s">
        <v>1474</v>
      </c>
      <c r="B1068" s="713" t="s">
        <v>1472</v>
      </c>
      <c r="C1068" s="714" t="s">
        <v>1475</v>
      </c>
      <c r="D1068" s="715">
        <v>13.0</v>
      </c>
      <c r="E1068" s="715">
        <v>0.0</v>
      </c>
      <c r="F1068" s="715">
        <v>23.0</v>
      </c>
      <c r="G1068" s="715">
        <v>0.0</v>
      </c>
      <c r="H1068" s="715" t="s">
        <v>1403</v>
      </c>
      <c r="J1068" s="716">
        <f t="shared" si="16"/>
        <v>10.0</v>
      </c>
      <c r="L1068" s="709" t="s">
        <v>1474</v>
      </c>
      <c r="M1068" s="708" t="s">
        <v>1472</v>
      </c>
    </row>
    <row r="1069" spans="8:8">
      <c r="A1069" s="713" t="s">
        <v>1474</v>
      </c>
      <c r="B1069" s="713" t="s">
        <v>1472</v>
      </c>
      <c r="C1069" s="714" t="s">
        <v>1475</v>
      </c>
      <c r="D1069" s="715">
        <v>23.0</v>
      </c>
      <c r="E1069" s="715">
        <v>0.0</v>
      </c>
      <c r="F1069" s="715">
        <v>24.0</v>
      </c>
      <c r="G1069" s="715">
        <v>0.0</v>
      </c>
      <c r="H1069" s="715" t="s">
        <v>1404</v>
      </c>
      <c r="J1069" s="716">
        <f t="shared" si="16"/>
        <v>1.0</v>
      </c>
      <c r="L1069" s="709" t="s">
        <v>1474</v>
      </c>
      <c r="M1069" s="708" t="s">
        <v>1472</v>
      </c>
    </row>
    <row r="1070" spans="8:8">
      <c r="A1070" s="713" t="s">
        <v>1474</v>
      </c>
      <c r="B1070" s="713" t="s">
        <v>1472</v>
      </c>
      <c r="C1070" s="714" t="s">
        <v>1475</v>
      </c>
      <c r="D1070" s="715">
        <v>24.0</v>
      </c>
      <c r="E1070" s="715">
        <v>0.0</v>
      </c>
      <c r="F1070" s="715">
        <v>27.0</v>
      </c>
      <c r="G1070" s="715">
        <v>500.0</v>
      </c>
      <c r="H1070" s="715" t="s">
        <v>1403</v>
      </c>
      <c r="J1070" s="716">
        <f t="shared" si="16"/>
        <v>3.5</v>
      </c>
      <c r="L1070" s="709" t="s">
        <v>1474</v>
      </c>
      <c r="M1070" s="708" t="s">
        <v>1472</v>
      </c>
    </row>
    <row r="1071" spans="8:8">
      <c r="A1071" s="713" t="s">
        <v>1474</v>
      </c>
      <c r="B1071" s="713" t="s">
        <v>1472</v>
      </c>
      <c r="C1071" s="714" t="s">
        <v>1475</v>
      </c>
      <c r="D1071" s="715">
        <v>27.0</v>
      </c>
      <c r="E1071" s="715">
        <v>500.0</v>
      </c>
      <c r="F1071" s="715">
        <v>53.0</v>
      </c>
      <c r="G1071" s="715">
        <v>758.0</v>
      </c>
      <c r="H1071" s="715" t="s">
        <v>1402</v>
      </c>
      <c r="J1071" s="716">
        <f t="shared" si="16"/>
        <v>26.258000000000003</v>
      </c>
      <c r="L1071" s="709" t="s">
        <v>1474</v>
      </c>
      <c r="M1071" s="708" t="s">
        <v>1472</v>
      </c>
    </row>
    <row r="1072" spans="8:8">
      <c r="A1072" s="713" t="s">
        <v>1476</v>
      </c>
      <c r="B1072" s="713" t="s">
        <v>1472</v>
      </c>
      <c r="C1072" s="714" t="s">
        <v>1477</v>
      </c>
      <c r="D1072" s="715">
        <v>0.0</v>
      </c>
      <c r="E1072" s="715">
        <v>0.0</v>
      </c>
      <c r="F1072" s="715">
        <v>37.0</v>
      </c>
      <c r="G1072" s="715">
        <v>200.0</v>
      </c>
      <c r="H1072" s="715" t="s">
        <v>1403</v>
      </c>
      <c r="J1072" s="716">
        <f t="shared" si="16"/>
        <v>37.2</v>
      </c>
      <c r="L1072" s="709" t="s">
        <v>1476</v>
      </c>
      <c r="M1072" s="708" t="s">
        <v>1472</v>
      </c>
    </row>
    <row r="1073" spans="8:8">
      <c r="A1073" s="713" t="s">
        <v>1476</v>
      </c>
      <c r="B1073" s="713" t="s">
        <v>1472</v>
      </c>
      <c r="C1073" s="714" t="s">
        <v>1477</v>
      </c>
      <c r="D1073" s="715">
        <v>37.0</v>
      </c>
      <c r="E1073" s="715">
        <v>200.0</v>
      </c>
      <c r="F1073" s="715">
        <v>42.0</v>
      </c>
      <c r="G1073" s="715">
        <v>300.0</v>
      </c>
      <c r="H1073" s="715" t="s">
        <v>1404</v>
      </c>
      <c r="J1073" s="716">
        <f t="shared" si="16"/>
        <v>5.099999999999994</v>
      </c>
      <c r="L1073" s="709" t="s">
        <v>1476</v>
      </c>
      <c r="M1073" s="708" t="s">
        <v>1472</v>
      </c>
    </row>
    <row r="1074" spans="8:8">
      <c r="A1074" s="713" t="s">
        <v>1476</v>
      </c>
      <c r="B1074" s="713" t="s">
        <v>1472</v>
      </c>
      <c r="C1074" s="714" t="s">
        <v>1477</v>
      </c>
      <c r="D1074" s="715">
        <v>42.0</v>
      </c>
      <c r="E1074" s="715">
        <v>300.0</v>
      </c>
      <c r="F1074" s="715">
        <v>57.0</v>
      </c>
      <c r="G1074" s="715">
        <v>300.0</v>
      </c>
      <c r="H1074" s="715" t="s">
        <v>1411</v>
      </c>
      <c r="J1074" s="716">
        <f t="shared" si="16"/>
        <v>15.0</v>
      </c>
      <c r="L1074" s="709" t="s">
        <v>1476</v>
      </c>
      <c r="M1074" s="708" t="s">
        <v>1472</v>
      </c>
    </row>
    <row r="1075" spans="8:8">
      <c r="A1075" s="713" t="s">
        <v>1476</v>
      </c>
      <c r="B1075" s="713" t="s">
        <v>1472</v>
      </c>
      <c r="C1075" s="714" t="s">
        <v>1477</v>
      </c>
      <c r="D1075" s="715">
        <v>57.0</v>
      </c>
      <c r="E1075" s="715">
        <v>300.0</v>
      </c>
      <c r="F1075" s="715">
        <v>95.0</v>
      </c>
      <c r="G1075" s="715">
        <v>0.0</v>
      </c>
      <c r="H1075" s="715" t="s">
        <v>1404</v>
      </c>
      <c r="J1075" s="716">
        <f t="shared" si="16"/>
        <v>37.7</v>
      </c>
      <c r="L1075" s="709" t="s">
        <v>1476</v>
      </c>
      <c r="M1075" s="708" t="s">
        <v>1472</v>
      </c>
    </row>
    <row r="1076" spans="8:8">
      <c r="A1076" s="713" t="s">
        <v>1478</v>
      </c>
      <c r="B1076" s="713" t="s">
        <v>1468</v>
      </c>
      <c r="C1076" s="714" t="s">
        <v>1479</v>
      </c>
      <c r="D1076" s="715">
        <v>0.0</v>
      </c>
      <c r="E1076" s="715">
        <v>0.0</v>
      </c>
      <c r="F1076" s="715">
        <v>8.0</v>
      </c>
      <c r="G1076" s="715">
        <v>300.0</v>
      </c>
      <c r="H1076" s="715" t="s">
        <v>1404</v>
      </c>
      <c r="J1076" s="716">
        <f t="shared" si="16"/>
        <v>8.3</v>
      </c>
      <c r="L1076" s="709" t="s">
        <v>1478</v>
      </c>
      <c r="M1076" s="708" t="s">
        <v>1468</v>
      </c>
    </row>
    <row r="1077" spans="8:8">
      <c r="A1077" s="713" t="s">
        <v>1478</v>
      </c>
      <c r="B1077" s="713" t="s">
        <v>1468</v>
      </c>
      <c r="C1077" s="714" t="s">
        <v>1479</v>
      </c>
      <c r="D1077" s="715">
        <v>8.0</v>
      </c>
      <c r="E1077" s="715">
        <v>300.0</v>
      </c>
      <c r="F1077" s="715">
        <v>11.0</v>
      </c>
      <c r="G1077" s="715">
        <v>900.0</v>
      </c>
      <c r="H1077" s="715" t="s">
        <v>1402</v>
      </c>
      <c r="J1077" s="716">
        <f t="shared" si="16"/>
        <v>3.5999999999999996</v>
      </c>
      <c r="L1077" s="709" t="s">
        <v>1478</v>
      </c>
      <c r="M1077" s="708" t="s">
        <v>1468</v>
      </c>
    </row>
    <row r="1078" spans="8:8">
      <c r="A1078" s="713" t="s">
        <v>1478</v>
      </c>
      <c r="B1078" s="713" t="s">
        <v>1468</v>
      </c>
      <c r="C1078" s="714" t="s">
        <v>1479</v>
      </c>
      <c r="D1078" s="715">
        <v>11.0</v>
      </c>
      <c r="E1078" s="715">
        <v>900.0</v>
      </c>
      <c r="F1078" s="715">
        <v>57.0</v>
      </c>
      <c r="G1078" s="715">
        <v>0.0</v>
      </c>
      <c r="H1078" s="715" t="s">
        <v>1404</v>
      </c>
      <c r="J1078" s="716">
        <f t="shared" si="16"/>
        <v>45.1</v>
      </c>
      <c r="L1078" s="709" t="s">
        <v>1478</v>
      </c>
      <c r="M1078" s="708" t="s">
        <v>1468</v>
      </c>
    </row>
    <row r="1079" spans="8:8">
      <c r="A1079" s="713" t="s">
        <v>1478</v>
      </c>
      <c r="B1079" s="713" t="s">
        <v>1468</v>
      </c>
      <c r="C1079" s="714" t="s">
        <v>1480</v>
      </c>
      <c r="D1079" s="715">
        <v>57.0</v>
      </c>
      <c r="E1079" s="715">
        <v>0.0</v>
      </c>
      <c r="F1079" s="715">
        <v>83.0</v>
      </c>
      <c r="G1079" s="715">
        <v>0.0</v>
      </c>
      <c r="H1079" s="715" t="s">
        <v>1404</v>
      </c>
      <c r="J1079" s="716">
        <f t="shared" si="16"/>
        <v>26.0</v>
      </c>
      <c r="L1079" s="709" t="s">
        <v>1478</v>
      </c>
      <c r="M1079" s="708" t="s">
        <v>1468</v>
      </c>
    </row>
    <row r="1080" spans="8:8">
      <c r="A1080" s="713" t="s">
        <v>1478</v>
      </c>
      <c r="B1080" s="713" t="s">
        <v>1468</v>
      </c>
      <c r="C1080" s="714" t="s">
        <v>1480</v>
      </c>
      <c r="D1080" s="715">
        <v>83.0</v>
      </c>
      <c r="E1080" s="715">
        <v>0.0</v>
      </c>
      <c r="F1080" s="715">
        <v>86.0</v>
      </c>
      <c r="G1080" s="715">
        <v>0.0</v>
      </c>
      <c r="H1080" s="715" t="s">
        <v>1402</v>
      </c>
      <c r="J1080" s="716">
        <f t="shared" si="16"/>
        <v>3.0</v>
      </c>
      <c r="L1080" s="709" t="s">
        <v>1478</v>
      </c>
      <c r="M1080" s="708" t="s">
        <v>1468</v>
      </c>
    </row>
    <row r="1081" spans="8:8">
      <c r="A1081" s="713" t="s">
        <v>1478</v>
      </c>
      <c r="B1081" s="713" t="s">
        <v>1468</v>
      </c>
      <c r="C1081" s="714" t="s">
        <v>1480</v>
      </c>
      <c r="D1081" s="715">
        <v>86.0</v>
      </c>
      <c r="E1081" s="715">
        <v>0.0</v>
      </c>
      <c r="F1081" s="715">
        <v>90.0</v>
      </c>
      <c r="G1081" s="715">
        <v>150.0</v>
      </c>
      <c r="H1081" s="715" t="s">
        <v>1403</v>
      </c>
      <c r="J1081" s="716">
        <f t="shared" si="16"/>
        <v>4.150000000000006</v>
      </c>
      <c r="L1081" s="709" t="s">
        <v>1478</v>
      </c>
      <c r="M1081" s="708" t="s">
        <v>1468</v>
      </c>
    </row>
    <row r="1082" spans="8:8">
      <c r="A1082" s="713" t="s">
        <v>1481</v>
      </c>
      <c r="B1082" s="713" t="s">
        <v>1468</v>
      </c>
      <c r="C1082" s="714" t="s">
        <v>1482</v>
      </c>
      <c r="D1082" s="715">
        <v>0.0</v>
      </c>
      <c r="E1082" s="715">
        <v>0.0</v>
      </c>
      <c r="F1082" s="715">
        <v>2.0</v>
      </c>
      <c r="G1082" s="715">
        <v>0.0</v>
      </c>
      <c r="H1082" s="715" t="s">
        <v>1402</v>
      </c>
      <c r="J1082" s="716">
        <f t="shared" si="16"/>
        <v>2.0</v>
      </c>
      <c r="L1082" s="709" t="s">
        <v>1481</v>
      </c>
      <c r="M1082" s="708" t="s">
        <v>1468</v>
      </c>
    </row>
    <row r="1083" spans="8:8">
      <c r="A1083" s="713" t="s">
        <v>1481</v>
      </c>
      <c r="B1083" s="713" t="s">
        <v>1468</v>
      </c>
      <c r="C1083" s="714" t="s">
        <v>1482</v>
      </c>
      <c r="D1083" s="715">
        <v>2.0</v>
      </c>
      <c r="E1083" s="715">
        <v>0.0</v>
      </c>
      <c r="F1083" s="715">
        <v>4.0</v>
      </c>
      <c r="G1083" s="715">
        <v>0.0</v>
      </c>
      <c r="H1083" s="715" t="s">
        <v>1403</v>
      </c>
      <c r="J1083" s="716">
        <f t="shared" si="16"/>
        <v>2.0</v>
      </c>
      <c r="L1083" s="709" t="s">
        <v>1481</v>
      </c>
      <c r="M1083" s="708" t="s">
        <v>1468</v>
      </c>
    </row>
    <row r="1084" spans="8:8">
      <c r="A1084" s="713" t="s">
        <v>1481</v>
      </c>
      <c r="B1084" s="713" t="s">
        <v>1468</v>
      </c>
      <c r="C1084" s="714" t="s">
        <v>1482</v>
      </c>
      <c r="D1084" s="715">
        <v>4.0</v>
      </c>
      <c r="E1084" s="715">
        <v>0.0</v>
      </c>
      <c r="F1084" s="715">
        <v>10.0</v>
      </c>
      <c r="G1084" s="715">
        <v>0.0</v>
      </c>
      <c r="H1084" s="715" t="s">
        <v>1402</v>
      </c>
      <c r="J1084" s="716">
        <f t="shared" si="16"/>
        <v>6.0</v>
      </c>
      <c r="L1084" s="709" t="s">
        <v>1481</v>
      </c>
      <c r="M1084" s="708" t="s">
        <v>1468</v>
      </c>
    </row>
    <row r="1085" spans="8:8">
      <c r="A1085" s="713" t="s">
        <v>1481</v>
      </c>
      <c r="B1085" s="713" t="s">
        <v>1468</v>
      </c>
      <c r="C1085" s="714" t="s">
        <v>1482</v>
      </c>
      <c r="D1085" s="715">
        <v>10.0</v>
      </c>
      <c r="E1085" s="715">
        <v>0.0</v>
      </c>
      <c r="F1085" s="715">
        <v>14.0</v>
      </c>
      <c r="G1085" s="715">
        <v>0.0</v>
      </c>
      <c r="H1085" s="715" t="s">
        <v>1403</v>
      </c>
      <c r="J1085" s="716">
        <f t="shared" si="16"/>
        <v>4.0</v>
      </c>
      <c r="L1085" s="709" t="s">
        <v>1481</v>
      </c>
      <c r="M1085" s="708" t="s">
        <v>1468</v>
      </c>
    </row>
    <row r="1086" spans="8:8">
      <c r="A1086" s="713" t="s">
        <v>1481</v>
      </c>
      <c r="B1086" s="713" t="s">
        <v>1468</v>
      </c>
      <c r="C1086" s="714" t="s">
        <v>1482</v>
      </c>
      <c r="D1086" s="715">
        <v>14.0</v>
      </c>
      <c r="E1086" s="715">
        <v>0.0</v>
      </c>
      <c r="F1086" s="715">
        <v>24.0</v>
      </c>
      <c r="G1086" s="715">
        <v>0.0</v>
      </c>
      <c r="H1086" s="715" t="s">
        <v>1404</v>
      </c>
      <c r="J1086" s="716">
        <f t="shared" si="16"/>
        <v>10.0</v>
      </c>
      <c r="L1086" s="709" t="s">
        <v>1481</v>
      </c>
      <c r="M1086" s="708" t="s">
        <v>1468</v>
      </c>
    </row>
    <row r="1087" spans="8:8">
      <c r="A1087" s="713" t="s">
        <v>1481</v>
      </c>
      <c r="B1087" s="713" t="s">
        <v>1468</v>
      </c>
      <c r="C1087" s="714" t="s">
        <v>1483</v>
      </c>
      <c r="D1087" s="715">
        <v>24.0</v>
      </c>
      <c r="E1087" s="715">
        <v>0.0</v>
      </c>
      <c r="F1087" s="715">
        <v>26.0</v>
      </c>
      <c r="G1087" s="715">
        <v>0.0</v>
      </c>
      <c r="H1087" s="715" t="s">
        <v>1403</v>
      </c>
      <c r="J1087" s="716">
        <f t="shared" si="16"/>
        <v>2.0</v>
      </c>
      <c r="L1087" s="709" t="s">
        <v>1481</v>
      </c>
      <c r="M1087" s="708" t="s">
        <v>1468</v>
      </c>
    </row>
    <row r="1088" spans="8:8">
      <c r="A1088" s="713" t="s">
        <v>1481</v>
      </c>
      <c r="B1088" s="713" t="s">
        <v>1468</v>
      </c>
      <c r="C1088" s="714" t="s">
        <v>1483</v>
      </c>
      <c r="D1088" s="715">
        <v>26.0</v>
      </c>
      <c r="E1088" s="715">
        <v>0.0</v>
      </c>
      <c r="F1088" s="715">
        <v>31.0</v>
      </c>
      <c r="G1088" s="715">
        <v>0.0</v>
      </c>
      <c r="H1088" s="715" t="s">
        <v>1402</v>
      </c>
      <c r="J1088" s="716">
        <f t="shared" si="16"/>
        <v>5.0</v>
      </c>
      <c r="L1088" s="709" t="s">
        <v>1481</v>
      </c>
      <c r="M1088" s="708" t="s">
        <v>1468</v>
      </c>
    </row>
    <row r="1089" spans="8:8">
      <c r="A1089" s="713" t="s">
        <v>1481</v>
      </c>
      <c r="B1089" s="713" t="s">
        <v>1468</v>
      </c>
      <c r="C1089" s="714" t="s">
        <v>1483</v>
      </c>
      <c r="D1089" s="715">
        <v>31.0</v>
      </c>
      <c r="E1089" s="715">
        <v>0.0</v>
      </c>
      <c r="F1089" s="715">
        <v>43.0</v>
      </c>
      <c r="G1089" s="715">
        <v>0.0</v>
      </c>
      <c r="H1089" s="715" t="s">
        <v>1403</v>
      </c>
      <c r="J1089" s="716">
        <f t="shared" si="16"/>
        <v>12.0</v>
      </c>
      <c r="L1089" s="709" t="s">
        <v>1481</v>
      </c>
      <c r="M1089" s="708" t="s">
        <v>1468</v>
      </c>
    </row>
    <row r="1090" spans="8:8">
      <c r="A1090" s="713" t="s">
        <v>1481</v>
      </c>
      <c r="B1090" s="713" t="s">
        <v>1468</v>
      </c>
      <c r="C1090" s="714" t="s">
        <v>1483</v>
      </c>
      <c r="D1090" s="715">
        <v>43.0</v>
      </c>
      <c r="E1090" s="715">
        <v>0.0</v>
      </c>
      <c r="F1090" s="715">
        <v>53.0</v>
      </c>
      <c r="G1090" s="715">
        <v>0.0</v>
      </c>
      <c r="H1090" s="715" t="s">
        <v>1404</v>
      </c>
      <c r="J1090" s="716">
        <f t="shared" si="16"/>
        <v>10.0</v>
      </c>
      <c r="L1090" s="709" t="s">
        <v>1481</v>
      </c>
      <c r="M1090" s="708" t="s">
        <v>1468</v>
      </c>
    </row>
    <row r="1091" spans="8:8">
      <c r="A1091" s="713" t="s">
        <v>1481</v>
      </c>
      <c r="B1091" s="713" t="s">
        <v>1468</v>
      </c>
      <c r="C1091" s="714" t="s">
        <v>1483</v>
      </c>
      <c r="D1091" s="715">
        <v>53.0</v>
      </c>
      <c r="E1091" s="715">
        <v>0.0</v>
      </c>
      <c r="F1091" s="715">
        <v>57.0</v>
      </c>
      <c r="G1091" s="715">
        <v>500.0</v>
      </c>
      <c r="H1091" s="715" t="s">
        <v>1402</v>
      </c>
      <c r="J1091" s="716">
        <f t="shared" si="17" ref="J1091:J1154">+(F1091+G1091/1000)-(D1091+E1091/1000)</f>
        <v>4.5</v>
      </c>
      <c r="L1091" s="709" t="s">
        <v>1481</v>
      </c>
      <c r="M1091" s="708" t="s">
        <v>1468</v>
      </c>
    </row>
    <row r="1092" spans="8:8">
      <c r="A1092" s="713" t="s">
        <v>1481</v>
      </c>
      <c r="B1092" s="713" t="s">
        <v>1468</v>
      </c>
      <c r="C1092" s="714" t="s">
        <v>1483</v>
      </c>
      <c r="D1092" s="715">
        <v>57.0</v>
      </c>
      <c r="E1092" s="715">
        <v>500.0</v>
      </c>
      <c r="F1092" s="715">
        <v>58.0</v>
      </c>
      <c r="G1092" s="715">
        <v>500.0</v>
      </c>
      <c r="H1092" s="715" t="s">
        <v>1403</v>
      </c>
      <c r="J1092" s="716">
        <f t="shared" si="17"/>
        <v>1.0</v>
      </c>
      <c r="L1092" s="709" t="s">
        <v>1481</v>
      </c>
      <c r="M1092" s="708" t="s">
        <v>1468</v>
      </c>
    </row>
    <row r="1093" spans="8:8">
      <c r="A1093" s="713" t="s">
        <v>1481</v>
      </c>
      <c r="B1093" s="713" t="s">
        <v>1468</v>
      </c>
      <c r="C1093" s="714" t="s">
        <v>1483</v>
      </c>
      <c r="D1093" s="715">
        <v>58.0</v>
      </c>
      <c r="E1093" s="715">
        <v>500.0</v>
      </c>
      <c r="F1093" s="715">
        <v>64.0</v>
      </c>
      <c r="G1093" s="715">
        <v>0.0</v>
      </c>
      <c r="H1093" s="715" t="s">
        <v>1404</v>
      </c>
      <c r="J1093" s="716">
        <f t="shared" si="17"/>
        <v>5.5</v>
      </c>
      <c r="L1093" s="709" t="s">
        <v>1481</v>
      </c>
      <c r="M1093" s="708" t="s">
        <v>1468</v>
      </c>
    </row>
    <row r="1094" spans="8:8">
      <c r="A1094" s="713" t="s">
        <v>1481</v>
      </c>
      <c r="B1094" s="713" t="s">
        <v>1468</v>
      </c>
      <c r="C1094" s="714" t="s">
        <v>1483</v>
      </c>
      <c r="D1094" s="715">
        <v>64.0</v>
      </c>
      <c r="E1094" s="715">
        <v>0.0</v>
      </c>
      <c r="F1094" s="715">
        <v>73.0</v>
      </c>
      <c r="G1094" s="715">
        <v>0.0</v>
      </c>
      <c r="H1094" s="715" t="s">
        <v>1403</v>
      </c>
      <c r="J1094" s="716">
        <f t="shared" si="17"/>
        <v>9.0</v>
      </c>
      <c r="L1094" s="709" t="s">
        <v>1481</v>
      </c>
      <c r="M1094" s="708" t="s">
        <v>1468</v>
      </c>
    </row>
    <row r="1095" spans="8:8">
      <c r="A1095" s="713" t="s">
        <v>1484</v>
      </c>
      <c r="B1095" s="713" t="s">
        <v>1468</v>
      </c>
      <c r="C1095" s="714" t="s">
        <v>1485</v>
      </c>
      <c r="D1095" s="715">
        <v>0.0</v>
      </c>
      <c r="E1095" s="715">
        <v>0.0</v>
      </c>
      <c r="F1095" s="715">
        <v>1.0</v>
      </c>
      <c r="G1095" s="715">
        <v>0.0</v>
      </c>
      <c r="H1095" s="715" t="s">
        <v>1403</v>
      </c>
      <c r="J1095" s="716">
        <f t="shared" si="17"/>
        <v>1.0</v>
      </c>
      <c r="L1095" s="709" t="s">
        <v>1484</v>
      </c>
      <c r="M1095" s="708" t="s">
        <v>1468</v>
      </c>
    </row>
    <row r="1096" spans="8:8">
      <c r="A1096" s="713" t="s">
        <v>1484</v>
      </c>
      <c r="B1096" s="713" t="s">
        <v>1468</v>
      </c>
      <c r="C1096" s="714" t="s">
        <v>1485</v>
      </c>
      <c r="D1096" s="715">
        <v>1.0</v>
      </c>
      <c r="E1096" s="715">
        <v>0.0</v>
      </c>
      <c r="F1096" s="715">
        <v>3.0</v>
      </c>
      <c r="G1096" s="715">
        <v>500.0</v>
      </c>
      <c r="H1096" s="715" t="s">
        <v>1404</v>
      </c>
      <c r="J1096" s="716">
        <f t="shared" si="17"/>
        <v>2.5</v>
      </c>
      <c r="L1096" s="709" t="s">
        <v>1484</v>
      </c>
      <c r="M1096" s="708" t="s">
        <v>1468</v>
      </c>
    </row>
    <row r="1097" spans="8:8">
      <c r="A1097" s="713" t="s">
        <v>1484</v>
      </c>
      <c r="B1097" s="713" t="s">
        <v>1468</v>
      </c>
      <c r="C1097" s="714" t="s">
        <v>1485</v>
      </c>
      <c r="D1097" s="715">
        <v>3.0</v>
      </c>
      <c r="E1097" s="715">
        <v>500.0</v>
      </c>
      <c r="F1097" s="715">
        <v>5.0</v>
      </c>
      <c r="G1097" s="715">
        <v>500.0</v>
      </c>
      <c r="H1097" s="715" t="s">
        <v>1402</v>
      </c>
      <c r="J1097" s="716">
        <f t="shared" si="17"/>
        <v>2.0</v>
      </c>
      <c r="L1097" s="709" t="s">
        <v>1484</v>
      </c>
      <c r="M1097" s="708" t="s">
        <v>1468</v>
      </c>
    </row>
    <row r="1098" spans="8:8">
      <c r="A1098" s="713" t="s">
        <v>1484</v>
      </c>
      <c r="B1098" s="713" t="s">
        <v>1468</v>
      </c>
      <c r="C1098" s="714" t="s">
        <v>1485</v>
      </c>
      <c r="D1098" s="715">
        <v>5.0</v>
      </c>
      <c r="E1098" s="715">
        <v>500.0</v>
      </c>
      <c r="F1098" s="715">
        <v>6.0</v>
      </c>
      <c r="G1098" s="715">
        <v>0.0</v>
      </c>
      <c r="H1098" s="715" t="s">
        <v>1403</v>
      </c>
      <c r="J1098" s="716">
        <f t="shared" si="17"/>
        <v>0.5</v>
      </c>
      <c r="L1098" s="709" t="s">
        <v>1484</v>
      </c>
      <c r="M1098" s="708" t="s">
        <v>1468</v>
      </c>
    </row>
    <row r="1099" spans="8:8">
      <c r="A1099" s="713" t="s">
        <v>1484</v>
      </c>
      <c r="B1099" s="713" t="s">
        <v>1468</v>
      </c>
      <c r="C1099" s="714" t="s">
        <v>1485</v>
      </c>
      <c r="D1099" s="715">
        <v>6.0</v>
      </c>
      <c r="E1099" s="715">
        <v>0.0</v>
      </c>
      <c r="F1099" s="715">
        <v>8.0</v>
      </c>
      <c r="G1099" s="715">
        <v>200.0</v>
      </c>
      <c r="H1099" s="715" t="s">
        <v>1403</v>
      </c>
      <c r="J1099" s="716">
        <f t="shared" si="17"/>
        <v>2.1999999999999993</v>
      </c>
      <c r="L1099" s="709" t="s">
        <v>1484</v>
      </c>
      <c r="M1099" s="708" t="s">
        <v>1468</v>
      </c>
    </row>
    <row r="1100" spans="8:8">
      <c r="A1100" s="713" t="s">
        <v>1484</v>
      </c>
      <c r="B1100" s="713" t="s">
        <v>1468</v>
      </c>
      <c r="C1100" s="714" t="s">
        <v>1485</v>
      </c>
      <c r="D1100" s="715">
        <v>8.0</v>
      </c>
      <c r="E1100" s="715">
        <v>200.0</v>
      </c>
      <c r="F1100" s="715">
        <v>19.0</v>
      </c>
      <c r="G1100" s="715">
        <v>700.0</v>
      </c>
      <c r="H1100" s="715" t="s">
        <v>1404</v>
      </c>
      <c r="J1100" s="716">
        <f t="shared" si="17"/>
        <v>11.5</v>
      </c>
      <c r="L1100" s="709" t="s">
        <v>1484</v>
      </c>
      <c r="M1100" s="708" t="s">
        <v>1468</v>
      </c>
    </row>
    <row r="1101" spans="8:8">
      <c r="A1101" s="713" t="s">
        <v>1484</v>
      </c>
      <c r="B1101" s="713" t="s">
        <v>1468</v>
      </c>
      <c r="C1101" s="714" t="s">
        <v>1485</v>
      </c>
      <c r="D1101" s="715">
        <v>19.0</v>
      </c>
      <c r="E1101" s="715">
        <v>700.0</v>
      </c>
      <c r="F1101" s="715">
        <v>21.0</v>
      </c>
      <c r="G1101" s="715">
        <v>0.0</v>
      </c>
      <c r="H1101" s="715" t="s">
        <v>1403</v>
      </c>
      <c r="J1101" s="716">
        <f t="shared" si="17"/>
        <v>1.3000000000000007</v>
      </c>
      <c r="L1101" s="709" t="s">
        <v>1484</v>
      </c>
      <c r="M1101" s="708" t="s">
        <v>1468</v>
      </c>
    </row>
    <row r="1102" spans="8:8">
      <c r="A1102" s="713" t="s">
        <v>1484</v>
      </c>
      <c r="B1102" s="713" t="s">
        <v>1468</v>
      </c>
      <c r="C1102" s="714" t="s">
        <v>1485</v>
      </c>
      <c r="D1102" s="715">
        <v>21.0</v>
      </c>
      <c r="E1102" s="715">
        <v>0.0</v>
      </c>
      <c r="F1102" s="715">
        <v>22.0</v>
      </c>
      <c r="G1102" s="715">
        <v>600.0</v>
      </c>
      <c r="H1102" s="715" t="s">
        <v>1404</v>
      </c>
      <c r="J1102" s="716">
        <f t="shared" si="17"/>
        <v>1.6000000000000014</v>
      </c>
      <c r="L1102" s="709" t="s">
        <v>1484</v>
      </c>
      <c r="M1102" s="708" t="s">
        <v>1468</v>
      </c>
    </row>
    <row r="1103" spans="8:8">
      <c r="A1103" s="713" t="s">
        <v>1484</v>
      </c>
      <c r="B1103" s="713" t="s">
        <v>1468</v>
      </c>
      <c r="C1103" s="714" t="s">
        <v>1485</v>
      </c>
      <c r="D1103" s="715">
        <v>22.0</v>
      </c>
      <c r="E1103" s="715">
        <v>600.0</v>
      </c>
      <c r="F1103" s="715">
        <v>24.0</v>
      </c>
      <c r="G1103" s="715">
        <v>0.0</v>
      </c>
      <c r="H1103" s="715" t="s">
        <v>1403</v>
      </c>
      <c r="J1103" s="716">
        <f t="shared" si="17"/>
        <v>1.3999999999999986</v>
      </c>
      <c r="L1103" s="709" t="s">
        <v>1484</v>
      </c>
      <c r="M1103" s="708" t="s">
        <v>1468</v>
      </c>
    </row>
    <row r="1104" spans="8:8">
      <c r="A1104" s="713" t="s">
        <v>1484</v>
      </c>
      <c r="B1104" s="713" t="s">
        <v>1468</v>
      </c>
      <c r="C1104" s="714" t="s">
        <v>1485</v>
      </c>
      <c r="D1104" s="715">
        <v>24.0</v>
      </c>
      <c r="E1104" s="715">
        <v>0.0</v>
      </c>
      <c r="F1104" s="715">
        <v>64.0</v>
      </c>
      <c r="G1104" s="715">
        <v>0.0</v>
      </c>
      <c r="H1104" s="715" t="s">
        <v>1404</v>
      </c>
      <c r="J1104" s="716">
        <f t="shared" si="17"/>
        <v>40.0</v>
      </c>
      <c r="L1104" s="709" t="s">
        <v>1484</v>
      </c>
      <c r="M1104" s="708" t="s">
        <v>1468</v>
      </c>
    </row>
    <row r="1105" spans="8:8">
      <c r="A1105" s="713" t="s">
        <v>1484</v>
      </c>
      <c r="B1105" s="713" t="s">
        <v>1468</v>
      </c>
      <c r="C1105" s="714" t="s">
        <v>1485</v>
      </c>
      <c r="D1105" s="715">
        <v>64.0</v>
      </c>
      <c r="E1105" s="715">
        <v>0.0</v>
      </c>
      <c r="F1105" s="715">
        <v>65.0</v>
      </c>
      <c r="G1105" s="715">
        <v>700.0</v>
      </c>
      <c r="H1105" s="715" t="s">
        <v>1411</v>
      </c>
      <c r="J1105" s="716">
        <f t="shared" si="17"/>
        <v>1.7000000000000028</v>
      </c>
      <c r="L1105" s="709" t="s">
        <v>1484</v>
      </c>
      <c r="M1105" s="708" t="s">
        <v>1468</v>
      </c>
    </row>
    <row r="1106" spans="8:8">
      <c r="A1106" s="713" t="s">
        <v>1484</v>
      </c>
      <c r="B1106" s="713" t="s">
        <v>1468</v>
      </c>
      <c r="C1106" s="714" t="s">
        <v>1485</v>
      </c>
      <c r="D1106" s="715">
        <v>65.0</v>
      </c>
      <c r="E1106" s="715">
        <v>700.0</v>
      </c>
      <c r="F1106" s="715">
        <v>93.0</v>
      </c>
      <c r="G1106" s="715">
        <v>0.0</v>
      </c>
      <c r="H1106" s="715" t="s">
        <v>1404</v>
      </c>
      <c r="J1106" s="716">
        <f t="shared" si="17"/>
        <v>27.299999999999997</v>
      </c>
      <c r="L1106" s="709" t="s">
        <v>1484</v>
      </c>
      <c r="M1106" s="708" t="s">
        <v>1468</v>
      </c>
    </row>
    <row r="1107" spans="8:8">
      <c r="A1107" s="713" t="s">
        <v>1484</v>
      </c>
      <c r="B1107" s="713" t="s">
        <v>1468</v>
      </c>
      <c r="C1107" s="714" t="s">
        <v>1485</v>
      </c>
      <c r="D1107" s="715">
        <v>93.0</v>
      </c>
      <c r="E1107" s="715">
        <v>0.0</v>
      </c>
      <c r="F1107" s="715">
        <v>101.0</v>
      </c>
      <c r="G1107" s="715">
        <v>0.0</v>
      </c>
      <c r="H1107" s="715" t="s">
        <v>1403</v>
      </c>
      <c r="J1107" s="716">
        <f t="shared" si="17"/>
        <v>8.0</v>
      </c>
      <c r="L1107" s="709" t="s">
        <v>1484</v>
      </c>
      <c r="M1107" s="708" t="s">
        <v>1468</v>
      </c>
    </row>
    <row r="1108" spans="8:8">
      <c r="A1108" s="713" t="s">
        <v>1484</v>
      </c>
      <c r="B1108" s="713" t="s">
        <v>1468</v>
      </c>
      <c r="C1108" s="714" t="s">
        <v>1485</v>
      </c>
      <c r="D1108" s="715">
        <v>101.0</v>
      </c>
      <c r="E1108" s="715">
        <v>0.0</v>
      </c>
      <c r="F1108" s="715">
        <v>103.0</v>
      </c>
      <c r="G1108" s="715">
        <v>0.0</v>
      </c>
      <c r="H1108" s="715" t="s">
        <v>1404</v>
      </c>
      <c r="J1108" s="716">
        <f t="shared" si="17"/>
        <v>2.0</v>
      </c>
      <c r="L1108" s="709" t="s">
        <v>1484</v>
      </c>
      <c r="M1108" s="708" t="s">
        <v>1468</v>
      </c>
    </row>
    <row r="1109" spans="8:8">
      <c r="A1109" s="713" t="s">
        <v>1484</v>
      </c>
      <c r="B1109" s="713" t="s">
        <v>1468</v>
      </c>
      <c r="C1109" s="714" t="s">
        <v>1485</v>
      </c>
      <c r="D1109" s="715">
        <v>103.0</v>
      </c>
      <c r="E1109" s="715">
        <v>0.0</v>
      </c>
      <c r="F1109" s="715">
        <v>109.0</v>
      </c>
      <c r="G1109" s="715">
        <v>0.0</v>
      </c>
      <c r="H1109" s="715" t="s">
        <v>1411</v>
      </c>
      <c r="J1109" s="716">
        <f t="shared" si="17"/>
        <v>6.0</v>
      </c>
      <c r="L1109" s="709" t="s">
        <v>1484</v>
      </c>
      <c r="M1109" s="708" t="s">
        <v>1468</v>
      </c>
    </row>
    <row r="1110" spans="8:8">
      <c r="A1110" s="713" t="s">
        <v>1484</v>
      </c>
      <c r="B1110" s="713" t="s">
        <v>1468</v>
      </c>
      <c r="C1110" s="714" t="s">
        <v>1485</v>
      </c>
      <c r="D1110" s="715">
        <v>109.0</v>
      </c>
      <c r="E1110" s="715">
        <v>0.0</v>
      </c>
      <c r="F1110" s="715">
        <v>118.0</v>
      </c>
      <c r="G1110" s="715">
        <v>0.0</v>
      </c>
      <c r="H1110" s="715" t="s">
        <v>1404</v>
      </c>
      <c r="J1110" s="716">
        <f t="shared" si="17"/>
        <v>9.0</v>
      </c>
      <c r="L1110" s="709" t="s">
        <v>1484</v>
      </c>
      <c r="M1110" s="708" t="s">
        <v>1468</v>
      </c>
    </row>
    <row r="1111" spans="8:8">
      <c r="A1111" s="713" t="s">
        <v>226</v>
      </c>
      <c r="B1111" s="713" t="s">
        <v>1486</v>
      </c>
      <c r="C1111" s="714" t="s">
        <v>228</v>
      </c>
      <c r="D1111" s="715">
        <v>25.0</v>
      </c>
      <c r="E1111" s="715">
        <v>0.0</v>
      </c>
      <c r="F1111" s="715">
        <v>55.0</v>
      </c>
      <c r="G1111" s="715">
        <v>0.0</v>
      </c>
      <c r="H1111" s="715" t="s">
        <v>1403</v>
      </c>
      <c r="J1111" s="716">
        <f t="shared" si="17"/>
        <v>30.0</v>
      </c>
      <c r="L1111" s="709" t="s">
        <v>226</v>
      </c>
      <c r="M1111" s="708" t="s">
        <v>1486</v>
      </c>
    </row>
    <row r="1112" spans="8:8">
      <c r="A1112" s="713" t="s">
        <v>226</v>
      </c>
      <c r="B1112" s="713" t="s">
        <v>1486</v>
      </c>
      <c r="C1112" s="714" t="s">
        <v>228</v>
      </c>
      <c r="D1112" s="715">
        <v>55.0</v>
      </c>
      <c r="E1112" s="715">
        <v>0.0</v>
      </c>
      <c r="F1112" s="715">
        <v>64.0</v>
      </c>
      <c r="G1112" s="715">
        <v>0.0</v>
      </c>
      <c r="H1112" s="715" t="s">
        <v>1404</v>
      </c>
      <c r="J1112" s="716">
        <f t="shared" si="17"/>
        <v>9.0</v>
      </c>
      <c r="L1112" s="709" t="s">
        <v>226</v>
      </c>
      <c r="M1112" s="708" t="s">
        <v>1486</v>
      </c>
    </row>
    <row r="1113" spans="8:8">
      <c r="A1113" s="713" t="s">
        <v>226</v>
      </c>
      <c r="B1113" s="713" t="s">
        <v>1486</v>
      </c>
      <c r="C1113" s="714" t="s">
        <v>228</v>
      </c>
      <c r="D1113" s="715">
        <v>64.0</v>
      </c>
      <c r="E1113" s="715">
        <v>0.0</v>
      </c>
      <c r="F1113" s="715">
        <v>65.0</v>
      </c>
      <c r="G1113" s="715">
        <v>950.0</v>
      </c>
      <c r="H1113" s="715" t="s">
        <v>1402</v>
      </c>
      <c r="J1113" s="716">
        <f t="shared" si="17"/>
        <v>1.9500000000000028</v>
      </c>
      <c r="L1113" s="709" t="s">
        <v>226</v>
      </c>
      <c r="M1113" s="708" t="s">
        <v>1486</v>
      </c>
    </row>
    <row r="1114" spans="8:8">
      <c r="A1114" s="713" t="s">
        <v>226</v>
      </c>
      <c r="B1114" s="713" t="s">
        <v>1486</v>
      </c>
      <c r="C1114" s="714" t="s">
        <v>228</v>
      </c>
      <c r="D1114" s="715">
        <v>65.0</v>
      </c>
      <c r="E1114" s="715">
        <v>950.0</v>
      </c>
      <c r="F1114" s="715">
        <v>67.0</v>
      </c>
      <c r="G1114" s="715">
        <v>0.0</v>
      </c>
      <c r="H1114" s="715" t="s">
        <v>1403</v>
      </c>
      <c r="J1114" s="716">
        <f t="shared" si="17"/>
        <v>1.0499999999999972</v>
      </c>
      <c r="L1114" s="709" t="s">
        <v>226</v>
      </c>
      <c r="M1114" s="708" t="s">
        <v>1486</v>
      </c>
    </row>
    <row r="1115" spans="8:8">
      <c r="A1115" s="713" t="s">
        <v>226</v>
      </c>
      <c r="B1115" s="713" t="s">
        <v>1486</v>
      </c>
      <c r="C1115" s="714" t="s">
        <v>228</v>
      </c>
      <c r="D1115" s="715">
        <v>67.0</v>
      </c>
      <c r="E1115" s="715">
        <v>0.0</v>
      </c>
      <c r="F1115" s="715">
        <v>68.0</v>
      </c>
      <c r="G1115" s="715">
        <v>150.0</v>
      </c>
      <c r="H1115" s="715" t="s">
        <v>1402</v>
      </c>
      <c r="J1115" s="716">
        <f t="shared" si="17"/>
        <v>1.1500000000000057</v>
      </c>
      <c r="L1115" s="709" t="s">
        <v>226</v>
      </c>
      <c r="M1115" s="708" t="s">
        <v>1486</v>
      </c>
    </row>
    <row r="1116" spans="8:8">
      <c r="A1116" s="713" t="s">
        <v>226</v>
      </c>
      <c r="B1116" s="713" t="s">
        <v>1486</v>
      </c>
      <c r="C1116" s="714" t="s">
        <v>228</v>
      </c>
      <c r="D1116" s="715">
        <v>68.0</v>
      </c>
      <c r="E1116" s="715">
        <v>150.0</v>
      </c>
      <c r="F1116" s="715">
        <v>70.0</v>
      </c>
      <c r="G1116" s="715">
        <v>0.0</v>
      </c>
      <c r="H1116" s="715" t="s">
        <v>1403</v>
      </c>
      <c r="J1116" s="716">
        <f t="shared" si="17"/>
        <v>1.8499999999999943</v>
      </c>
      <c r="L1116" s="709" t="s">
        <v>226</v>
      </c>
      <c r="M1116" s="708" t="s">
        <v>1486</v>
      </c>
    </row>
    <row r="1117" spans="8:8">
      <c r="A1117" s="713" t="s">
        <v>226</v>
      </c>
      <c r="B1117" s="713" t="s">
        <v>1486</v>
      </c>
      <c r="C1117" s="714" t="s">
        <v>228</v>
      </c>
      <c r="D1117" s="715">
        <v>70.0</v>
      </c>
      <c r="E1117" s="715">
        <v>0.0</v>
      </c>
      <c r="F1117" s="715">
        <v>70.0</v>
      </c>
      <c r="G1117" s="715">
        <v>850.0</v>
      </c>
      <c r="H1117" s="715" t="s">
        <v>1402</v>
      </c>
      <c r="J1117" s="716">
        <f t="shared" si="17"/>
        <v>0.8499999999999943</v>
      </c>
      <c r="L1117" s="709" t="s">
        <v>226</v>
      </c>
      <c r="M1117" s="708" t="s">
        <v>1486</v>
      </c>
    </row>
    <row r="1118" spans="8:8">
      <c r="A1118" s="713" t="s">
        <v>226</v>
      </c>
      <c r="B1118" s="713" t="s">
        <v>1486</v>
      </c>
      <c r="C1118" s="714" t="s">
        <v>228</v>
      </c>
      <c r="D1118" s="715">
        <v>70.0</v>
      </c>
      <c r="E1118" s="715">
        <v>850.0</v>
      </c>
      <c r="F1118" s="715">
        <v>74.0</v>
      </c>
      <c r="G1118" s="715">
        <v>279.0</v>
      </c>
      <c r="H1118" s="715" t="s">
        <v>1403</v>
      </c>
      <c r="J1118" s="716">
        <f t="shared" si="17"/>
        <v>3.429000000000002</v>
      </c>
      <c r="L1118" s="709" t="s">
        <v>226</v>
      </c>
      <c r="M1118" s="708" t="s">
        <v>1486</v>
      </c>
    </row>
    <row r="1119" spans="8:8">
      <c r="A1119" s="713" t="s">
        <v>226</v>
      </c>
      <c r="B1119" s="713" t="s">
        <v>1486</v>
      </c>
      <c r="C1119" s="714" t="s">
        <v>228</v>
      </c>
      <c r="D1119" s="715">
        <v>74.0</v>
      </c>
      <c r="E1119" s="715">
        <v>279.0</v>
      </c>
      <c r="F1119" s="715">
        <v>114.0</v>
      </c>
      <c r="G1119" s="715">
        <v>243.0</v>
      </c>
      <c r="H1119" s="715" t="s">
        <v>1404</v>
      </c>
      <c r="J1119" s="716">
        <f t="shared" si="17"/>
        <v>39.964</v>
      </c>
      <c r="L1119" s="709" t="s">
        <v>226</v>
      </c>
      <c r="M1119" s="708" t="s">
        <v>1486</v>
      </c>
    </row>
    <row r="1120" spans="8:8">
      <c r="A1120" s="713" t="s">
        <v>226</v>
      </c>
      <c r="B1120" s="713" t="s">
        <v>1486</v>
      </c>
      <c r="C1120" s="714" t="s">
        <v>228</v>
      </c>
      <c r="D1120" s="715">
        <v>86.0</v>
      </c>
      <c r="E1120" s="715">
        <v>0.0</v>
      </c>
      <c r="F1120" s="715">
        <v>86.0</v>
      </c>
      <c r="G1120" s="715">
        <v>400.0</v>
      </c>
      <c r="H1120" s="715" t="s">
        <v>1403</v>
      </c>
      <c r="J1120" s="716">
        <f t="shared" si="17"/>
        <v>0.4000000000000057</v>
      </c>
      <c r="L1120" s="709" t="s">
        <v>226</v>
      </c>
      <c r="M1120" s="708" t="s">
        <v>1486</v>
      </c>
    </row>
    <row r="1121" spans="8:8">
      <c r="A1121" s="713" t="s">
        <v>226</v>
      </c>
      <c r="B1121" s="713" t="s">
        <v>1486</v>
      </c>
      <c r="C1121" s="714" t="s">
        <v>228</v>
      </c>
      <c r="D1121" s="715">
        <v>86.0</v>
      </c>
      <c r="E1121" s="715">
        <v>400.0</v>
      </c>
      <c r="F1121" s="715">
        <v>88.0</v>
      </c>
      <c r="G1121" s="715">
        <v>280.0</v>
      </c>
      <c r="H1121" s="715" t="s">
        <v>1402</v>
      </c>
      <c r="J1121" s="716">
        <f t="shared" si="17"/>
        <v>1.8799999999999955</v>
      </c>
      <c r="L1121" s="709" t="s">
        <v>226</v>
      </c>
      <c r="M1121" s="708" t="s">
        <v>1486</v>
      </c>
    </row>
    <row r="1122" spans="8:8">
      <c r="A1122" s="713" t="s">
        <v>226</v>
      </c>
      <c r="B1122" s="713" t="s">
        <v>1486</v>
      </c>
      <c r="C1122" s="714" t="s">
        <v>228</v>
      </c>
      <c r="D1122" s="715">
        <v>88.0</v>
      </c>
      <c r="E1122" s="715">
        <v>280.0</v>
      </c>
      <c r="F1122" s="715">
        <v>89.0</v>
      </c>
      <c r="G1122" s="715">
        <v>100.0</v>
      </c>
      <c r="H1122" s="715" t="s">
        <v>1403</v>
      </c>
      <c r="J1122" s="716">
        <f t="shared" si="17"/>
        <v>0.8199999999999932</v>
      </c>
      <c r="L1122" s="709" t="s">
        <v>226</v>
      </c>
      <c r="M1122" s="708" t="s">
        <v>1486</v>
      </c>
    </row>
    <row r="1123" spans="8:8">
      <c r="A1123" s="713" t="s">
        <v>226</v>
      </c>
      <c r="B1123" s="713" t="s">
        <v>1486</v>
      </c>
      <c r="C1123" s="714" t="s">
        <v>228</v>
      </c>
      <c r="D1123" s="715">
        <v>89.0</v>
      </c>
      <c r="E1123" s="715">
        <v>100.0</v>
      </c>
      <c r="F1123" s="715">
        <v>114.0</v>
      </c>
      <c r="G1123" s="715">
        <v>243.0</v>
      </c>
      <c r="H1123" s="715" t="s">
        <v>1402</v>
      </c>
      <c r="J1123" s="716">
        <f t="shared" si="17"/>
        <v>25.143</v>
      </c>
      <c r="L1123" s="709" t="s">
        <v>226</v>
      </c>
      <c r="M1123" s="708" t="s">
        <v>1486</v>
      </c>
    </row>
    <row r="1124" spans="8:8">
      <c r="A1124" s="713" t="s">
        <v>226</v>
      </c>
      <c r="B1124" s="713" t="s">
        <v>1486</v>
      </c>
      <c r="C1124" s="714" t="s">
        <v>228</v>
      </c>
      <c r="D1124" s="715">
        <v>114.0</v>
      </c>
      <c r="E1124" s="715">
        <v>243.0</v>
      </c>
      <c r="F1124" s="715">
        <v>118.0</v>
      </c>
      <c r="G1124" s="715">
        <v>616.0</v>
      </c>
      <c r="H1124" s="715" t="s">
        <v>1404</v>
      </c>
      <c r="J1124" s="716">
        <f t="shared" si="17"/>
        <v>4.373000000000005</v>
      </c>
      <c r="L1124" s="709" t="s">
        <v>226</v>
      </c>
      <c r="M1124" s="708" t="s">
        <v>1486</v>
      </c>
    </row>
    <row r="1125" spans="8:8">
      <c r="A1125" s="713" t="s">
        <v>206</v>
      </c>
      <c r="B1125" s="713" t="s">
        <v>1417</v>
      </c>
      <c r="C1125" s="714" t="s">
        <v>1487</v>
      </c>
      <c r="D1125" s="715">
        <v>55.0</v>
      </c>
      <c r="E1125" s="715">
        <v>600.0</v>
      </c>
      <c r="F1125" s="715">
        <v>61.0</v>
      </c>
      <c r="G1125" s="715">
        <v>0.0</v>
      </c>
      <c r="H1125" s="715" t="s">
        <v>1404</v>
      </c>
      <c r="J1125" s="716">
        <f t="shared" si="17"/>
        <v>5.399999999999999</v>
      </c>
      <c r="L1125" s="709" t="s">
        <v>206</v>
      </c>
      <c r="M1125" s="708" t="s">
        <v>1417</v>
      </c>
    </row>
    <row r="1126" spans="8:8">
      <c r="A1126" s="713" t="s">
        <v>206</v>
      </c>
      <c r="B1126" s="713" t="s">
        <v>1417</v>
      </c>
      <c r="C1126" s="714" t="s">
        <v>1487</v>
      </c>
      <c r="D1126" s="715">
        <v>61.0</v>
      </c>
      <c r="E1126" s="715">
        <v>0.0</v>
      </c>
      <c r="F1126" s="715">
        <v>66.0</v>
      </c>
      <c r="G1126" s="715">
        <v>600.0</v>
      </c>
      <c r="H1126" s="715" t="s">
        <v>1402</v>
      </c>
      <c r="J1126" s="716">
        <f t="shared" si="17"/>
        <v>5.599999999999994</v>
      </c>
      <c r="L1126" s="709" t="s">
        <v>206</v>
      </c>
      <c r="M1126" s="708" t="s">
        <v>1417</v>
      </c>
    </row>
    <row r="1127" spans="8:8">
      <c r="A1127" s="713" t="s">
        <v>206</v>
      </c>
      <c r="B1127" s="713" t="s">
        <v>1417</v>
      </c>
      <c r="C1127" s="714" t="s">
        <v>1487</v>
      </c>
      <c r="D1127" s="715">
        <v>66.0</v>
      </c>
      <c r="E1127" s="715">
        <v>600.0</v>
      </c>
      <c r="F1127" s="715">
        <v>68.0</v>
      </c>
      <c r="G1127" s="715">
        <v>600.0</v>
      </c>
      <c r="H1127" s="715" t="s">
        <v>1404</v>
      </c>
      <c r="J1127" s="716">
        <f t="shared" si="17"/>
        <v>2.0</v>
      </c>
      <c r="L1127" s="709" t="s">
        <v>206</v>
      </c>
      <c r="M1127" s="708" t="s">
        <v>1417</v>
      </c>
    </row>
    <row r="1128" spans="8:8">
      <c r="A1128" s="713" t="s">
        <v>206</v>
      </c>
      <c r="B1128" s="713" t="s">
        <v>1417</v>
      </c>
      <c r="C1128" s="714" t="s">
        <v>1487</v>
      </c>
      <c r="D1128" s="715">
        <v>68.0</v>
      </c>
      <c r="E1128" s="715">
        <v>600.0</v>
      </c>
      <c r="F1128" s="715">
        <v>73.0</v>
      </c>
      <c r="G1128" s="715">
        <v>200.0</v>
      </c>
      <c r="H1128" s="715" t="s">
        <v>1403</v>
      </c>
      <c r="J1128" s="716">
        <f t="shared" si="17"/>
        <v>4.6000000000000085</v>
      </c>
      <c r="L1128" s="709" t="s">
        <v>206</v>
      </c>
      <c r="M1128" s="708" t="s">
        <v>1417</v>
      </c>
    </row>
    <row r="1129" spans="8:8">
      <c r="A1129" s="713" t="s">
        <v>206</v>
      </c>
      <c r="B1129" s="713" t="s">
        <v>1417</v>
      </c>
      <c r="C1129" s="714" t="s">
        <v>1487</v>
      </c>
      <c r="D1129" s="715">
        <v>73.0</v>
      </c>
      <c r="E1129" s="715">
        <v>200.0</v>
      </c>
      <c r="F1129" s="715">
        <v>73.0</v>
      </c>
      <c r="G1129" s="715">
        <v>850.0</v>
      </c>
      <c r="H1129" s="715" t="s">
        <v>1402</v>
      </c>
      <c r="J1129" s="716">
        <f t="shared" si="17"/>
        <v>0.6499999999999915</v>
      </c>
      <c r="L1129" s="709" t="s">
        <v>206</v>
      </c>
      <c r="M1129" s="708" t="s">
        <v>1417</v>
      </c>
    </row>
    <row r="1130" spans="8:8">
      <c r="A1130" s="713" t="s">
        <v>206</v>
      </c>
      <c r="B1130" s="713" t="s">
        <v>1417</v>
      </c>
      <c r="C1130" s="714" t="s">
        <v>1487</v>
      </c>
      <c r="D1130" s="715">
        <v>73.0</v>
      </c>
      <c r="E1130" s="715">
        <v>850.0</v>
      </c>
      <c r="F1130" s="715">
        <v>74.0</v>
      </c>
      <c r="G1130" s="715">
        <v>600.0</v>
      </c>
      <c r="H1130" s="715" t="s">
        <v>1403</v>
      </c>
      <c r="J1130" s="716">
        <f t="shared" si="17"/>
        <v>0.75</v>
      </c>
      <c r="L1130" s="709" t="s">
        <v>206</v>
      </c>
      <c r="M1130" s="708" t="s">
        <v>1417</v>
      </c>
    </row>
    <row r="1131" spans="8:8">
      <c r="A1131" s="713" t="s">
        <v>206</v>
      </c>
      <c r="B1131" s="713" t="s">
        <v>1417</v>
      </c>
      <c r="C1131" s="714" t="s">
        <v>1487</v>
      </c>
      <c r="D1131" s="715">
        <v>74.0</v>
      </c>
      <c r="E1131" s="715">
        <v>600.0</v>
      </c>
      <c r="F1131" s="715">
        <v>78.0</v>
      </c>
      <c r="G1131" s="715">
        <v>700.0</v>
      </c>
      <c r="H1131" s="715" t="s">
        <v>1402</v>
      </c>
      <c r="J1131" s="716">
        <f t="shared" si="17"/>
        <v>4.1000000000000085</v>
      </c>
      <c r="L1131" s="709" t="s">
        <v>206</v>
      </c>
      <c r="M1131" s="708" t="s">
        <v>1417</v>
      </c>
    </row>
    <row r="1132" spans="8:8">
      <c r="A1132" s="713" t="s">
        <v>206</v>
      </c>
      <c r="B1132" s="713" t="s">
        <v>1417</v>
      </c>
      <c r="C1132" s="714" t="s">
        <v>1487</v>
      </c>
      <c r="D1132" s="715">
        <v>78.0</v>
      </c>
      <c r="E1132" s="715">
        <v>700.0</v>
      </c>
      <c r="F1132" s="715">
        <v>79.0</v>
      </c>
      <c r="G1132" s="715">
        <v>500.0</v>
      </c>
      <c r="H1132" s="715" t="s">
        <v>1403</v>
      </c>
      <c r="J1132" s="716">
        <f t="shared" si="17"/>
        <v>0.7999999999999972</v>
      </c>
      <c r="L1132" s="709" t="s">
        <v>206</v>
      </c>
      <c r="M1132" s="708" t="s">
        <v>1417</v>
      </c>
    </row>
    <row r="1133" spans="8:8">
      <c r="A1133" s="713" t="s">
        <v>206</v>
      </c>
      <c r="B1133" s="713" t="s">
        <v>1417</v>
      </c>
      <c r="C1133" s="714" t="s">
        <v>1487</v>
      </c>
      <c r="D1133" s="715">
        <v>79.0</v>
      </c>
      <c r="E1133" s="715">
        <v>500.0</v>
      </c>
      <c r="F1133" s="715">
        <v>82.0</v>
      </c>
      <c r="G1133" s="715">
        <v>200.0</v>
      </c>
      <c r="H1133" s="715" t="s">
        <v>1402</v>
      </c>
      <c r="J1133" s="716">
        <f t="shared" si="17"/>
        <v>2.700000000000003</v>
      </c>
      <c r="L1133" s="709" t="s">
        <v>206</v>
      </c>
      <c r="M1133" s="708" t="s">
        <v>1417</v>
      </c>
    </row>
    <row r="1134" spans="8:8">
      <c r="A1134" s="713" t="s">
        <v>206</v>
      </c>
      <c r="B1134" s="713" t="s">
        <v>1417</v>
      </c>
      <c r="C1134" s="714" t="s">
        <v>1487</v>
      </c>
      <c r="D1134" s="715">
        <v>82.0</v>
      </c>
      <c r="E1134" s="715">
        <v>200.0</v>
      </c>
      <c r="F1134" s="715">
        <v>85.0</v>
      </c>
      <c r="G1134" s="715">
        <v>200.0</v>
      </c>
      <c r="H1134" s="715" t="s">
        <v>1403</v>
      </c>
      <c r="J1134" s="716">
        <f t="shared" si="17"/>
        <v>3.0</v>
      </c>
      <c r="L1134" s="709" t="s">
        <v>206</v>
      </c>
      <c r="M1134" s="708" t="s">
        <v>1417</v>
      </c>
    </row>
    <row r="1135" spans="8:8">
      <c r="A1135" s="713" t="s">
        <v>206</v>
      </c>
      <c r="B1135" s="713" t="s">
        <v>1417</v>
      </c>
      <c r="C1135" s="714" t="s">
        <v>1487</v>
      </c>
      <c r="D1135" s="715">
        <v>85.0</v>
      </c>
      <c r="E1135" s="715">
        <v>200.0</v>
      </c>
      <c r="F1135" s="715">
        <v>86.0</v>
      </c>
      <c r="G1135" s="715">
        <v>0.0</v>
      </c>
      <c r="H1135" s="715" t="s">
        <v>1402</v>
      </c>
      <c r="J1135" s="716">
        <f t="shared" si="17"/>
        <v>0.7999999999999972</v>
      </c>
      <c r="L1135" s="709" t="s">
        <v>206</v>
      </c>
      <c r="M1135" s="708" t="s">
        <v>1417</v>
      </c>
    </row>
    <row r="1136" spans="8:8">
      <c r="A1136" s="713" t="s">
        <v>206</v>
      </c>
      <c r="B1136" s="713" t="s">
        <v>1417</v>
      </c>
      <c r="C1136" s="714" t="s">
        <v>1487</v>
      </c>
      <c r="D1136" s="715">
        <v>86.0</v>
      </c>
      <c r="E1136" s="715">
        <v>0.0</v>
      </c>
      <c r="F1136" s="715">
        <v>88.0</v>
      </c>
      <c r="G1136" s="715">
        <v>100.0</v>
      </c>
      <c r="H1136" s="715" t="s">
        <v>1403</v>
      </c>
      <c r="J1136" s="716">
        <f t="shared" si="17"/>
        <v>2.0999999999999943</v>
      </c>
      <c r="L1136" s="709" t="s">
        <v>206</v>
      </c>
      <c r="M1136" s="708" t="s">
        <v>1417</v>
      </c>
    </row>
    <row r="1137" spans="8:8">
      <c r="A1137" s="713" t="s">
        <v>206</v>
      </c>
      <c r="B1137" s="713" t="s">
        <v>1417</v>
      </c>
      <c r="C1137" s="714" t="s">
        <v>1487</v>
      </c>
      <c r="D1137" s="715">
        <v>88.0</v>
      </c>
      <c r="E1137" s="715">
        <v>100.0</v>
      </c>
      <c r="F1137" s="715">
        <v>89.0</v>
      </c>
      <c r="G1137" s="715">
        <v>600.0</v>
      </c>
      <c r="H1137" s="715" t="s">
        <v>1402</v>
      </c>
      <c r="J1137" s="716">
        <f t="shared" si="17"/>
        <v>1.5</v>
      </c>
      <c r="L1137" s="709" t="s">
        <v>206</v>
      </c>
      <c r="M1137" s="708" t="s">
        <v>1417</v>
      </c>
    </row>
    <row r="1138" spans="8:8">
      <c r="A1138" s="713" t="s">
        <v>206</v>
      </c>
      <c r="B1138" s="713" t="s">
        <v>1417</v>
      </c>
      <c r="C1138" s="714" t="s">
        <v>1487</v>
      </c>
      <c r="D1138" s="715">
        <v>89.0</v>
      </c>
      <c r="E1138" s="715">
        <v>600.0</v>
      </c>
      <c r="F1138" s="715">
        <v>91.0</v>
      </c>
      <c r="G1138" s="715">
        <v>0.0</v>
      </c>
      <c r="H1138" s="715" t="s">
        <v>1403</v>
      </c>
      <c r="J1138" s="716">
        <f t="shared" si="17"/>
        <v>1.4000000000000057</v>
      </c>
      <c r="L1138" s="709" t="s">
        <v>206</v>
      </c>
      <c r="M1138" s="708" t="s">
        <v>1417</v>
      </c>
    </row>
    <row r="1139" spans="8:8">
      <c r="A1139" s="713" t="s">
        <v>206</v>
      </c>
      <c r="B1139" s="713" t="s">
        <v>1417</v>
      </c>
      <c r="C1139" s="714" t="s">
        <v>1487</v>
      </c>
      <c r="D1139" s="715">
        <v>91.0</v>
      </c>
      <c r="E1139" s="715">
        <v>0.0</v>
      </c>
      <c r="F1139" s="715">
        <v>92.0</v>
      </c>
      <c r="G1139" s="715">
        <v>600.0</v>
      </c>
      <c r="H1139" s="715" t="s">
        <v>1402</v>
      </c>
      <c r="J1139" s="716">
        <f t="shared" si="17"/>
        <v>1.5999999999999943</v>
      </c>
      <c r="L1139" s="709" t="s">
        <v>206</v>
      </c>
      <c r="M1139" s="708" t="s">
        <v>1417</v>
      </c>
    </row>
    <row r="1140" spans="8:8">
      <c r="A1140" s="713" t="s">
        <v>206</v>
      </c>
      <c r="B1140" s="713" t="s">
        <v>1417</v>
      </c>
      <c r="C1140" s="714" t="s">
        <v>1487</v>
      </c>
      <c r="D1140" s="715">
        <v>92.0</v>
      </c>
      <c r="E1140" s="715">
        <v>600.0</v>
      </c>
      <c r="F1140" s="715">
        <v>95.0</v>
      </c>
      <c r="G1140" s="715">
        <v>800.0</v>
      </c>
      <c r="H1140" s="715" t="s">
        <v>1403</v>
      </c>
      <c r="J1140" s="716">
        <f t="shared" si="17"/>
        <v>3.200000000000003</v>
      </c>
      <c r="L1140" s="709" t="s">
        <v>206</v>
      </c>
      <c r="M1140" s="708" t="s">
        <v>1417</v>
      </c>
    </row>
    <row r="1141" spans="8:8">
      <c r="A1141" s="713" t="s">
        <v>206</v>
      </c>
      <c r="B1141" s="713" t="s">
        <v>1417</v>
      </c>
      <c r="C1141" s="714" t="s">
        <v>1487</v>
      </c>
      <c r="D1141" s="715">
        <v>95.0</v>
      </c>
      <c r="E1141" s="715">
        <v>800.0</v>
      </c>
      <c r="F1141" s="715">
        <v>99.0</v>
      </c>
      <c r="G1141" s="715">
        <v>900.0</v>
      </c>
      <c r="H1141" s="715" t="s">
        <v>1402</v>
      </c>
      <c r="J1141" s="716">
        <f t="shared" si="17"/>
        <v>4.1000000000000085</v>
      </c>
      <c r="L1141" s="709" t="s">
        <v>206</v>
      </c>
      <c r="M1141" s="708" t="s">
        <v>1417</v>
      </c>
    </row>
    <row r="1142" spans="8:8">
      <c r="A1142" s="713" t="s">
        <v>206</v>
      </c>
      <c r="B1142" s="713" t="s">
        <v>1417</v>
      </c>
      <c r="C1142" s="714" t="s">
        <v>1487</v>
      </c>
      <c r="D1142" s="715">
        <v>99.0</v>
      </c>
      <c r="E1142" s="715">
        <v>900.0</v>
      </c>
      <c r="F1142" s="715">
        <v>101.0</v>
      </c>
      <c r="G1142" s="715">
        <v>800.0</v>
      </c>
      <c r="H1142" s="715" t="s">
        <v>1403</v>
      </c>
      <c r="J1142" s="716">
        <f t="shared" si="17"/>
        <v>1.8999999999999915</v>
      </c>
      <c r="L1142" s="709" t="s">
        <v>206</v>
      </c>
      <c r="M1142" s="708" t="s">
        <v>1417</v>
      </c>
    </row>
    <row r="1143" spans="8:8">
      <c r="A1143" s="713" t="s">
        <v>206</v>
      </c>
      <c r="B1143" s="713" t="s">
        <v>1417</v>
      </c>
      <c r="C1143" s="714" t="s">
        <v>1487</v>
      </c>
      <c r="D1143" s="715">
        <v>101.0</v>
      </c>
      <c r="E1143" s="715">
        <v>800.0</v>
      </c>
      <c r="F1143" s="715">
        <v>102.0</v>
      </c>
      <c r="G1143" s="715">
        <v>800.0</v>
      </c>
      <c r="H1143" s="715" t="s">
        <v>1402</v>
      </c>
      <c r="J1143" s="716">
        <f t="shared" si="17"/>
        <v>1.0</v>
      </c>
      <c r="L1143" s="709" t="s">
        <v>206</v>
      </c>
      <c r="M1143" s="708" t="s">
        <v>1417</v>
      </c>
    </row>
    <row r="1144" spans="8:8">
      <c r="A1144" s="713" t="s">
        <v>206</v>
      </c>
      <c r="B1144" s="713" t="s">
        <v>1417</v>
      </c>
      <c r="C1144" s="714" t="s">
        <v>1487</v>
      </c>
      <c r="D1144" s="715">
        <v>102.0</v>
      </c>
      <c r="E1144" s="715">
        <v>800.0</v>
      </c>
      <c r="F1144" s="715">
        <v>104.0</v>
      </c>
      <c r="G1144" s="715">
        <v>200.0</v>
      </c>
      <c r="H1144" s="715" t="s">
        <v>1403</v>
      </c>
      <c r="J1144" s="716">
        <f t="shared" si="17"/>
        <v>1.4000000000000057</v>
      </c>
      <c r="L1144" s="709" t="s">
        <v>206</v>
      </c>
      <c r="M1144" s="708" t="s">
        <v>1417</v>
      </c>
    </row>
    <row r="1145" spans="8:8">
      <c r="A1145" s="713" t="s">
        <v>206</v>
      </c>
      <c r="B1145" s="713" t="s">
        <v>1417</v>
      </c>
      <c r="C1145" s="714" t="s">
        <v>1487</v>
      </c>
      <c r="D1145" s="715">
        <v>104.0</v>
      </c>
      <c r="E1145" s="715">
        <v>200.0</v>
      </c>
      <c r="F1145" s="715">
        <v>105.0</v>
      </c>
      <c r="G1145" s="715">
        <v>0.0</v>
      </c>
      <c r="H1145" s="715" t="s">
        <v>1402</v>
      </c>
      <c r="J1145" s="716">
        <f t="shared" si="17"/>
        <v>0.7999999999999972</v>
      </c>
      <c r="L1145" s="709" t="s">
        <v>206</v>
      </c>
      <c r="M1145" s="708" t="s">
        <v>1417</v>
      </c>
    </row>
    <row r="1146" spans="8:8">
      <c r="A1146" s="713" t="s">
        <v>206</v>
      </c>
      <c r="B1146" s="713" t="s">
        <v>1417</v>
      </c>
      <c r="C1146" s="714" t="s">
        <v>1487</v>
      </c>
      <c r="D1146" s="715">
        <v>105.0</v>
      </c>
      <c r="E1146" s="715">
        <v>0.0</v>
      </c>
      <c r="F1146" s="715">
        <v>106.0</v>
      </c>
      <c r="G1146" s="715">
        <v>300.0</v>
      </c>
      <c r="H1146" s="715" t="s">
        <v>1403</v>
      </c>
      <c r="J1146" s="716">
        <f t="shared" si="17"/>
        <v>1.2999999999999972</v>
      </c>
      <c r="L1146" s="709" t="s">
        <v>206</v>
      </c>
      <c r="M1146" s="708" t="s">
        <v>1417</v>
      </c>
    </row>
    <row r="1147" spans="8:8">
      <c r="A1147" s="713" t="s">
        <v>206</v>
      </c>
      <c r="B1147" s="713" t="s">
        <v>1417</v>
      </c>
      <c r="C1147" s="714" t="s">
        <v>1487</v>
      </c>
      <c r="D1147" s="715">
        <v>106.0</v>
      </c>
      <c r="E1147" s="715">
        <v>300.0</v>
      </c>
      <c r="F1147" s="715">
        <v>107.0</v>
      </c>
      <c r="G1147" s="715">
        <v>500.0</v>
      </c>
      <c r="H1147" s="715" t="s">
        <v>1402</v>
      </c>
      <c r="J1147" s="716">
        <f t="shared" si="17"/>
        <v>1.2000000000000028</v>
      </c>
      <c r="L1147" s="709" t="s">
        <v>206</v>
      </c>
      <c r="M1147" s="708" t="s">
        <v>1417</v>
      </c>
    </row>
    <row r="1148" spans="8:8">
      <c r="A1148" s="713" t="s">
        <v>206</v>
      </c>
      <c r="B1148" s="713" t="s">
        <v>1417</v>
      </c>
      <c r="C1148" s="714" t="s">
        <v>1487</v>
      </c>
      <c r="D1148" s="715">
        <v>107.0</v>
      </c>
      <c r="E1148" s="715">
        <v>500.0</v>
      </c>
      <c r="F1148" s="715">
        <v>108.0</v>
      </c>
      <c r="G1148" s="715">
        <v>200.0</v>
      </c>
      <c r="H1148" s="715" t="s">
        <v>1404</v>
      </c>
      <c r="J1148" s="716">
        <f t="shared" si="17"/>
        <v>0.7000000000000028</v>
      </c>
      <c r="L1148" s="709" t="s">
        <v>206</v>
      </c>
      <c r="M1148" s="708" t="s">
        <v>1417</v>
      </c>
    </row>
    <row r="1149" spans="8:8">
      <c r="A1149" s="713" t="s">
        <v>206</v>
      </c>
      <c r="B1149" s="713" t="s">
        <v>1417</v>
      </c>
      <c r="C1149" s="714" t="s">
        <v>1487</v>
      </c>
      <c r="D1149" s="715">
        <v>108.0</v>
      </c>
      <c r="E1149" s="715">
        <v>200.0</v>
      </c>
      <c r="F1149" s="715">
        <v>108.0</v>
      </c>
      <c r="G1149" s="715">
        <v>900.0</v>
      </c>
      <c r="H1149" s="715" t="s">
        <v>1403</v>
      </c>
      <c r="J1149" s="716">
        <f t="shared" si="17"/>
        <v>0.7000000000000028</v>
      </c>
      <c r="L1149" s="709" t="s">
        <v>206</v>
      </c>
      <c r="M1149" s="708" t="s">
        <v>1417</v>
      </c>
    </row>
    <row r="1150" spans="8:8">
      <c r="A1150" s="713" t="s">
        <v>206</v>
      </c>
      <c r="B1150" s="713" t="s">
        <v>1417</v>
      </c>
      <c r="C1150" s="714" t="s">
        <v>1487</v>
      </c>
      <c r="D1150" s="715">
        <v>108.0</v>
      </c>
      <c r="E1150" s="715">
        <v>900.0</v>
      </c>
      <c r="F1150" s="715">
        <v>109.0</v>
      </c>
      <c r="G1150" s="715">
        <v>900.0</v>
      </c>
      <c r="H1150" s="715" t="s">
        <v>1404</v>
      </c>
      <c r="J1150" s="716">
        <f t="shared" si="17"/>
        <v>1.0</v>
      </c>
      <c r="L1150" s="709" t="s">
        <v>206</v>
      </c>
      <c r="M1150" s="708" t="s">
        <v>1417</v>
      </c>
    </row>
    <row r="1151" spans="8:8">
      <c r="A1151" s="713" t="s">
        <v>206</v>
      </c>
      <c r="B1151" s="713" t="s">
        <v>1417</v>
      </c>
      <c r="C1151" s="714" t="s">
        <v>1487</v>
      </c>
      <c r="D1151" s="715">
        <v>109.0</v>
      </c>
      <c r="E1151" s="715">
        <v>900.0</v>
      </c>
      <c r="F1151" s="715">
        <v>111.0</v>
      </c>
      <c r="G1151" s="715">
        <v>510.0</v>
      </c>
      <c r="H1151" s="715" t="s">
        <v>1403</v>
      </c>
      <c r="J1151" s="716">
        <f t="shared" si="17"/>
        <v>1.6099999999999994</v>
      </c>
      <c r="L1151" s="709" t="s">
        <v>206</v>
      </c>
      <c r="M1151" s="708" t="s">
        <v>1417</v>
      </c>
    </row>
    <row r="1152" spans="8:8">
      <c r="A1152" s="713" t="s">
        <v>210</v>
      </c>
      <c r="B1152" s="713" t="s">
        <v>1417</v>
      </c>
      <c r="C1152" s="714" t="s">
        <v>1488</v>
      </c>
      <c r="D1152" s="715">
        <v>0.0</v>
      </c>
      <c r="E1152" s="715">
        <v>0.0</v>
      </c>
      <c r="F1152" s="715">
        <v>2.0</v>
      </c>
      <c r="G1152" s="715">
        <v>950.0</v>
      </c>
      <c r="H1152" s="715" t="s">
        <v>1402</v>
      </c>
      <c r="J1152" s="716">
        <f t="shared" si="17"/>
        <v>2.95</v>
      </c>
      <c r="L1152" s="709" t="s">
        <v>210</v>
      </c>
      <c r="M1152" s="708" t="s">
        <v>1417</v>
      </c>
    </row>
    <row r="1153" spans="8:8">
      <c r="A1153" s="713" t="s">
        <v>210</v>
      </c>
      <c r="B1153" s="713" t="s">
        <v>1417</v>
      </c>
      <c r="C1153" s="714" t="s">
        <v>1488</v>
      </c>
      <c r="D1153" s="715">
        <v>2.0</v>
      </c>
      <c r="E1153" s="715">
        <v>950.0</v>
      </c>
      <c r="F1153" s="715">
        <v>3.0</v>
      </c>
      <c r="G1153" s="715">
        <v>800.0</v>
      </c>
      <c r="H1153" s="715" t="s">
        <v>1411</v>
      </c>
      <c r="J1153" s="716">
        <f t="shared" si="17"/>
        <v>0.8499999999999996</v>
      </c>
      <c r="L1153" s="709" t="s">
        <v>210</v>
      </c>
      <c r="M1153" s="708" t="s">
        <v>1417</v>
      </c>
    </row>
    <row r="1154" spans="8:8">
      <c r="A1154" s="713" t="s">
        <v>210</v>
      </c>
      <c r="B1154" s="713" t="s">
        <v>1417</v>
      </c>
      <c r="C1154" s="714" t="s">
        <v>1488</v>
      </c>
      <c r="D1154" s="715">
        <v>3.0</v>
      </c>
      <c r="E1154" s="715">
        <v>800.0</v>
      </c>
      <c r="F1154" s="715">
        <v>17.0</v>
      </c>
      <c r="G1154" s="715">
        <v>0.0</v>
      </c>
      <c r="H1154" s="715" t="s">
        <v>1403</v>
      </c>
      <c r="J1154" s="716">
        <f t="shared" si="17"/>
        <v>13.2</v>
      </c>
      <c r="L1154" s="709" t="s">
        <v>210</v>
      </c>
      <c r="M1154" s="708" t="s">
        <v>1417</v>
      </c>
    </row>
    <row r="1155" spans="8:8">
      <c r="A1155" s="713" t="s">
        <v>210</v>
      </c>
      <c r="B1155" s="713" t="s">
        <v>1417</v>
      </c>
      <c r="C1155" s="714" t="s">
        <v>1488</v>
      </c>
      <c r="D1155" s="715">
        <v>17.0</v>
      </c>
      <c r="E1155" s="715">
        <v>0.0</v>
      </c>
      <c r="F1155" s="715">
        <v>18.0</v>
      </c>
      <c r="G1155" s="715">
        <v>400.0</v>
      </c>
      <c r="H1155" s="715" t="s">
        <v>1402</v>
      </c>
      <c r="J1155" s="716">
        <f t="shared" si="18" ref="J1155:J1218">+(F1155+G1155/1000)-(D1155+E1155/1000)</f>
        <v>1.3999999999999986</v>
      </c>
      <c r="L1155" s="709" t="s">
        <v>210</v>
      </c>
      <c r="M1155" s="708" t="s">
        <v>1417</v>
      </c>
    </row>
    <row r="1156" spans="8:8">
      <c r="A1156" s="713" t="s">
        <v>210</v>
      </c>
      <c r="B1156" s="713" t="s">
        <v>1417</v>
      </c>
      <c r="C1156" s="714" t="s">
        <v>1488</v>
      </c>
      <c r="D1156" s="715">
        <v>18.0</v>
      </c>
      <c r="E1156" s="715">
        <v>400.0</v>
      </c>
      <c r="F1156" s="715">
        <v>37.0</v>
      </c>
      <c r="G1156" s="715">
        <v>400.0</v>
      </c>
      <c r="H1156" s="715" t="s">
        <v>1403</v>
      </c>
      <c r="J1156" s="716">
        <f t="shared" si="18"/>
        <v>19.0</v>
      </c>
      <c r="L1156" s="709" t="s">
        <v>210</v>
      </c>
      <c r="M1156" s="708" t="s">
        <v>1417</v>
      </c>
    </row>
    <row r="1157" spans="8:8">
      <c r="A1157" s="713" t="s">
        <v>210</v>
      </c>
      <c r="B1157" s="713" t="s">
        <v>1417</v>
      </c>
      <c r="C1157" s="714" t="s">
        <v>1488</v>
      </c>
      <c r="D1157" s="715">
        <v>37.0</v>
      </c>
      <c r="E1157" s="715">
        <v>400.0</v>
      </c>
      <c r="F1157" s="715">
        <v>40.0</v>
      </c>
      <c r="G1157" s="715">
        <v>500.0</v>
      </c>
      <c r="H1157" s="715" t="s">
        <v>1402</v>
      </c>
      <c r="J1157" s="716">
        <f t="shared" si="18"/>
        <v>3.1000000000000014</v>
      </c>
      <c r="L1157" s="709" t="s">
        <v>210</v>
      </c>
      <c r="M1157" s="708" t="s">
        <v>1417</v>
      </c>
    </row>
    <row r="1158" spans="8:8">
      <c r="A1158" s="713" t="s">
        <v>210</v>
      </c>
      <c r="B1158" s="713" t="s">
        <v>1417</v>
      </c>
      <c r="C1158" s="714" t="s">
        <v>1488</v>
      </c>
      <c r="D1158" s="715">
        <v>40.0</v>
      </c>
      <c r="E1158" s="715">
        <v>500.0</v>
      </c>
      <c r="F1158" s="715">
        <v>58.0</v>
      </c>
      <c r="G1158" s="715">
        <v>66.0</v>
      </c>
      <c r="H1158" s="715" t="s">
        <v>1403</v>
      </c>
      <c r="J1158" s="716">
        <f t="shared" si="18"/>
        <v>17.566000000000003</v>
      </c>
      <c r="L1158" s="709" t="s">
        <v>210</v>
      </c>
      <c r="M1158" s="708" t="s">
        <v>1417</v>
      </c>
    </row>
    <row r="1159" spans="8:8">
      <c r="A1159" s="713" t="s">
        <v>213</v>
      </c>
      <c r="B1159" s="713" t="s">
        <v>1417</v>
      </c>
      <c r="C1159" s="714" t="s">
        <v>214</v>
      </c>
      <c r="D1159" s="715">
        <v>0.0</v>
      </c>
      <c r="E1159" s="715">
        <v>0.0</v>
      </c>
      <c r="F1159" s="715">
        <v>8.0</v>
      </c>
      <c r="G1159" s="715">
        <v>0.0</v>
      </c>
      <c r="H1159" s="715" t="s">
        <v>1402</v>
      </c>
      <c r="J1159" s="716">
        <f t="shared" si="18"/>
        <v>8.0</v>
      </c>
      <c r="L1159" s="709" t="s">
        <v>213</v>
      </c>
      <c r="M1159" s="708" t="s">
        <v>1417</v>
      </c>
    </row>
    <row r="1160" spans="8:8">
      <c r="A1160" s="713" t="s">
        <v>213</v>
      </c>
      <c r="B1160" s="713" t="s">
        <v>1417</v>
      </c>
      <c r="C1160" s="714" t="s">
        <v>214</v>
      </c>
      <c r="D1160" s="715">
        <v>8.0</v>
      </c>
      <c r="E1160" s="715">
        <v>0.0</v>
      </c>
      <c r="F1160" s="715">
        <v>19.0</v>
      </c>
      <c r="G1160" s="715">
        <v>0.0</v>
      </c>
      <c r="H1160" s="715" t="s">
        <v>1404</v>
      </c>
      <c r="J1160" s="716">
        <f t="shared" si="18"/>
        <v>11.0</v>
      </c>
      <c r="L1160" s="709" t="s">
        <v>213</v>
      </c>
      <c r="M1160" s="708" t="s">
        <v>1417</v>
      </c>
    </row>
    <row r="1161" spans="8:8">
      <c r="A1161" s="713" t="s">
        <v>213</v>
      </c>
      <c r="B1161" s="713" t="s">
        <v>1417</v>
      </c>
      <c r="C1161" s="714" t="s">
        <v>214</v>
      </c>
      <c r="D1161" s="715">
        <v>19.0</v>
      </c>
      <c r="E1161" s="715">
        <v>0.0</v>
      </c>
      <c r="F1161" s="715">
        <v>22.0</v>
      </c>
      <c r="G1161" s="715">
        <v>0.0</v>
      </c>
      <c r="H1161" s="715" t="s">
        <v>1402</v>
      </c>
      <c r="J1161" s="716">
        <f t="shared" si="18"/>
        <v>3.0</v>
      </c>
      <c r="L1161" s="709" t="s">
        <v>213</v>
      </c>
      <c r="M1161" s="708" t="s">
        <v>1417</v>
      </c>
    </row>
    <row r="1162" spans="8:8">
      <c r="A1162" s="713" t="s">
        <v>213</v>
      </c>
      <c r="B1162" s="713" t="s">
        <v>1417</v>
      </c>
      <c r="C1162" s="714" t="s">
        <v>214</v>
      </c>
      <c r="D1162" s="715">
        <v>22.0</v>
      </c>
      <c r="E1162" s="715">
        <v>0.0</v>
      </c>
      <c r="F1162" s="715">
        <v>25.0</v>
      </c>
      <c r="G1162" s="715">
        <v>0.0</v>
      </c>
      <c r="H1162" s="715" t="s">
        <v>1403</v>
      </c>
      <c r="J1162" s="716">
        <f t="shared" si="18"/>
        <v>3.0</v>
      </c>
      <c r="L1162" s="709" t="s">
        <v>213</v>
      </c>
      <c r="M1162" s="708" t="s">
        <v>1417</v>
      </c>
    </row>
    <row r="1163" spans="8:8">
      <c r="A1163" s="713" t="s">
        <v>213</v>
      </c>
      <c r="B1163" s="713" t="s">
        <v>1417</v>
      </c>
      <c r="C1163" s="714" t="s">
        <v>214</v>
      </c>
      <c r="D1163" s="715">
        <v>25.0</v>
      </c>
      <c r="E1163" s="715">
        <v>0.0</v>
      </c>
      <c r="F1163" s="715">
        <v>27.0</v>
      </c>
      <c r="G1163" s="715">
        <v>0.0</v>
      </c>
      <c r="H1163" s="715" t="s">
        <v>1402</v>
      </c>
      <c r="J1163" s="716">
        <f t="shared" si="18"/>
        <v>2.0</v>
      </c>
      <c r="L1163" s="709" t="s">
        <v>213</v>
      </c>
      <c r="M1163" s="708" t="s">
        <v>1417</v>
      </c>
    </row>
    <row r="1164" spans="8:8">
      <c r="A1164" s="713" t="s">
        <v>213</v>
      </c>
      <c r="B1164" s="713" t="s">
        <v>1417</v>
      </c>
      <c r="C1164" s="714" t="s">
        <v>214</v>
      </c>
      <c r="D1164" s="715">
        <v>27.0</v>
      </c>
      <c r="E1164" s="715">
        <v>0.0</v>
      </c>
      <c r="F1164" s="715">
        <v>30.0</v>
      </c>
      <c r="G1164" s="715">
        <v>0.0</v>
      </c>
      <c r="H1164" s="715" t="s">
        <v>1403</v>
      </c>
      <c r="J1164" s="716">
        <f t="shared" si="18"/>
        <v>3.0</v>
      </c>
      <c r="L1164" s="709" t="s">
        <v>213</v>
      </c>
      <c r="M1164" s="708" t="s">
        <v>1417</v>
      </c>
    </row>
    <row r="1165" spans="8:8">
      <c r="A1165" s="713" t="s">
        <v>213</v>
      </c>
      <c r="B1165" s="713" t="s">
        <v>1417</v>
      </c>
      <c r="C1165" s="714" t="s">
        <v>214</v>
      </c>
      <c r="D1165" s="715">
        <v>30.0</v>
      </c>
      <c r="E1165" s="715">
        <v>0.0</v>
      </c>
      <c r="F1165" s="715">
        <v>32.0</v>
      </c>
      <c r="G1165" s="715">
        <v>0.0</v>
      </c>
      <c r="H1165" s="715" t="s">
        <v>1402</v>
      </c>
      <c r="J1165" s="716">
        <f t="shared" si="18"/>
        <v>2.0</v>
      </c>
      <c r="L1165" s="709" t="s">
        <v>213</v>
      </c>
      <c r="M1165" s="708" t="s">
        <v>1417</v>
      </c>
    </row>
    <row r="1166" spans="8:8">
      <c r="A1166" s="713" t="s">
        <v>213</v>
      </c>
      <c r="B1166" s="713" t="s">
        <v>1417</v>
      </c>
      <c r="C1166" s="714" t="s">
        <v>214</v>
      </c>
      <c r="D1166" s="715">
        <v>32.0</v>
      </c>
      <c r="E1166" s="715">
        <v>0.0</v>
      </c>
      <c r="F1166" s="715">
        <v>63.0</v>
      </c>
      <c r="G1166" s="715">
        <v>0.0</v>
      </c>
      <c r="H1166" s="715" t="s">
        <v>1403</v>
      </c>
      <c r="J1166" s="716">
        <f t="shared" si="18"/>
        <v>31.0</v>
      </c>
      <c r="L1166" s="709" t="s">
        <v>213</v>
      </c>
      <c r="M1166" s="708" t="s">
        <v>1417</v>
      </c>
    </row>
    <row r="1167" spans="8:8">
      <c r="A1167" s="713" t="s">
        <v>213</v>
      </c>
      <c r="B1167" s="713" t="s">
        <v>1417</v>
      </c>
      <c r="C1167" s="714" t="s">
        <v>214</v>
      </c>
      <c r="D1167" s="715">
        <v>63.0</v>
      </c>
      <c r="E1167" s="715">
        <v>0.0</v>
      </c>
      <c r="F1167" s="715">
        <v>89.0</v>
      </c>
      <c r="G1167" s="715">
        <v>0.0</v>
      </c>
      <c r="H1167" s="715" t="s">
        <v>1402</v>
      </c>
      <c r="J1167" s="716">
        <f t="shared" si="18"/>
        <v>26.0</v>
      </c>
      <c r="L1167" s="709" t="s">
        <v>213</v>
      </c>
      <c r="M1167" s="708" t="s">
        <v>1417</v>
      </c>
    </row>
    <row r="1168" spans="8:8">
      <c r="A1168" s="713" t="s">
        <v>213</v>
      </c>
      <c r="B1168" s="713" t="s">
        <v>1417</v>
      </c>
      <c r="C1168" s="714" t="s">
        <v>214</v>
      </c>
      <c r="D1168" s="715">
        <v>89.0</v>
      </c>
      <c r="E1168" s="715">
        <v>0.0</v>
      </c>
      <c r="F1168" s="715">
        <v>96.0</v>
      </c>
      <c r="G1168" s="715">
        <v>715.0</v>
      </c>
      <c r="H1168" s="715" t="s">
        <v>1403</v>
      </c>
      <c r="J1168" s="716">
        <f t="shared" si="18"/>
        <v>7.715000000000003</v>
      </c>
      <c r="L1168" s="709" t="s">
        <v>213</v>
      </c>
      <c r="M1168" s="708" t="s">
        <v>1417</v>
      </c>
    </row>
    <row r="1169" spans="8:8">
      <c r="A1169" s="713" t="s">
        <v>213</v>
      </c>
      <c r="B1169" s="713" t="s">
        <v>1417</v>
      </c>
      <c r="C1169" s="714" t="s">
        <v>214</v>
      </c>
      <c r="D1169" s="715">
        <v>96.0</v>
      </c>
      <c r="E1169" s="715">
        <v>715.0</v>
      </c>
      <c r="F1169" s="715">
        <v>96.0</v>
      </c>
      <c r="G1169" s="715">
        <v>763.0</v>
      </c>
      <c r="H1169" s="715" t="s">
        <v>1402</v>
      </c>
      <c r="J1169" s="716">
        <f t="shared" si="18"/>
        <v>0.04800000000000182</v>
      </c>
      <c r="L1169" s="709" t="s">
        <v>213</v>
      </c>
      <c r="M1169" s="708" t="s">
        <v>1417</v>
      </c>
    </row>
    <row r="1170" spans="8:8">
      <c r="A1170" s="713" t="s">
        <v>217</v>
      </c>
      <c r="B1170" s="713" t="s">
        <v>1417</v>
      </c>
      <c r="C1170" s="714" t="s">
        <v>218</v>
      </c>
      <c r="D1170" s="715">
        <v>0.0</v>
      </c>
      <c r="E1170" s="715">
        <v>0.0</v>
      </c>
      <c r="F1170" s="715">
        <v>12.0</v>
      </c>
      <c r="G1170" s="715">
        <v>0.0</v>
      </c>
      <c r="H1170" s="715" t="s">
        <v>1402</v>
      </c>
      <c r="J1170" s="716">
        <f t="shared" si="18"/>
        <v>12.0</v>
      </c>
      <c r="L1170" s="709" t="s">
        <v>217</v>
      </c>
      <c r="M1170" s="708" t="s">
        <v>1417</v>
      </c>
    </row>
    <row r="1171" spans="8:8">
      <c r="A1171" s="713" t="s">
        <v>217</v>
      </c>
      <c r="B1171" s="713" t="s">
        <v>1417</v>
      </c>
      <c r="C1171" s="714" t="s">
        <v>218</v>
      </c>
      <c r="D1171" s="715">
        <v>12.0</v>
      </c>
      <c r="E1171" s="715">
        <v>0.0</v>
      </c>
      <c r="F1171" s="715">
        <v>36.0</v>
      </c>
      <c r="G1171" s="715">
        <v>0.0</v>
      </c>
      <c r="H1171" s="715" t="s">
        <v>1403</v>
      </c>
      <c r="J1171" s="716">
        <f t="shared" si="18"/>
        <v>24.0</v>
      </c>
      <c r="L1171" s="709" t="s">
        <v>217</v>
      </c>
      <c r="M1171" s="708" t="s">
        <v>1417</v>
      </c>
    </row>
    <row r="1172" spans="8:8">
      <c r="A1172" s="713" t="s">
        <v>217</v>
      </c>
      <c r="B1172" s="713" t="s">
        <v>1417</v>
      </c>
      <c r="C1172" s="714" t="s">
        <v>218</v>
      </c>
      <c r="D1172" s="715">
        <v>36.0</v>
      </c>
      <c r="E1172" s="715">
        <v>0.0</v>
      </c>
      <c r="F1172" s="715">
        <v>39.0</v>
      </c>
      <c r="G1172" s="715">
        <v>0.0</v>
      </c>
      <c r="H1172" s="715" t="s">
        <v>1404</v>
      </c>
      <c r="J1172" s="716">
        <f t="shared" si="18"/>
        <v>3.0</v>
      </c>
      <c r="L1172" s="709" t="s">
        <v>217</v>
      </c>
      <c r="M1172" s="708" t="s">
        <v>1417</v>
      </c>
    </row>
    <row r="1173" spans="8:8">
      <c r="A1173" s="713" t="s">
        <v>217</v>
      </c>
      <c r="B1173" s="713" t="s">
        <v>1417</v>
      </c>
      <c r="C1173" s="714" t="s">
        <v>218</v>
      </c>
      <c r="D1173" s="715">
        <v>39.0</v>
      </c>
      <c r="E1173" s="715">
        <v>0.0</v>
      </c>
      <c r="F1173" s="715">
        <v>46.0</v>
      </c>
      <c r="G1173" s="715">
        <v>0.0</v>
      </c>
      <c r="H1173" s="715" t="s">
        <v>1403</v>
      </c>
      <c r="J1173" s="716">
        <f t="shared" si="18"/>
        <v>7.0</v>
      </c>
      <c r="L1173" s="709" t="s">
        <v>217</v>
      </c>
      <c r="M1173" s="708" t="s">
        <v>1417</v>
      </c>
    </row>
    <row r="1174" spans="8:8">
      <c r="A1174" s="713" t="s">
        <v>217</v>
      </c>
      <c r="B1174" s="713" t="s">
        <v>1417</v>
      </c>
      <c r="C1174" s="714" t="s">
        <v>218</v>
      </c>
      <c r="D1174" s="715">
        <v>46.0</v>
      </c>
      <c r="E1174" s="715">
        <v>0.0</v>
      </c>
      <c r="F1174" s="715">
        <v>53.0</v>
      </c>
      <c r="G1174" s="715">
        <v>0.0</v>
      </c>
      <c r="H1174" s="715" t="s">
        <v>1402</v>
      </c>
      <c r="J1174" s="716">
        <f t="shared" si="18"/>
        <v>7.0</v>
      </c>
      <c r="L1174" s="709" t="s">
        <v>217</v>
      </c>
      <c r="M1174" s="708" t="s">
        <v>1417</v>
      </c>
    </row>
    <row r="1175" spans="8:8">
      <c r="A1175" s="713" t="s">
        <v>217</v>
      </c>
      <c r="B1175" s="713" t="s">
        <v>1417</v>
      </c>
      <c r="C1175" s="714" t="s">
        <v>218</v>
      </c>
      <c r="D1175" s="715">
        <v>53.0</v>
      </c>
      <c r="E1175" s="715">
        <v>0.0</v>
      </c>
      <c r="F1175" s="715">
        <v>67.0</v>
      </c>
      <c r="G1175" s="715">
        <v>0.0</v>
      </c>
      <c r="H1175" s="715" t="s">
        <v>1402</v>
      </c>
      <c r="J1175" s="716">
        <f t="shared" si="18"/>
        <v>14.0</v>
      </c>
      <c r="L1175" s="709" t="s">
        <v>217</v>
      </c>
      <c r="M1175" s="708" t="s">
        <v>1417</v>
      </c>
    </row>
    <row r="1176" spans="8:8">
      <c r="A1176" s="713" t="s">
        <v>217</v>
      </c>
      <c r="B1176" s="713" t="s">
        <v>1417</v>
      </c>
      <c r="C1176" s="714" t="s">
        <v>218</v>
      </c>
      <c r="D1176" s="715">
        <v>67.0</v>
      </c>
      <c r="E1176" s="715">
        <v>0.0</v>
      </c>
      <c r="F1176" s="715">
        <v>81.0</v>
      </c>
      <c r="G1176" s="715">
        <v>92.0</v>
      </c>
      <c r="H1176" s="715" t="s">
        <v>1403</v>
      </c>
      <c r="J1176" s="716">
        <f t="shared" si="18"/>
        <v>14.091999999999999</v>
      </c>
      <c r="L1176" s="709" t="s">
        <v>217</v>
      </c>
      <c r="M1176" s="708" t="s">
        <v>1417</v>
      </c>
    </row>
    <row r="1177" spans="8:8">
      <c r="A1177" s="713" t="s">
        <v>630</v>
      </c>
      <c r="B1177" s="713" t="s">
        <v>1447</v>
      </c>
      <c r="C1177" s="714" t="s">
        <v>631</v>
      </c>
      <c r="D1177" s="715">
        <v>0.0</v>
      </c>
      <c r="E1177" s="715">
        <v>0.0</v>
      </c>
      <c r="F1177" s="715">
        <v>9.0</v>
      </c>
      <c r="G1177" s="715">
        <v>450.0</v>
      </c>
      <c r="H1177" s="715" t="s">
        <v>1403</v>
      </c>
      <c r="J1177" s="716">
        <f t="shared" si="18"/>
        <v>9.45</v>
      </c>
      <c r="L1177" s="709" t="s">
        <v>630</v>
      </c>
      <c r="M1177" s="708" t="s">
        <v>1447</v>
      </c>
    </row>
    <row r="1178" spans="8:8">
      <c r="A1178" s="713" t="s">
        <v>630</v>
      </c>
      <c r="B1178" s="713" t="s">
        <v>1447</v>
      </c>
      <c r="C1178" s="714" t="s">
        <v>631</v>
      </c>
      <c r="D1178" s="715">
        <v>9.0</v>
      </c>
      <c r="E1178" s="715">
        <v>450.0</v>
      </c>
      <c r="F1178" s="715">
        <v>63.0</v>
      </c>
      <c r="G1178" s="715">
        <v>600.0</v>
      </c>
      <c r="H1178" s="715" t="s">
        <v>1402</v>
      </c>
      <c r="J1178" s="716">
        <f t="shared" si="18"/>
        <v>54.150000000000006</v>
      </c>
      <c r="L1178" s="709" t="s">
        <v>630</v>
      </c>
      <c r="M1178" s="708" t="s">
        <v>1447</v>
      </c>
    </row>
    <row r="1179" spans="8:8">
      <c r="A1179" s="713" t="s">
        <v>630</v>
      </c>
      <c r="B1179" s="713" t="s">
        <v>1447</v>
      </c>
      <c r="C1179" s="714" t="s">
        <v>631</v>
      </c>
      <c r="D1179" s="715">
        <v>63.0</v>
      </c>
      <c r="E1179" s="715">
        <v>600.0</v>
      </c>
      <c r="F1179" s="715">
        <v>65.0</v>
      </c>
      <c r="G1179" s="715">
        <v>890.0</v>
      </c>
      <c r="H1179" s="715" t="s">
        <v>1403</v>
      </c>
      <c r="J1179" s="716">
        <f t="shared" si="18"/>
        <v>2.289999999999999</v>
      </c>
      <c r="L1179" s="709" t="s">
        <v>630</v>
      </c>
      <c r="M1179" s="708" t="s">
        <v>1447</v>
      </c>
    </row>
    <row r="1180" spans="8:8">
      <c r="A1180" s="713" t="s">
        <v>630</v>
      </c>
      <c r="B1180" s="713" t="s">
        <v>1447</v>
      </c>
      <c r="C1180" s="714" t="s">
        <v>631</v>
      </c>
      <c r="D1180" s="715">
        <v>65.0</v>
      </c>
      <c r="E1180" s="715">
        <v>890.0</v>
      </c>
      <c r="F1180" s="715">
        <v>72.0</v>
      </c>
      <c r="G1180" s="715">
        <v>870.0</v>
      </c>
      <c r="H1180" s="715" t="s">
        <v>1402</v>
      </c>
      <c r="J1180" s="716">
        <f t="shared" si="18"/>
        <v>6.980000000000004</v>
      </c>
      <c r="L1180" s="709" t="s">
        <v>630</v>
      </c>
      <c r="M1180" s="708" t="s">
        <v>1447</v>
      </c>
    </row>
    <row r="1181" spans="8:8">
      <c r="A1181" s="713" t="s">
        <v>630</v>
      </c>
      <c r="B1181" s="713" t="s">
        <v>1447</v>
      </c>
      <c r="C1181" s="714" t="s">
        <v>631</v>
      </c>
      <c r="D1181" s="715">
        <v>72.0</v>
      </c>
      <c r="E1181" s="715">
        <v>870.0</v>
      </c>
      <c r="F1181" s="715">
        <v>86.0</v>
      </c>
      <c r="G1181" s="715">
        <v>0.0</v>
      </c>
      <c r="H1181" s="715" t="s">
        <v>1403</v>
      </c>
      <c r="J1181" s="716">
        <f t="shared" si="18"/>
        <v>13.129999999999995</v>
      </c>
      <c r="L1181" s="709" t="s">
        <v>630</v>
      </c>
      <c r="M1181" s="708" t="s">
        <v>1447</v>
      </c>
    </row>
    <row r="1182" spans="8:8">
      <c r="A1182" s="713" t="s">
        <v>630</v>
      </c>
      <c r="B1182" s="713" t="s">
        <v>1447</v>
      </c>
      <c r="C1182" s="714" t="s">
        <v>631</v>
      </c>
      <c r="D1182" s="715">
        <v>86.0</v>
      </c>
      <c r="E1182" s="715">
        <v>0.0</v>
      </c>
      <c r="F1182" s="715">
        <v>89.0</v>
      </c>
      <c r="G1182" s="715">
        <v>0.0</v>
      </c>
      <c r="H1182" s="715" t="s">
        <v>1402</v>
      </c>
      <c r="J1182" s="716">
        <f t="shared" si="18"/>
        <v>3.0</v>
      </c>
      <c r="L1182" s="709" t="s">
        <v>630</v>
      </c>
      <c r="M1182" s="708" t="s">
        <v>1447</v>
      </c>
    </row>
    <row r="1183" spans="8:8">
      <c r="A1183" s="713" t="s">
        <v>630</v>
      </c>
      <c r="B1183" s="713" t="s">
        <v>1447</v>
      </c>
      <c r="C1183" s="714" t="s">
        <v>631</v>
      </c>
      <c r="D1183" s="715">
        <v>89.0</v>
      </c>
      <c r="E1183" s="715">
        <v>0.0</v>
      </c>
      <c r="F1183" s="715">
        <v>93.0</v>
      </c>
      <c r="G1183" s="715">
        <v>0.0</v>
      </c>
      <c r="H1183" s="715" t="s">
        <v>1403</v>
      </c>
      <c r="J1183" s="716">
        <f t="shared" si="18"/>
        <v>4.0</v>
      </c>
      <c r="L1183" s="709" t="s">
        <v>630</v>
      </c>
      <c r="M1183" s="708" t="s">
        <v>1447</v>
      </c>
    </row>
    <row r="1184" spans="8:8">
      <c r="A1184" s="713" t="s">
        <v>630</v>
      </c>
      <c r="B1184" s="713" t="s">
        <v>1447</v>
      </c>
      <c r="C1184" s="714" t="s">
        <v>631</v>
      </c>
      <c r="D1184" s="715">
        <v>93.0</v>
      </c>
      <c r="E1184" s="715">
        <v>0.0</v>
      </c>
      <c r="F1184" s="715">
        <v>102.0</v>
      </c>
      <c r="G1184" s="715">
        <v>600.0</v>
      </c>
      <c r="H1184" s="715" t="s">
        <v>1402</v>
      </c>
      <c r="J1184" s="716">
        <f t="shared" si="18"/>
        <v>9.599999999999994</v>
      </c>
      <c r="L1184" s="709" t="s">
        <v>630</v>
      </c>
      <c r="M1184" s="708" t="s">
        <v>1447</v>
      </c>
    </row>
    <row r="1185" spans="8:8">
      <c r="A1185" s="713" t="s">
        <v>1266</v>
      </c>
      <c r="B1185" s="713" t="s">
        <v>1447</v>
      </c>
      <c r="C1185" s="714" t="s">
        <v>633</v>
      </c>
      <c r="D1185" s="715">
        <v>0.0</v>
      </c>
      <c r="E1185" s="715">
        <v>0.0</v>
      </c>
      <c r="F1185" s="715">
        <v>39.0</v>
      </c>
      <c r="G1185" s="715">
        <v>0.0</v>
      </c>
      <c r="H1185" s="715" t="s">
        <v>1403</v>
      </c>
      <c r="J1185" s="716">
        <f t="shared" si="18"/>
        <v>39.0</v>
      </c>
      <c r="L1185" s="709" t="s">
        <v>1266</v>
      </c>
      <c r="M1185" s="708" t="s">
        <v>1447</v>
      </c>
    </row>
    <row r="1186" spans="8:8">
      <c r="A1186" s="713" t="s">
        <v>1266</v>
      </c>
      <c r="B1186" s="713" t="s">
        <v>1447</v>
      </c>
      <c r="C1186" s="714" t="s">
        <v>633</v>
      </c>
      <c r="D1186" s="715">
        <v>39.0</v>
      </c>
      <c r="E1186" s="715">
        <v>0.0</v>
      </c>
      <c r="F1186" s="715">
        <v>104.0</v>
      </c>
      <c r="G1186" s="715">
        <v>0.0</v>
      </c>
      <c r="H1186" s="715" t="s">
        <v>1402</v>
      </c>
      <c r="J1186" s="716">
        <f t="shared" si="18"/>
        <v>65.0</v>
      </c>
      <c r="L1186" s="709" t="s">
        <v>1266</v>
      </c>
      <c r="M1186" s="708" t="s">
        <v>1447</v>
      </c>
    </row>
    <row r="1187" spans="8:8">
      <c r="A1187" s="713" t="s">
        <v>1183</v>
      </c>
      <c r="B1187" s="713" t="s">
        <v>1486</v>
      </c>
      <c r="C1187" s="714" t="s">
        <v>1489</v>
      </c>
      <c r="D1187" s="715">
        <v>0.0</v>
      </c>
      <c r="E1187" s="715">
        <v>0.0</v>
      </c>
      <c r="F1187" s="715">
        <v>13.0</v>
      </c>
      <c r="G1187" s="715">
        <v>0.0</v>
      </c>
      <c r="H1187" s="715" t="s">
        <v>1403</v>
      </c>
      <c r="J1187" s="716">
        <f t="shared" si="18"/>
        <v>13.0</v>
      </c>
      <c r="L1187" s="709" t="s">
        <v>1183</v>
      </c>
      <c r="M1187" s="708" t="s">
        <v>1486</v>
      </c>
    </row>
    <row r="1188" spans="8:8">
      <c r="A1188" s="713" t="s">
        <v>1183</v>
      </c>
      <c r="B1188" s="713" t="s">
        <v>1486</v>
      </c>
      <c r="C1188" s="714" t="s">
        <v>1489</v>
      </c>
      <c r="D1188" s="715">
        <v>13.0</v>
      </c>
      <c r="E1188" s="715">
        <v>0.0</v>
      </c>
      <c r="F1188" s="715">
        <v>49.0</v>
      </c>
      <c r="G1188" s="715">
        <v>550.0</v>
      </c>
      <c r="H1188" s="715" t="s">
        <v>1402</v>
      </c>
      <c r="J1188" s="716">
        <f t="shared" si="18"/>
        <v>36.55</v>
      </c>
      <c r="L1188" s="709" t="s">
        <v>1183</v>
      </c>
      <c r="M1188" s="708" t="s">
        <v>1486</v>
      </c>
    </row>
    <row r="1189" spans="8:8">
      <c r="A1189" s="713" t="s">
        <v>234</v>
      </c>
      <c r="B1189" s="713" t="s">
        <v>1486</v>
      </c>
      <c r="C1189" s="714" t="s">
        <v>1187</v>
      </c>
      <c r="D1189" s="715">
        <v>0.0</v>
      </c>
      <c r="E1189" s="715">
        <v>0.0</v>
      </c>
      <c r="F1189" s="715">
        <v>33.0</v>
      </c>
      <c r="G1189" s="715">
        <v>320.0</v>
      </c>
      <c r="H1189" s="715" t="s">
        <v>1402</v>
      </c>
      <c r="J1189" s="716">
        <f t="shared" si="18"/>
        <v>33.32</v>
      </c>
      <c r="L1189" s="709" t="s">
        <v>234</v>
      </c>
      <c r="M1189" s="708" t="s">
        <v>1486</v>
      </c>
    </row>
    <row r="1190" spans="8:8">
      <c r="A1190" s="713" t="s">
        <v>234</v>
      </c>
      <c r="B1190" s="713" t="s">
        <v>1486</v>
      </c>
      <c r="C1190" s="714" t="s">
        <v>1187</v>
      </c>
      <c r="D1190" s="715">
        <v>33.0</v>
      </c>
      <c r="E1190" s="715">
        <v>320.0</v>
      </c>
      <c r="F1190" s="715">
        <v>39.0</v>
      </c>
      <c r="G1190" s="715">
        <v>500.0</v>
      </c>
      <c r="H1190" s="715" t="s">
        <v>1402</v>
      </c>
      <c r="J1190" s="716">
        <f t="shared" si="18"/>
        <v>6.18</v>
      </c>
      <c r="L1190" s="709" t="s">
        <v>234</v>
      </c>
      <c r="M1190" s="708" t="s">
        <v>1486</v>
      </c>
    </row>
    <row r="1191" spans="8:8">
      <c r="A1191" s="713" t="s">
        <v>234</v>
      </c>
      <c r="B1191" s="713" t="s">
        <v>1486</v>
      </c>
      <c r="C1191" s="714" t="s">
        <v>1187</v>
      </c>
      <c r="D1191" s="715">
        <v>39.0</v>
      </c>
      <c r="E1191" s="715">
        <v>500.0</v>
      </c>
      <c r="F1191" s="715">
        <v>41.0</v>
      </c>
      <c r="G1191" s="715">
        <v>500.0</v>
      </c>
      <c r="H1191" s="715" t="s">
        <v>1403</v>
      </c>
      <c r="J1191" s="716">
        <f t="shared" si="18"/>
        <v>2.0</v>
      </c>
      <c r="L1191" s="709" t="s">
        <v>234</v>
      </c>
      <c r="M1191" s="708" t="s">
        <v>1486</v>
      </c>
    </row>
    <row r="1192" spans="8:8">
      <c r="A1192" s="713" t="s">
        <v>234</v>
      </c>
      <c r="B1192" s="713" t="s">
        <v>1486</v>
      </c>
      <c r="C1192" s="714" t="s">
        <v>1187</v>
      </c>
      <c r="D1192" s="715">
        <v>41.0</v>
      </c>
      <c r="E1192" s="715">
        <v>500.0</v>
      </c>
      <c r="F1192" s="715">
        <v>50.0</v>
      </c>
      <c r="G1192" s="715">
        <v>200.0</v>
      </c>
      <c r="H1192" s="715" t="s">
        <v>1402</v>
      </c>
      <c r="J1192" s="716">
        <f t="shared" si="18"/>
        <v>8.700000000000003</v>
      </c>
      <c r="L1192" s="709" t="s">
        <v>234</v>
      </c>
      <c r="M1192" s="708" t="s">
        <v>1486</v>
      </c>
    </row>
    <row r="1193" spans="8:8">
      <c r="A1193" s="713" t="s">
        <v>234</v>
      </c>
      <c r="B1193" s="713" t="s">
        <v>1486</v>
      </c>
      <c r="C1193" s="714" t="s">
        <v>1187</v>
      </c>
      <c r="D1193" s="715">
        <v>50.0</v>
      </c>
      <c r="E1193" s="715">
        <v>200.0</v>
      </c>
      <c r="F1193" s="715">
        <v>51.0</v>
      </c>
      <c r="G1193" s="715">
        <v>200.0</v>
      </c>
      <c r="H1193" s="715" t="s">
        <v>1404</v>
      </c>
      <c r="J1193" s="716">
        <f t="shared" si="18"/>
        <v>1.0</v>
      </c>
      <c r="L1193" s="709" t="s">
        <v>234</v>
      </c>
      <c r="M1193" s="708" t="s">
        <v>1486</v>
      </c>
    </row>
    <row r="1194" spans="8:8">
      <c r="A1194" s="713" t="s">
        <v>234</v>
      </c>
      <c r="B1194" s="713" t="s">
        <v>1486</v>
      </c>
      <c r="C1194" s="714" t="s">
        <v>1187</v>
      </c>
      <c r="D1194" s="715">
        <v>51.0</v>
      </c>
      <c r="E1194" s="715">
        <v>200.0</v>
      </c>
      <c r="F1194" s="715">
        <v>54.0</v>
      </c>
      <c r="G1194" s="715">
        <v>400.0</v>
      </c>
      <c r="H1194" s="715" t="s">
        <v>1402</v>
      </c>
      <c r="J1194" s="716">
        <f t="shared" si="18"/>
        <v>3.1999999999999957</v>
      </c>
      <c r="L1194" s="709" t="s">
        <v>234</v>
      </c>
      <c r="M1194" s="708" t="s">
        <v>1486</v>
      </c>
    </row>
    <row r="1195" spans="8:8">
      <c r="A1195" s="713" t="s">
        <v>234</v>
      </c>
      <c r="B1195" s="713" t="s">
        <v>1486</v>
      </c>
      <c r="C1195" s="714" t="s">
        <v>1187</v>
      </c>
      <c r="D1195" s="715">
        <v>54.0</v>
      </c>
      <c r="E1195" s="715">
        <v>400.0</v>
      </c>
      <c r="F1195" s="715">
        <v>56.0</v>
      </c>
      <c r="G1195" s="715">
        <v>200.0</v>
      </c>
      <c r="H1195" s="715" t="s">
        <v>1404</v>
      </c>
      <c r="J1195" s="716">
        <f t="shared" si="18"/>
        <v>1.8000000000000043</v>
      </c>
      <c r="L1195" s="709" t="s">
        <v>234</v>
      </c>
      <c r="M1195" s="708" t="s">
        <v>1486</v>
      </c>
    </row>
    <row r="1196" spans="8:8">
      <c r="A1196" s="713" t="s">
        <v>234</v>
      </c>
      <c r="B1196" s="713" t="s">
        <v>1486</v>
      </c>
      <c r="C1196" s="714" t="s">
        <v>1187</v>
      </c>
      <c r="D1196" s="715">
        <v>56.0</v>
      </c>
      <c r="E1196" s="715">
        <v>200.0</v>
      </c>
      <c r="F1196" s="715">
        <v>57.0</v>
      </c>
      <c r="G1196" s="715">
        <v>900.0</v>
      </c>
      <c r="H1196" s="715" t="s">
        <v>1402</v>
      </c>
      <c r="J1196" s="716">
        <f t="shared" si="18"/>
        <v>1.6999999999999957</v>
      </c>
      <c r="L1196" s="709" t="s">
        <v>234</v>
      </c>
      <c r="M1196" s="708" t="s">
        <v>1486</v>
      </c>
    </row>
    <row r="1197" spans="8:8">
      <c r="A1197" s="713" t="s">
        <v>234</v>
      </c>
      <c r="B1197" s="713" t="s">
        <v>1486</v>
      </c>
      <c r="C1197" s="714" t="s">
        <v>1187</v>
      </c>
      <c r="D1197" s="715">
        <v>57.0</v>
      </c>
      <c r="E1197" s="715">
        <v>900.0</v>
      </c>
      <c r="F1197" s="715">
        <v>58.0</v>
      </c>
      <c r="G1197" s="715">
        <v>800.0</v>
      </c>
      <c r="H1197" s="715" t="s">
        <v>1404</v>
      </c>
      <c r="J1197" s="716">
        <f t="shared" si="18"/>
        <v>0.8999999999999986</v>
      </c>
      <c r="L1197" s="709" t="s">
        <v>234</v>
      </c>
      <c r="M1197" s="708" t="s">
        <v>1486</v>
      </c>
    </row>
    <row r="1198" spans="8:8">
      <c r="A1198" s="713" t="s">
        <v>234</v>
      </c>
      <c r="B1198" s="713" t="s">
        <v>1486</v>
      </c>
      <c r="C1198" s="714" t="s">
        <v>1187</v>
      </c>
      <c r="D1198" s="715">
        <v>58.0</v>
      </c>
      <c r="E1198" s="715">
        <v>800.0</v>
      </c>
      <c r="F1198" s="715">
        <v>72.0</v>
      </c>
      <c r="G1198" s="715">
        <v>0.0</v>
      </c>
      <c r="H1198" s="715" t="s">
        <v>1402</v>
      </c>
      <c r="J1198" s="716">
        <f t="shared" si="18"/>
        <v>13.200000000000003</v>
      </c>
      <c r="L1198" s="709" t="s">
        <v>234</v>
      </c>
      <c r="M1198" s="708" t="s">
        <v>1486</v>
      </c>
    </row>
    <row r="1199" spans="8:8">
      <c r="A1199" s="713" t="s">
        <v>234</v>
      </c>
      <c r="B1199" s="713" t="s">
        <v>1486</v>
      </c>
      <c r="C1199" s="714" t="s">
        <v>1187</v>
      </c>
      <c r="D1199" s="715">
        <v>72.0</v>
      </c>
      <c r="E1199" s="715">
        <v>0.0</v>
      </c>
      <c r="F1199" s="715">
        <v>105.0</v>
      </c>
      <c r="G1199" s="715">
        <v>0.0</v>
      </c>
      <c r="H1199" s="715" t="s">
        <v>1403</v>
      </c>
      <c r="J1199" s="716">
        <f t="shared" si="18"/>
        <v>33.0</v>
      </c>
      <c r="L1199" s="709" t="s">
        <v>234</v>
      </c>
      <c r="M1199" s="708" t="s">
        <v>1486</v>
      </c>
    </row>
    <row r="1200" spans="8:8">
      <c r="A1200" s="713" t="s">
        <v>234</v>
      </c>
      <c r="B1200" s="713" t="s">
        <v>1486</v>
      </c>
      <c r="C1200" s="714" t="s">
        <v>1188</v>
      </c>
      <c r="D1200" s="715">
        <v>105.0</v>
      </c>
      <c r="E1200" s="715">
        <v>0.0</v>
      </c>
      <c r="F1200" s="715">
        <v>105.0</v>
      </c>
      <c r="G1200" s="715">
        <v>448.0</v>
      </c>
      <c r="H1200" s="715" t="s">
        <v>1402</v>
      </c>
      <c r="J1200" s="716">
        <f t="shared" si="18"/>
        <v>0.4479999999999933</v>
      </c>
      <c r="L1200" s="709" t="s">
        <v>234</v>
      </c>
      <c r="M1200" s="708" t="s">
        <v>1486</v>
      </c>
    </row>
    <row r="1201" spans="8:8">
      <c r="A1201" s="713" t="s">
        <v>239</v>
      </c>
      <c r="B1201" s="713" t="s">
        <v>1486</v>
      </c>
      <c r="C1201" s="714" t="s">
        <v>1490</v>
      </c>
      <c r="D1201" s="715">
        <v>0.0</v>
      </c>
      <c r="E1201" s="715">
        <v>0.0</v>
      </c>
      <c r="F1201" s="715">
        <v>13.0</v>
      </c>
      <c r="G1201" s="715">
        <v>850.0</v>
      </c>
      <c r="H1201" s="715" t="s">
        <v>1402</v>
      </c>
      <c r="J1201" s="716">
        <f t="shared" si="18"/>
        <v>13.85</v>
      </c>
      <c r="L1201" s="709" t="s">
        <v>239</v>
      </c>
      <c r="M1201" s="708" t="s">
        <v>1486</v>
      </c>
    </row>
    <row r="1202" spans="8:8">
      <c r="A1202" s="713" t="s">
        <v>239</v>
      </c>
      <c r="B1202" s="713" t="s">
        <v>1486</v>
      </c>
      <c r="C1202" s="714" t="s">
        <v>1490</v>
      </c>
      <c r="D1202" s="715">
        <v>13.0</v>
      </c>
      <c r="E1202" s="715">
        <v>850.0</v>
      </c>
      <c r="F1202" s="715">
        <v>23.0</v>
      </c>
      <c r="G1202" s="715">
        <v>0.0</v>
      </c>
      <c r="H1202" s="715" t="s">
        <v>1402</v>
      </c>
      <c r="J1202" s="716">
        <f t="shared" si="18"/>
        <v>9.15</v>
      </c>
      <c r="L1202" s="709" t="s">
        <v>239</v>
      </c>
      <c r="M1202" s="708" t="s">
        <v>1486</v>
      </c>
    </row>
    <row r="1203" spans="8:8">
      <c r="A1203" s="713" t="s">
        <v>239</v>
      </c>
      <c r="B1203" s="713" t="s">
        <v>1486</v>
      </c>
      <c r="C1203" s="714" t="s">
        <v>1490</v>
      </c>
      <c r="D1203" s="715">
        <v>23.0</v>
      </c>
      <c r="E1203" s="715">
        <v>0.0</v>
      </c>
      <c r="F1203" s="715">
        <v>33.0</v>
      </c>
      <c r="G1203" s="715">
        <v>0.0</v>
      </c>
      <c r="H1203" s="715" t="s">
        <v>1403</v>
      </c>
      <c r="J1203" s="716">
        <f t="shared" si="18"/>
        <v>10.0</v>
      </c>
      <c r="L1203" s="709" t="s">
        <v>239</v>
      </c>
      <c r="M1203" s="708" t="s">
        <v>1486</v>
      </c>
    </row>
    <row r="1204" spans="8:8">
      <c r="A1204" s="713" t="s">
        <v>239</v>
      </c>
      <c r="B1204" s="713" t="s">
        <v>1486</v>
      </c>
      <c r="C1204" s="714" t="s">
        <v>1491</v>
      </c>
      <c r="D1204" s="715">
        <v>33.0</v>
      </c>
      <c r="E1204" s="715">
        <v>0.0</v>
      </c>
      <c r="F1204" s="715">
        <v>29.0</v>
      </c>
      <c r="G1204" s="715">
        <v>500.0</v>
      </c>
      <c r="H1204" s="715" t="s">
        <v>1403</v>
      </c>
      <c r="J1204" s="716">
        <f t="shared" si="18"/>
        <v>-3.5</v>
      </c>
      <c r="L1204" s="709" t="s">
        <v>239</v>
      </c>
      <c r="M1204" s="708" t="s">
        <v>1486</v>
      </c>
    </row>
    <row r="1205" spans="8:8">
      <c r="A1205" s="713" t="s">
        <v>239</v>
      </c>
      <c r="B1205" s="713" t="s">
        <v>1486</v>
      </c>
      <c r="C1205" s="714" t="s">
        <v>1491</v>
      </c>
      <c r="D1205" s="715">
        <v>29.0</v>
      </c>
      <c r="E1205" s="715">
        <v>500.0</v>
      </c>
      <c r="F1205" s="715">
        <v>33.0</v>
      </c>
      <c r="G1205" s="715">
        <v>0.0</v>
      </c>
      <c r="H1205" s="715" t="s">
        <v>1402</v>
      </c>
      <c r="J1205" s="716">
        <f t="shared" si="18"/>
        <v>3.5</v>
      </c>
      <c r="L1205" s="709" t="s">
        <v>239</v>
      </c>
      <c r="M1205" s="708" t="s">
        <v>1486</v>
      </c>
    </row>
    <row r="1206" spans="8:8">
      <c r="A1206" s="713" t="s">
        <v>239</v>
      </c>
      <c r="B1206" s="713" t="s">
        <v>1486</v>
      </c>
      <c r="C1206" s="714" t="s">
        <v>1490</v>
      </c>
      <c r="D1206" s="715">
        <v>33.0</v>
      </c>
      <c r="E1206" s="715">
        <v>0.0</v>
      </c>
      <c r="F1206" s="715">
        <v>36.0</v>
      </c>
      <c r="G1206" s="715">
        <v>0.0</v>
      </c>
      <c r="H1206" s="715" t="s">
        <v>1402</v>
      </c>
      <c r="J1206" s="716">
        <f t="shared" si="18"/>
        <v>3.0</v>
      </c>
      <c r="L1206" s="709" t="s">
        <v>239</v>
      </c>
      <c r="M1206" s="708" t="s">
        <v>1486</v>
      </c>
    </row>
    <row r="1207" spans="8:8">
      <c r="A1207" s="713" t="s">
        <v>239</v>
      </c>
      <c r="B1207" s="713" t="s">
        <v>1486</v>
      </c>
      <c r="C1207" s="714" t="s">
        <v>1490</v>
      </c>
      <c r="D1207" s="715">
        <v>36.0</v>
      </c>
      <c r="E1207" s="715">
        <v>0.0</v>
      </c>
      <c r="F1207" s="715">
        <v>42.0</v>
      </c>
      <c r="G1207" s="715">
        <v>0.0</v>
      </c>
      <c r="H1207" s="715" t="s">
        <v>1403</v>
      </c>
      <c r="J1207" s="716">
        <f t="shared" si="18"/>
        <v>6.0</v>
      </c>
      <c r="L1207" s="709" t="s">
        <v>239</v>
      </c>
      <c r="M1207" s="708" t="s">
        <v>1486</v>
      </c>
    </row>
    <row r="1208" spans="8:8">
      <c r="A1208" s="713" t="s">
        <v>239</v>
      </c>
      <c r="B1208" s="713" t="s">
        <v>1486</v>
      </c>
      <c r="C1208" s="714" t="s">
        <v>1490</v>
      </c>
      <c r="D1208" s="715">
        <v>42.0</v>
      </c>
      <c r="E1208" s="715">
        <v>0.0</v>
      </c>
      <c r="F1208" s="715">
        <v>45.0</v>
      </c>
      <c r="G1208" s="715">
        <v>0.0</v>
      </c>
      <c r="H1208" s="715" t="s">
        <v>1402</v>
      </c>
      <c r="J1208" s="716">
        <f t="shared" si="18"/>
        <v>3.0</v>
      </c>
      <c r="L1208" s="709" t="s">
        <v>239</v>
      </c>
      <c r="M1208" s="708" t="s">
        <v>1486</v>
      </c>
    </row>
    <row r="1209" spans="8:8">
      <c r="A1209" s="713" t="s">
        <v>239</v>
      </c>
      <c r="B1209" s="713" t="s">
        <v>1486</v>
      </c>
      <c r="C1209" s="714" t="s">
        <v>1490</v>
      </c>
      <c r="D1209" s="715">
        <v>45.0</v>
      </c>
      <c r="E1209" s="715">
        <v>0.0</v>
      </c>
      <c r="F1209" s="715">
        <v>49.0</v>
      </c>
      <c r="G1209" s="715">
        <v>0.0</v>
      </c>
      <c r="H1209" s="715" t="s">
        <v>1403</v>
      </c>
      <c r="J1209" s="716">
        <f t="shared" si="18"/>
        <v>4.0</v>
      </c>
      <c r="L1209" s="709" t="s">
        <v>239</v>
      </c>
      <c r="M1209" s="708" t="s">
        <v>1486</v>
      </c>
    </row>
    <row r="1210" spans="8:8">
      <c r="A1210" s="713" t="s">
        <v>239</v>
      </c>
      <c r="B1210" s="713" t="s">
        <v>1486</v>
      </c>
      <c r="C1210" s="714" t="s">
        <v>1490</v>
      </c>
      <c r="D1210" s="715">
        <v>49.0</v>
      </c>
      <c r="E1210" s="715">
        <v>0.0</v>
      </c>
      <c r="F1210" s="715">
        <v>51.0</v>
      </c>
      <c r="G1210" s="715">
        <v>0.0</v>
      </c>
      <c r="H1210" s="715" t="s">
        <v>1402</v>
      </c>
      <c r="J1210" s="716">
        <f t="shared" si="18"/>
        <v>2.0</v>
      </c>
      <c r="L1210" s="709" t="s">
        <v>239</v>
      </c>
      <c r="M1210" s="708" t="s">
        <v>1486</v>
      </c>
    </row>
    <row r="1211" spans="8:8">
      <c r="A1211" s="713" t="s">
        <v>239</v>
      </c>
      <c r="B1211" s="713" t="s">
        <v>1486</v>
      </c>
      <c r="C1211" s="714" t="s">
        <v>1490</v>
      </c>
      <c r="D1211" s="715">
        <v>51.0</v>
      </c>
      <c r="E1211" s="715">
        <v>0.0</v>
      </c>
      <c r="F1211" s="715">
        <v>57.0</v>
      </c>
      <c r="G1211" s="715">
        <v>0.0</v>
      </c>
      <c r="H1211" s="715" t="s">
        <v>1403</v>
      </c>
      <c r="J1211" s="716">
        <f t="shared" si="18"/>
        <v>6.0</v>
      </c>
      <c r="L1211" s="709" t="s">
        <v>239</v>
      </c>
      <c r="M1211" s="708" t="s">
        <v>1486</v>
      </c>
    </row>
    <row r="1212" spans="8:8">
      <c r="A1212" s="713" t="s">
        <v>239</v>
      </c>
      <c r="B1212" s="713" t="s">
        <v>1486</v>
      </c>
      <c r="C1212" s="714" t="s">
        <v>1490</v>
      </c>
      <c r="D1212" s="715">
        <v>57.0</v>
      </c>
      <c r="E1212" s="715">
        <v>0.0</v>
      </c>
      <c r="F1212" s="715">
        <v>61.0</v>
      </c>
      <c r="G1212" s="715">
        <v>0.0</v>
      </c>
      <c r="H1212" s="715" t="s">
        <v>1402</v>
      </c>
      <c r="J1212" s="716">
        <f t="shared" si="18"/>
        <v>4.0</v>
      </c>
      <c r="L1212" s="709" t="s">
        <v>239</v>
      </c>
      <c r="M1212" s="708" t="s">
        <v>1486</v>
      </c>
    </row>
    <row r="1213" spans="8:8">
      <c r="A1213" s="713" t="s">
        <v>239</v>
      </c>
      <c r="B1213" s="713" t="s">
        <v>1486</v>
      </c>
      <c r="C1213" s="714" t="s">
        <v>1490</v>
      </c>
      <c r="D1213" s="715">
        <v>61.0</v>
      </c>
      <c r="E1213" s="715">
        <v>0.0</v>
      </c>
      <c r="F1213" s="715">
        <v>66.0</v>
      </c>
      <c r="G1213" s="715">
        <v>0.0</v>
      </c>
      <c r="H1213" s="715" t="s">
        <v>1403</v>
      </c>
      <c r="J1213" s="716">
        <f t="shared" si="18"/>
        <v>5.0</v>
      </c>
      <c r="L1213" s="709" t="s">
        <v>239</v>
      </c>
      <c r="M1213" s="708" t="s">
        <v>1486</v>
      </c>
    </row>
    <row r="1214" spans="8:8">
      <c r="A1214" s="713" t="s">
        <v>239</v>
      </c>
      <c r="B1214" s="713" t="s">
        <v>1486</v>
      </c>
      <c r="C1214" s="714" t="s">
        <v>1490</v>
      </c>
      <c r="D1214" s="715">
        <v>66.0</v>
      </c>
      <c r="E1214" s="715">
        <v>0.0</v>
      </c>
      <c r="F1214" s="715">
        <v>90.0</v>
      </c>
      <c r="G1214" s="715">
        <v>380.0</v>
      </c>
      <c r="H1214" s="715" t="s">
        <v>1402</v>
      </c>
      <c r="J1214" s="716">
        <f t="shared" si="18"/>
        <v>24.379999999999995</v>
      </c>
      <c r="L1214" s="709" t="s">
        <v>239</v>
      </c>
      <c r="M1214" s="708" t="s">
        <v>1486</v>
      </c>
    </row>
    <row r="1215" spans="8:8">
      <c r="A1215" s="713" t="s">
        <v>242</v>
      </c>
      <c r="B1215" s="713" t="s">
        <v>1486</v>
      </c>
      <c r="C1215" s="714" t="s">
        <v>1492</v>
      </c>
      <c r="D1215" s="715">
        <v>0.0</v>
      </c>
      <c r="E1215" s="715">
        <v>0.0</v>
      </c>
      <c r="F1215" s="715">
        <v>4.0</v>
      </c>
      <c r="G1215" s="715">
        <v>0.0</v>
      </c>
      <c r="H1215" s="715" t="s">
        <v>1402</v>
      </c>
      <c r="J1215" s="716">
        <f t="shared" si="18"/>
        <v>4.0</v>
      </c>
      <c r="L1215" s="709" t="s">
        <v>242</v>
      </c>
      <c r="M1215" s="708" t="s">
        <v>1486</v>
      </c>
    </row>
    <row r="1216" spans="8:8">
      <c r="A1216" s="713" t="s">
        <v>242</v>
      </c>
      <c r="B1216" s="713" t="s">
        <v>1486</v>
      </c>
      <c r="C1216" s="714" t="s">
        <v>1492</v>
      </c>
      <c r="D1216" s="715">
        <v>4.0</v>
      </c>
      <c r="E1216" s="715">
        <v>0.0</v>
      </c>
      <c r="F1216" s="715">
        <v>6.0</v>
      </c>
      <c r="G1216" s="715">
        <v>0.0</v>
      </c>
      <c r="H1216" s="715" t="s">
        <v>1403</v>
      </c>
      <c r="J1216" s="716">
        <f t="shared" si="18"/>
        <v>2.0</v>
      </c>
      <c r="L1216" s="709" t="s">
        <v>242</v>
      </c>
      <c r="M1216" s="708" t="s">
        <v>1486</v>
      </c>
    </row>
    <row r="1217" spans="8:8">
      <c r="A1217" s="713" t="s">
        <v>242</v>
      </c>
      <c r="B1217" s="713" t="s">
        <v>1486</v>
      </c>
      <c r="C1217" s="714" t="s">
        <v>1492</v>
      </c>
      <c r="D1217" s="715">
        <v>6.0</v>
      </c>
      <c r="E1217" s="715">
        <v>0.0</v>
      </c>
      <c r="F1217" s="715">
        <v>43.0</v>
      </c>
      <c r="G1217" s="715">
        <v>0.0</v>
      </c>
      <c r="H1217" s="715" t="s">
        <v>1402</v>
      </c>
      <c r="J1217" s="716">
        <f t="shared" si="18"/>
        <v>37.0</v>
      </c>
      <c r="L1217" s="709" t="s">
        <v>242</v>
      </c>
      <c r="M1217" s="708" t="s">
        <v>1486</v>
      </c>
    </row>
    <row r="1218" spans="8:8">
      <c r="A1218" s="713" t="s">
        <v>242</v>
      </c>
      <c r="B1218" s="713" t="s">
        <v>1486</v>
      </c>
      <c r="C1218" s="714" t="s">
        <v>1492</v>
      </c>
      <c r="D1218" s="715">
        <v>43.0</v>
      </c>
      <c r="E1218" s="715">
        <v>0.0</v>
      </c>
      <c r="F1218" s="715">
        <v>45.0</v>
      </c>
      <c r="G1218" s="715">
        <v>0.0</v>
      </c>
      <c r="H1218" s="715" t="s">
        <v>1403</v>
      </c>
      <c r="J1218" s="716">
        <f t="shared" si="18"/>
        <v>2.0</v>
      </c>
      <c r="L1218" s="709" t="s">
        <v>242</v>
      </c>
      <c r="M1218" s="708" t="s">
        <v>1486</v>
      </c>
    </row>
    <row r="1219" spans="8:8">
      <c r="A1219" s="713" t="s">
        <v>242</v>
      </c>
      <c r="B1219" s="713" t="s">
        <v>1486</v>
      </c>
      <c r="C1219" s="714" t="s">
        <v>1492</v>
      </c>
      <c r="D1219" s="715">
        <v>45.0</v>
      </c>
      <c r="E1219" s="715">
        <v>0.0</v>
      </c>
      <c r="F1219" s="715">
        <v>56.0</v>
      </c>
      <c r="G1219" s="715">
        <v>0.0</v>
      </c>
      <c r="H1219" s="715" t="s">
        <v>1402</v>
      </c>
      <c r="J1219" s="716">
        <f t="shared" si="19" ref="J1219:J1282">+(F1219+G1219/1000)-(D1219+E1219/1000)</f>
        <v>11.0</v>
      </c>
      <c r="L1219" s="709" t="s">
        <v>242</v>
      </c>
      <c r="M1219" s="708" t="s">
        <v>1486</v>
      </c>
    </row>
    <row r="1220" spans="8:8">
      <c r="A1220" s="713" t="s">
        <v>242</v>
      </c>
      <c r="B1220" s="713" t="s">
        <v>1486</v>
      </c>
      <c r="C1220" s="714" t="s">
        <v>1492</v>
      </c>
      <c r="D1220" s="715">
        <v>56.0</v>
      </c>
      <c r="E1220" s="715">
        <v>0.0</v>
      </c>
      <c r="F1220" s="715">
        <v>59.0</v>
      </c>
      <c r="G1220" s="715">
        <v>0.0</v>
      </c>
      <c r="H1220" s="715" t="s">
        <v>1403</v>
      </c>
      <c r="J1220" s="716">
        <f t="shared" si="19"/>
        <v>3.0</v>
      </c>
      <c r="L1220" s="709" t="s">
        <v>242</v>
      </c>
      <c r="M1220" s="708" t="s">
        <v>1486</v>
      </c>
    </row>
    <row r="1221" spans="8:8">
      <c r="A1221" s="713" t="s">
        <v>242</v>
      </c>
      <c r="B1221" s="713" t="s">
        <v>1486</v>
      </c>
      <c r="C1221" s="714" t="s">
        <v>1492</v>
      </c>
      <c r="D1221" s="715">
        <v>59.0</v>
      </c>
      <c r="E1221" s="715">
        <v>0.0</v>
      </c>
      <c r="F1221" s="715">
        <v>73.0</v>
      </c>
      <c r="G1221" s="715">
        <v>380.0</v>
      </c>
      <c r="H1221" s="715" t="s">
        <v>1402</v>
      </c>
      <c r="J1221" s="716">
        <f t="shared" si="19"/>
        <v>14.379999999999995</v>
      </c>
      <c r="L1221" s="709" t="s">
        <v>242</v>
      </c>
      <c r="M1221" s="708" t="s">
        <v>1486</v>
      </c>
    </row>
    <row r="1222" spans="8:8">
      <c r="A1222" s="713" t="s">
        <v>1493</v>
      </c>
      <c r="B1222" s="713" t="s">
        <v>1470</v>
      </c>
      <c r="C1222" s="714" t="s">
        <v>1342</v>
      </c>
      <c r="D1222" s="715">
        <v>0.0</v>
      </c>
      <c r="E1222" s="715">
        <v>0.0</v>
      </c>
      <c r="F1222" s="715">
        <v>7.0</v>
      </c>
      <c r="G1222" s="715">
        <v>0.0</v>
      </c>
      <c r="H1222" s="715" t="s">
        <v>1402</v>
      </c>
      <c r="J1222" s="716">
        <f t="shared" si="19"/>
        <v>7.0</v>
      </c>
      <c r="L1222" s="709" t="s">
        <v>1493</v>
      </c>
      <c r="M1222" s="708" t="s">
        <v>1470</v>
      </c>
    </row>
    <row r="1223" spans="8:8">
      <c r="A1223" s="713" t="s">
        <v>1493</v>
      </c>
      <c r="B1223" s="713" t="s">
        <v>1470</v>
      </c>
      <c r="C1223" s="714" t="s">
        <v>1342</v>
      </c>
      <c r="D1223" s="715">
        <v>7.0</v>
      </c>
      <c r="E1223" s="715">
        <v>0.0</v>
      </c>
      <c r="F1223" s="715">
        <v>14.0</v>
      </c>
      <c r="G1223" s="715">
        <v>500.0</v>
      </c>
      <c r="H1223" s="715" t="s">
        <v>1402</v>
      </c>
      <c r="J1223" s="716">
        <f t="shared" si="19"/>
        <v>7.5</v>
      </c>
      <c r="L1223" s="709" t="s">
        <v>1493</v>
      </c>
      <c r="M1223" s="708" t="s">
        <v>1470</v>
      </c>
    </row>
    <row r="1224" spans="8:8">
      <c r="A1224" s="713" t="s">
        <v>1493</v>
      </c>
      <c r="B1224" s="713" t="s">
        <v>1470</v>
      </c>
      <c r="C1224" s="714" t="s">
        <v>1342</v>
      </c>
      <c r="D1224" s="715">
        <v>14.0</v>
      </c>
      <c r="E1224" s="715">
        <v>500.0</v>
      </c>
      <c r="F1224" s="715">
        <v>17.0</v>
      </c>
      <c r="G1224" s="715">
        <v>530.0</v>
      </c>
      <c r="H1224" s="715" t="s">
        <v>1404</v>
      </c>
      <c r="J1224" s="716">
        <f t="shared" si="19"/>
        <v>3.030000000000001</v>
      </c>
      <c r="L1224" s="709" t="s">
        <v>1493</v>
      </c>
      <c r="M1224" s="708" t="s">
        <v>1470</v>
      </c>
    </row>
    <row r="1225" spans="8:8">
      <c r="A1225" s="713" t="s">
        <v>1493</v>
      </c>
      <c r="B1225" s="713" t="s">
        <v>1470</v>
      </c>
      <c r="C1225" s="714" t="s">
        <v>1342</v>
      </c>
      <c r="D1225" s="715">
        <v>17.0</v>
      </c>
      <c r="E1225" s="715">
        <v>530.0</v>
      </c>
      <c r="F1225" s="715">
        <v>18.0</v>
      </c>
      <c r="G1225" s="715">
        <v>150.0</v>
      </c>
      <c r="H1225" s="715" t="s">
        <v>1411</v>
      </c>
      <c r="J1225" s="716">
        <f t="shared" si="19"/>
        <v>0.6199999999999974</v>
      </c>
      <c r="L1225" s="709" t="s">
        <v>1493</v>
      </c>
      <c r="M1225" s="708" t="s">
        <v>1470</v>
      </c>
    </row>
    <row r="1226" spans="8:8">
      <c r="A1226" s="713" t="s">
        <v>1493</v>
      </c>
      <c r="B1226" s="713" t="s">
        <v>1470</v>
      </c>
      <c r="C1226" s="714" t="s">
        <v>1342</v>
      </c>
      <c r="D1226" s="715">
        <v>18.0</v>
      </c>
      <c r="E1226" s="715">
        <v>150.0</v>
      </c>
      <c r="F1226" s="715">
        <v>19.0</v>
      </c>
      <c r="G1226" s="715">
        <v>100.0</v>
      </c>
      <c r="H1226" s="715" t="s">
        <v>1404</v>
      </c>
      <c r="J1226" s="716">
        <f t="shared" si="19"/>
        <v>0.9500000000000028</v>
      </c>
      <c r="L1226" s="709" t="s">
        <v>1493</v>
      </c>
      <c r="M1226" s="708" t="s">
        <v>1470</v>
      </c>
    </row>
    <row r="1227" spans="8:8">
      <c r="A1227" s="713" t="s">
        <v>1493</v>
      </c>
      <c r="B1227" s="713" t="s">
        <v>1470</v>
      </c>
      <c r="C1227" s="714" t="s">
        <v>1342</v>
      </c>
      <c r="D1227" s="715">
        <v>19.0</v>
      </c>
      <c r="E1227" s="715">
        <v>100.0</v>
      </c>
      <c r="F1227" s="715">
        <v>20.0</v>
      </c>
      <c r="G1227" s="715">
        <v>100.0</v>
      </c>
      <c r="H1227" s="715" t="s">
        <v>1411</v>
      </c>
      <c r="J1227" s="716">
        <f t="shared" si="19"/>
        <v>1.0</v>
      </c>
      <c r="L1227" s="709" t="s">
        <v>1493</v>
      </c>
      <c r="M1227" s="708" t="s">
        <v>1470</v>
      </c>
    </row>
    <row r="1228" spans="8:8">
      <c r="A1228" s="713" t="s">
        <v>1493</v>
      </c>
      <c r="B1228" s="713" t="s">
        <v>1470</v>
      </c>
      <c r="C1228" s="714" t="s">
        <v>1342</v>
      </c>
      <c r="D1228" s="715">
        <v>20.0</v>
      </c>
      <c r="E1228" s="715">
        <v>100.0</v>
      </c>
      <c r="F1228" s="715">
        <v>20.0</v>
      </c>
      <c r="G1228" s="715">
        <v>700.0</v>
      </c>
      <c r="H1228" s="715" t="s">
        <v>1404</v>
      </c>
      <c r="J1228" s="716">
        <f t="shared" si="19"/>
        <v>0.5999999999999979</v>
      </c>
      <c r="L1228" s="709" t="s">
        <v>1493</v>
      </c>
      <c r="M1228" s="708" t="s">
        <v>1470</v>
      </c>
    </row>
    <row r="1229" spans="8:8">
      <c r="A1229" s="713" t="s">
        <v>1493</v>
      </c>
      <c r="B1229" s="713" t="s">
        <v>1470</v>
      </c>
      <c r="C1229" s="714" t="s">
        <v>1342</v>
      </c>
      <c r="D1229" s="715">
        <v>20.0</v>
      </c>
      <c r="E1229" s="715">
        <v>700.0</v>
      </c>
      <c r="F1229" s="715">
        <v>21.0</v>
      </c>
      <c r="G1229" s="715">
        <v>300.0</v>
      </c>
      <c r="H1229" s="715" t="s">
        <v>1411</v>
      </c>
      <c r="J1229" s="716">
        <f t="shared" si="19"/>
        <v>0.6000000000000014</v>
      </c>
      <c r="L1229" s="709" t="s">
        <v>1493</v>
      </c>
      <c r="M1229" s="708" t="s">
        <v>1470</v>
      </c>
    </row>
    <row r="1230" spans="8:8">
      <c r="A1230" s="713" t="s">
        <v>1493</v>
      </c>
      <c r="B1230" s="713" t="s">
        <v>1470</v>
      </c>
      <c r="C1230" s="714" t="s">
        <v>1342</v>
      </c>
      <c r="D1230" s="715">
        <v>21.0</v>
      </c>
      <c r="E1230" s="715">
        <v>300.0</v>
      </c>
      <c r="F1230" s="715">
        <v>21.0</v>
      </c>
      <c r="G1230" s="715">
        <v>900.0</v>
      </c>
      <c r="H1230" s="715" t="s">
        <v>1404</v>
      </c>
      <c r="J1230" s="716">
        <f t="shared" si="19"/>
        <v>0.5999999999999979</v>
      </c>
      <c r="L1230" s="709" t="s">
        <v>1493</v>
      </c>
      <c r="M1230" s="708" t="s">
        <v>1470</v>
      </c>
    </row>
    <row r="1231" spans="8:8">
      <c r="A1231" s="713" t="s">
        <v>1493</v>
      </c>
      <c r="B1231" s="713" t="s">
        <v>1470</v>
      </c>
      <c r="C1231" s="714" t="s">
        <v>1342</v>
      </c>
      <c r="D1231" s="715">
        <v>21.0</v>
      </c>
      <c r="E1231" s="715">
        <v>900.0</v>
      </c>
      <c r="F1231" s="715">
        <v>22.0</v>
      </c>
      <c r="G1231" s="715">
        <v>150.0</v>
      </c>
      <c r="H1231" s="715" t="s">
        <v>1411</v>
      </c>
      <c r="J1231" s="716">
        <f t="shared" si="19"/>
        <v>0.25</v>
      </c>
      <c r="L1231" s="709" t="s">
        <v>1493</v>
      </c>
      <c r="M1231" s="708" t="s">
        <v>1470</v>
      </c>
    </row>
    <row r="1232" spans="8:8">
      <c r="A1232" s="713" t="s">
        <v>1493</v>
      </c>
      <c r="B1232" s="713" t="s">
        <v>1470</v>
      </c>
      <c r="C1232" s="714" t="s">
        <v>1342</v>
      </c>
      <c r="D1232" s="715">
        <v>22.0</v>
      </c>
      <c r="E1232" s="715">
        <v>150.0</v>
      </c>
      <c r="F1232" s="715">
        <v>23.0</v>
      </c>
      <c r="G1232" s="715">
        <v>150.0</v>
      </c>
      <c r="H1232" s="715" t="s">
        <v>1404</v>
      </c>
      <c r="J1232" s="716">
        <f t="shared" si="19"/>
        <v>1.0</v>
      </c>
      <c r="L1232" s="709" t="s">
        <v>1493</v>
      </c>
      <c r="M1232" s="708" t="s">
        <v>1470</v>
      </c>
    </row>
    <row r="1233" spans="8:8">
      <c r="A1233" s="713" t="s">
        <v>1493</v>
      </c>
      <c r="B1233" s="713" t="s">
        <v>1470</v>
      </c>
      <c r="C1233" s="714" t="s">
        <v>1342</v>
      </c>
      <c r="D1233" s="715">
        <v>23.0</v>
      </c>
      <c r="E1233" s="715">
        <v>150.0</v>
      </c>
      <c r="F1233" s="715">
        <v>23.0</v>
      </c>
      <c r="G1233" s="715">
        <v>380.0</v>
      </c>
      <c r="H1233" s="715" t="s">
        <v>1411</v>
      </c>
      <c r="J1233" s="716">
        <f t="shared" si="19"/>
        <v>0.23000000000000043</v>
      </c>
      <c r="L1233" s="709" t="s">
        <v>1493</v>
      </c>
      <c r="M1233" s="708" t="s">
        <v>1470</v>
      </c>
    </row>
    <row r="1234" spans="8:8">
      <c r="A1234" s="713" t="s">
        <v>1493</v>
      </c>
      <c r="B1234" s="713" t="s">
        <v>1470</v>
      </c>
      <c r="C1234" s="714" t="s">
        <v>1342</v>
      </c>
      <c r="D1234" s="715">
        <v>23.0</v>
      </c>
      <c r="E1234" s="715">
        <v>380.0</v>
      </c>
      <c r="F1234" s="715">
        <v>24.0</v>
      </c>
      <c r="G1234" s="715">
        <v>550.0</v>
      </c>
      <c r="H1234" s="715" t="s">
        <v>1404</v>
      </c>
      <c r="J1234" s="716">
        <f t="shared" si="19"/>
        <v>1.1700000000000017</v>
      </c>
      <c r="L1234" s="709" t="s">
        <v>1493</v>
      </c>
      <c r="M1234" s="708" t="s">
        <v>1470</v>
      </c>
    </row>
    <row r="1235" spans="8:8">
      <c r="A1235" s="713" t="s">
        <v>1493</v>
      </c>
      <c r="B1235" s="713" t="s">
        <v>1470</v>
      </c>
      <c r="C1235" s="714" t="s">
        <v>1342</v>
      </c>
      <c r="D1235" s="715">
        <v>24.0</v>
      </c>
      <c r="E1235" s="715">
        <v>550.0</v>
      </c>
      <c r="F1235" s="715">
        <v>25.0</v>
      </c>
      <c r="G1235" s="715">
        <v>850.0</v>
      </c>
      <c r="H1235" s="715" t="s">
        <v>1403</v>
      </c>
      <c r="J1235" s="716">
        <f t="shared" si="19"/>
        <v>1.3000000000000007</v>
      </c>
      <c r="L1235" s="709" t="s">
        <v>1493</v>
      </c>
      <c r="M1235" s="708" t="s">
        <v>1470</v>
      </c>
    </row>
    <row r="1236" spans="8:8">
      <c r="A1236" s="713" t="s">
        <v>1493</v>
      </c>
      <c r="B1236" s="713" t="s">
        <v>1470</v>
      </c>
      <c r="C1236" s="714" t="s">
        <v>1342</v>
      </c>
      <c r="D1236" s="715">
        <v>25.0</v>
      </c>
      <c r="E1236" s="715">
        <v>850.0</v>
      </c>
      <c r="F1236" s="715">
        <v>26.0</v>
      </c>
      <c r="G1236" s="715">
        <v>50.0</v>
      </c>
      <c r="H1236" s="715" t="s">
        <v>1404</v>
      </c>
      <c r="J1236" s="716">
        <f t="shared" si="19"/>
        <v>0.1999999999999993</v>
      </c>
      <c r="L1236" s="709" t="s">
        <v>1493</v>
      </c>
      <c r="M1236" s="708" t="s">
        <v>1470</v>
      </c>
    </row>
    <row r="1237" spans="8:8">
      <c r="A1237" s="713" t="s">
        <v>1493</v>
      </c>
      <c r="B1237" s="713" t="s">
        <v>1470</v>
      </c>
      <c r="C1237" s="714" t="s">
        <v>1342</v>
      </c>
      <c r="D1237" s="715">
        <v>26.0</v>
      </c>
      <c r="E1237" s="715">
        <v>50.0</v>
      </c>
      <c r="F1237" s="715">
        <v>27.0</v>
      </c>
      <c r="G1237" s="715">
        <v>300.0</v>
      </c>
      <c r="H1237" s="715" t="s">
        <v>1403</v>
      </c>
      <c r="J1237" s="716">
        <f t="shared" si="19"/>
        <v>1.25</v>
      </c>
      <c r="L1237" s="709" t="s">
        <v>1493</v>
      </c>
      <c r="M1237" s="708" t="s">
        <v>1470</v>
      </c>
    </row>
    <row r="1238" spans="8:8">
      <c r="A1238" s="713" t="s">
        <v>1493</v>
      </c>
      <c r="B1238" s="713" t="s">
        <v>1470</v>
      </c>
      <c r="C1238" s="714" t="s">
        <v>1342</v>
      </c>
      <c r="D1238" s="715">
        <v>27.0</v>
      </c>
      <c r="E1238" s="715">
        <v>300.0</v>
      </c>
      <c r="F1238" s="715">
        <v>28.0</v>
      </c>
      <c r="G1238" s="715">
        <v>100.0</v>
      </c>
      <c r="H1238" s="715" t="s">
        <v>1404</v>
      </c>
      <c r="J1238" s="716">
        <f t="shared" si="19"/>
        <v>0.8000000000000007</v>
      </c>
      <c r="L1238" s="709" t="s">
        <v>1493</v>
      </c>
      <c r="M1238" s="708" t="s">
        <v>1470</v>
      </c>
    </row>
    <row r="1239" spans="8:8">
      <c r="A1239" s="713" t="s">
        <v>1493</v>
      </c>
      <c r="B1239" s="713" t="s">
        <v>1470</v>
      </c>
      <c r="C1239" s="714" t="s">
        <v>1342</v>
      </c>
      <c r="D1239" s="715">
        <v>28.0</v>
      </c>
      <c r="E1239" s="715">
        <v>100.0</v>
      </c>
      <c r="F1239" s="715">
        <v>28.0</v>
      </c>
      <c r="G1239" s="715">
        <v>500.0</v>
      </c>
      <c r="H1239" s="715" t="s">
        <v>1403</v>
      </c>
      <c r="J1239" s="716">
        <f t="shared" si="19"/>
        <v>0.3999999999999986</v>
      </c>
      <c r="L1239" s="709" t="s">
        <v>1493</v>
      </c>
      <c r="M1239" s="708" t="s">
        <v>1470</v>
      </c>
    </row>
    <row r="1240" spans="8:8">
      <c r="A1240" s="713" t="s">
        <v>1493</v>
      </c>
      <c r="B1240" s="713" t="s">
        <v>1470</v>
      </c>
      <c r="C1240" s="714" t="s">
        <v>1342</v>
      </c>
      <c r="D1240" s="715">
        <v>28.0</v>
      </c>
      <c r="E1240" s="715">
        <v>500.0</v>
      </c>
      <c r="F1240" s="715">
        <v>29.0</v>
      </c>
      <c r="G1240" s="715">
        <v>150.0</v>
      </c>
      <c r="H1240" s="715" t="s">
        <v>1404</v>
      </c>
      <c r="J1240" s="716">
        <f t="shared" si="19"/>
        <v>0.6499999999999986</v>
      </c>
      <c r="L1240" s="709" t="s">
        <v>1493</v>
      </c>
      <c r="M1240" s="708" t="s">
        <v>1470</v>
      </c>
    </row>
    <row r="1241" spans="8:8">
      <c r="A1241" s="713" t="s">
        <v>1493</v>
      </c>
      <c r="B1241" s="713" t="s">
        <v>1470</v>
      </c>
      <c r="C1241" s="714" t="s">
        <v>1342</v>
      </c>
      <c r="D1241" s="715">
        <v>29.0</v>
      </c>
      <c r="E1241" s="715">
        <v>150.0</v>
      </c>
      <c r="F1241" s="715">
        <v>29.0</v>
      </c>
      <c r="G1241" s="715">
        <v>300.0</v>
      </c>
      <c r="H1241" s="715" t="s">
        <v>1403</v>
      </c>
      <c r="J1241" s="716">
        <f t="shared" si="19"/>
        <v>0.15000000000000213</v>
      </c>
      <c r="L1241" s="709" t="s">
        <v>1493</v>
      </c>
      <c r="M1241" s="708" t="s">
        <v>1470</v>
      </c>
    </row>
    <row r="1242" spans="8:8">
      <c r="A1242" s="713" t="s">
        <v>1493</v>
      </c>
      <c r="B1242" s="713" t="s">
        <v>1470</v>
      </c>
      <c r="C1242" s="714" t="s">
        <v>1342</v>
      </c>
      <c r="D1242" s="715">
        <v>29.0</v>
      </c>
      <c r="E1242" s="715">
        <v>300.0</v>
      </c>
      <c r="F1242" s="715">
        <v>29.0</v>
      </c>
      <c r="G1242" s="715">
        <v>400.0</v>
      </c>
      <c r="H1242" s="715" t="s">
        <v>1404</v>
      </c>
      <c r="J1242" s="716">
        <f t="shared" si="19"/>
        <v>0.09999999999999787</v>
      </c>
      <c r="L1242" s="709" t="s">
        <v>1493</v>
      </c>
      <c r="M1242" s="708" t="s">
        <v>1470</v>
      </c>
    </row>
    <row r="1243" spans="8:8">
      <c r="A1243" s="713" t="s">
        <v>1493</v>
      </c>
      <c r="B1243" s="713" t="s">
        <v>1470</v>
      </c>
      <c r="C1243" s="714" t="s">
        <v>1342</v>
      </c>
      <c r="D1243" s="715">
        <v>29.0</v>
      </c>
      <c r="E1243" s="715">
        <v>400.0</v>
      </c>
      <c r="F1243" s="715">
        <v>30.0</v>
      </c>
      <c r="G1243" s="715">
        <v>400.0</v>
      </c>
      <c r="H1243" s="715" t="s">
        <v>1403</v>
      </c>
      <c r="J1243" s="716">
        <f t="shared" si="19"/>
        <v>1.0</v>
      </c>
      <c r="L1243" s="709" t="s">
        <v>1493</v>
      </c>
      <c r="M1243" s="708" t="s">
        <v>1470</v>
      </c>
    </row>
    <row r="1244" spans="8:8">
      <c r="A1244" s="713" t="s">
        <v>1493</v>
      </c>
      <c r="B1244" s="713" t="s">
        <v>1470</v>
      </c>
      <c r="C1244" s="714" t="s">
        <v>1342</v>
      </c>
      <c r="D1244" s="715">
        <v>30.0</v>
      </c>
      <c r="E1244" s="715">
        <v>400.0</v>
      </c>
      <c r="F1244" s="715">
        <v>30.0</v>
      </c>
      <c r="G1244" s="715">
        <v>600.0</v>
      </c>
      <c r="H1244" s="715" t="s">
        <v>1404</v>
      </c>
      <c r="J1244" s="716">
        <f t="shared" si="19"/>
        <v>0.20000000000000284</v>
      </c>
      <c r="L1244" s="709" t="s">
        <v>1493</v>
      </c>
      <c r="M1244" s="708" t="s">
        <v>1470</v>
      </c>
    </row>
    <row r="1245" spans="8:8">
      <c r="A1245" s="713" t="s">
        <v>1493</v>
      </c>
      <c r="B1245" s="713" t="s">
        <v>1470</v>
      </c>
      <c r="C1245" s="714" t="s">
        <v>1342</v>
      </c>
      <c r="D1245" s="715">
        <v>30.0</v>
      </c>
      <c r="E1245" s="715">
        <v>600.0</v>
      </c>
      <c r="F1245" s="715">
        <v>30.0</v>
      </c>
      <c r="G1245" s="715">
        <v>850.0</v>
      </c>
      <c r="H1245" s="715" t="s">
        <v>1403</v>
      </c>
      <c r="J1245" s="716">
        <f t="shared" si="19"/>
        <v>0.25</v>
      </c>
      <c r="L1245" s="709" t="s">
        <v>1493</v>
      </c>
      <c r="M1245" s="708" t="s">
        <v>1470</v>
      </c>
    </row>
    <row r="1246" spans="8:8">
      <c r="A1246" s="713" t="s">
        <v>1493</v>
      </c>
      <c r="B1246" s="713" t="s">
        <v>1470</v>
      </c>
      <c r="C1246" s="714" t="s">
        <v>1342</v>
      </c>
      <c r="D1246" s="715">
        <v>30.0</v>
      </c>
      <c r="E1246" s="715">
        <v>850.0</v>
      </c>
      <c r="F1246" s="715">
        <v>31.0</v>
      </c>
      <c r="G1246" s="715">
        <v>100.0</v>
      </c>
      <c r="H1246" s="715" t="s">
        <v>1404</v>
      </c>
      <c r="J1246" s="716">
        <f t="shared" si="19"/>
        <v>0.25</v>
      </c>
      <c r="L1246" s="709" t="s">
        <v>1493</v>
      </c>
      <c r="M1246" s="708" t="s">
        <v>1470</v>
      </c>
    </row>
    <row r="1247" spans="8:8">
      <c r="A1247" s="713" t="s">
        <v>1493</v>
      </c>
      <c r="B1247" s="713" t="s">
        <v>1470</v>
      </c>
      <c r="C1247" s="714" t="s">
        <v>1342</v>
      </c>
      <c r="D1247" s="715">
        <v>31.0</v>
      </c>
      <c r="E1247" s="715">
        <v>100.0</v>
      </c>
      <c r="F1247" s="715">
        <v>31.0</v>
      </c>
      <c r="G1247" s="715">
        <v>700.0</v>
      </c>
      <c r="H1247" s="715" t="s">
        <v>1403</v>
      </c>
      <c r="J1247" s="716">
        <f t="shared" si="19"/>
        <v>0.5999999999999979</v>
      </c>
      <c r="L1247" s="709" t="s">
        <v>1493</v>
      </c>
      <c r="M1247" s="708" t="s">
        <v>1470</v>
      </c>
    </row>
    <row r="1248" spans="8:8">
      <c r="A1248" s="713" t="s">
        <v>1493</v>
      </c>
      <c r="B1248" s="713" t="s">
        <v>1470</v>
      </c>
      <c r="C1248" s="714" t="s">
        <v>1342</v>
      </c>
      <c r="D1248" s="715">
        <v>31.0</v>
      </c>
      <c r="E1248" s="715">
        <v>700.0</v>
      </c>
      <c r="F1248" s="715">
        <v>32.0</v>
      </c>
      <c r="G1248" s="715">
        <v>100.0</v>
      </c>
      <c r="H1248" s="715" t="s">
        <v>1404</v>
      </c>
      <c r="J1248" s="716">
        <f t="shared" si="19"/>
        <v>0.40000000000000213</v>
      </c>
      <c r="L1248" s="709" t="s">
        <v>1493</v>
      </c>
      <c r="M1248" s="708" t="s">
        <v>1470</v>
      </c>
    </row>
    <row r="1249" spans="8:8">
      <c r="A1249" s="713" t="s">
        <v>1493</v>
      </c>
      <c r="B1249" s="713" t="s">
        <v>1470</v>
      </c>
      <c r="C1249" s="714" t="s">
        <v>1342</v>
      </c>
      <c r="D1249" s="715">
        <v>32.0</v>
      </c>
      <c r="E1249" s="715">
        <v>100.0</v>
      </c>
      <c r="F1249" s="715">
        <v>32.0</v>
      </c>
      <c r="G1249" s="715">
        <v>850.0</v>
      </c>
      <c r="H1249" s="715" t="s">
        <v>1403</v>
      </c>
      <c r="J1249" s="716">
        <f t="shared" si="19"/>
        <v>0.75</v>
      </c>
      <c r="L1249" s="709" t="s">
        <v>1493</v>
      </c>
      <c r="M1249" s="708" t="s">
        <v>1470</v>
      </c>
    </row>
    <row r="1250" spans="8:8">
      <c r="A1250" s="713" t="s">
        <v>1493</v>
      </c>
      <c r="B1250" s="713" t="s">
        <v>1470</v>
      </c>
      <c r="C1250" s="714" t="s">
        <v>1342</v>
      </c>
      <c r="D1250" s="715">
        <v>32.0</v>
      </c>
      <c r="E1250" s="715">
        <v>850.0</v>
      </c>
      <c r="F1250" s="715">
        <v>32.0</v>
      </c>
      <c r="G1250" s="715">
        <v>900.0</v>
      </c>
      <c r="H1250" s="715" t="s">
        <v>1404</v>
      </c>
      <c r="J1250" s="716">
        <f t="shared" si="19"/>
        <v>0.04999999999999716</v>
      </c>
      <c r="L1250" s="709" t="s">
        <v>1493</v>
      </c>
      <c r="M1250" s="708" t="s">
        <v>1470</v>
      </c>
    </row>
    <row r="1251" spans="8:8">
      <c r="A1251" s="713" t="s">
        <v>1493</v>
      </c>
      <c r="B1251" s="713" t="s">
        <v>1470</v>
      </c>
      <c r="C1251" s="714" t="s">
        <v>1342</v>
      </c>
      <c r="D1251" s="715">
        <v>32.0</v>
      </c>
      <c r="E1251" s="715">
        <v>900.0</v>
      </c>
      <c r="F1251" s="715">
        <v>37.0</v>
      </c>
      <c r="G1251" s="715">
        <v>200.0</v>
      </c>
      <c r="H1251" s="715" t="s">
        <v>1403</v>
      </c>
      <c r="J1251" s="716">
        <f t="shared" si="19"/>
        <v>4.300000000000004</v>
      </c>
      <c r="L1251" s="709" t="s">
        <v>1493</v>
      </c>
      <c r="M1251" s="708" t="s">
        <v>1470</v>
      </c>
    </row>
    <row r="1252" spans="8:8">
      <c r="A1252" s="713" t="s">
        <v>1493</v>
      </c>
      <c r="B1252" s="713" t="s">
        <v>1470</v>
      </c>
      <c r="C1252" s="714" t="s">
        <v>1342</v>
      </c>
      <c r="D1252" s="715">
        <v>37.0</v>
      </c>
      <c r="E1252" s="715">
        <v>200.0</v>
      </c>
      <c r="F1252" s="715">
        <v>38.0</v>
      </c>
      <c r="G1252" s="715">
        <v>170.0</v>
      </c>
      <c r="H1252" s="715" t="s">
        <v>1404</v>
      </c>
      <c r="J1252" s="716">
        <f t="shared" si="19"/>
        <v>0.9699999999999989</v>
      </c>
      <c r="L1252" s="709" t="s">
        <v>1493</v>
      </c>
      <c r="M1252" s="708" t="s">
        <v>1470</v>
      </c>
    </row>
    <row r="1253" spans="8:8">
      <c r="A1253" s="713" t="s">
        <v>1493</v>
      </c>
      <c r="B1253" s="713" t="s">
        <v>1470</v>
      </c>
      <c r="C1253" s="714" t="s">
        <v>1342</v>
      </c>
      <c r="D1253" s="715">
        <v>38.0</v>
      </c>
      <c r="E1253" s="715">
        <v>170.0</v>
      </c>
      <c r="F1253" s="715">
        <v>38.0</v>
      </c>
      <c r="G1253" s="715">
        <v>250.0</v>
      </c>
      <c r="H1253" s="715" t="s">
        <v>1403</v>
      </c>
      <c r="J1253" s="716">
        <f t="shared" si="19"/>
        <v>0.0799999999999983</v>
      </c>
      <c r="L1253" s="709" t="s">
        <v>1493</v>
      </c>
      <c r="M1253" s="708" t="s">
        <v>1470</v>
      </c>
    </row>
    <row r="1254" spans="8:8">
      <c r="A1254" s="713" t="s">
        <v>1493</v>
      </c>
      <c r="B1254" s="713" t="s">
        <v>1470</v>
      </c>
      <c r="C1254" s="714" t="s">
        <v>1342</v>
      </c>
      <c r="D1254" s="715">
        <v>38.0</v>
      </c>
      <c r="E1254" s="715">
        <v>250.0</v>
      </c>
      <c r="F1254" s="715">
        <v>38.0</v>
      </c>
      <c r="G1254" s="715">
        <v>850.0</v>
      </c>
      <c r="H1254" s="715" t="s">
        <v>1404</v>
      </c>
      <c r="J1254" s="716">
        <f t="shared" si="19"/>
        <v>0.6000000000000014</v>
      </c>
      <c r="L1254" s="709" t="s">
        <v>1493</v>
      </c>
      <c r="M1254" s="708" t="s">
        <v>1470</v>
      </c>
    </row>
    <row r="1255" spans="8:8">
      <c r="A1255" s="713" t="s">
        <v>1493</v>
      </c>
      <c r="B1255" s="713" t="s">
        <v>1470</v>
      </c>
      <c r="C1255" s="714" t="s">
        <v>1342</v>
      </c>
      <c r="D1255" s="715">
        <v>38.0</v>
      </c>
      <c r="E1255" s="715">
        <v>850.0</v>
      </c>
      <c r="F1255" s="715">
        <v>39.0</v>
      </c>
      <c r="G1255" s="715">
        <v>100.0</v>
      </c>
      <c r="H1255" s="715" t="s">
        <v>1403</v>
      </c>
      <c r="J1255" s="716">
        <f t="shared" si="19"/>
        <v>0.25</v>
      </c>
      <c r="L1255" s="709" t="s">
        <v>1493</v>
      </c>
      <c r="M1255" s="708" t="s">
        <v>1470</v>
      </c>
    </row>
    <row r="1256" spans="8:8">
      <c r="A1256" s="713" t="s">
        <v>1493</v>
      </c>
      <c r="B1256" s="713" t="s">
        <v>1470</v>
      </c>
      <c r="C1256" s="714" t="s">
        <v>1342</v>
      </c>
      <c r="D1256" s="715">
        <v>39.0</v>
      </c>
      <c r="E1256" s="715">
        <v>100.0</v>
      </c>
      <c r="F1256" s="715">
        <v>39.0</v>
      </c>
      <c r="G1256" s="715">
        <v>200.0</v>
      </c>
      <c r="H1256" s="715" t="s">
        <v>1404</v>
      </c>
      <c r="J1256" s="716">
        <f t="shared" si="19"/>
        <v>0.10000000000000142</v>
      </c>
      <c r="L1256" s="709" t="s">
        <v>1493</v>
      </c>
      <c r="M1256" s="708" t="s">
        <v>1470</v>
      </c>
    </row>
    <row r="1257" spans="8:8">
      <c r="A1257" s="713" t="s">
        <v>1493</v>
      </c>
      <c r="B1257" s="713" t="s">
        <v>1470</v>
      </c>
      <c r="C1257" s="714" t="s">
        <v>1342</v>
      </c>
      <c r="D1257" s="715">
        <v>39.0</v>
      </c>
      <c r="E1257" s="715">
        <v>200.0</v>
      </c>
      <c r="F1257" s="715">
        <v>39.0</v>
      </c>
      <c r="G1257" s="715">
        <v>350.0</v>
      </c>
      <c r="H1257" s="715" t="s">
        <v>1403</v>
      </c>
      <c r="J1257" s="716">
        <f t="shared" si="19"/>
        <v>0.14999999999999858</v>
      </c>
      <c r="L1257" s="709" t="s">
        <v>1493</v>
      </c>
      <c r="M1257" s="708" t="s">
        <v>1470</v>
      </c>
    </row>
    <row r="1258" spans="8:8">
      <c r="A1258" s="713" t="s">
        <v>1493</v>
      </c>
      <c r="B1258" s="713" t="s">
        <v>1470</v>
      </c>
      <c r="C1258" s="714" t="s">
        <v>1342</v>
      </c>
      <c r="D1258" s="715">
        <v>39.0</v>
      </c>
      <c r="E1258" s="715">
        <v>350.0</v>
      </c>
      <c r="F1258" s="715">
        <v>40.0</v>
      </c>
      <c r="G1258" s="715">
        <v>500.0</v>
      </c>
      <c r="H1258" s="715" t="s">
        <v>1404</v>
      </c>
      <c r="J1258" s="716">
        <f t="shared" si="19"/>
        <v>1.1499999999999986</v>
      </c>
      <c r="L1258" s="709" t="s">
        <v>1493</v>
      </c>
      <c r="M1258" s="708" t="s">
        <v>1470</v>
      </c>
    </row>
    <row r="1259" spans="8:8">
      <c r="A1259" s="713" t="s">
        <v>1493</v>
      </c>
      <c r="B1259" s="713" t="s">
        <v>1470</v>
      </c>
      <c r="C1259" s="714" t="s">
        <v>1342</v>
      </c>
      <c r="D1259" s="715">
        <v>40.0</v>
      </c>
      <c r="E1259" s="715">
        <v>500.0</v>
      </c>
      <c r="F1259" s="715">
        <v>40.0</v>
      </c>
      <c r="G1259" s="715">
        <v>600.0</v>
      </c>
      <c r="H1259" s="715" t="s">
        <v>1404</v>
      </c>
      <c r="J1259" s="716">
        <f t="shared" si="19"/>
        <v>0.10000000000000142</v>
      </c>
      <c r="L1259" s="709" t="s">
        <v>1493</v>
      </c>
      <c r="M1259" s="708" t="s">
        <v>1470</v>
      </c>
    </row>
    <row r="1260" spans="8:8">
      <c r="A1260" s="713" t="s">
        <v>1493</v>
      </c>
      <c r="B1260" s="713" t="s">
        <v>1470</v>
      </c>
      <c r="C1260" s="714" t="s">
        <v>1342</v>
      </c>
      <c r="D1260" s="715">
        <v>40.0</v>
      </c>
      <c r="E1260" s="715">
        <v>600.0</v>
      </c>
      <c r="F1260" s="715">
        <v>40.0</v>
      </c>
      <c r="G1260" s="715">
        <v>900.0</v>
      </c>
      <c r="H1260" s="715" t="s">
        <v>1411</v>
      </c>
      <c r="J1260" s="716">
        <f t="shared" si="19"/>
        <v>0.29999999999999716</v>
      </c>
      <c r="L1260" s="709" t="s">
        <v>1493</v>
      </c>
      <c r="M1260" s="708" t="s">
        <v>1470</v>
      </c>
    </row>
    <row r="1261" spans="8:8">
      <c r="A1261" s="713" t="s">
        <v>1493</v>
      </c>
      <c r="B1261" s="713" t="s">
        <v>1470</v>
      </c>
      <c r="C1261" s="714" t="s">
        <v>1342</v>
      </c>
      <c r="D1261" s="715">
        <v>40.0</v>
      </c>
      <c r="E1261" s="715">
        <v>900.0</v>
      </c>
      <c r="F1261" s="715">
        <v>41.0</v>
      </c>
      <c r="G1261" s="715">
        <v>0.0</v>
      </c>
      <c r="H1261" s="715" t="s">
        <v>1403</v>
      </c>
      <c r="J1261" s="716">
        <f t="shared" si="19"/>
        <v>0.10000000000000142</v>
      </c>
      <c r="L1261" s="709" t="s">
        <v>1493</v>
      </c>
      <c r="M1261" s="708" t="s">
        <v>1470</v>
      </c>
    </row>
    <row r="1262" spans="8:8">
      <c r="A1262" s="713" t="s">
        <v>1493</v>
      </c>
      <c r="B1262" s="713" t="s">
        <v>1470</v>
      </c>
      <c r="C1262" s="714" t="s">
        <v>1342</v>
      </c>
      <c r="D1262" s="715">
        <v>41.0</v>
      </c>
      <c r="E1262" s="715">
        <v>0.0</v>
      </c>
      <c r="F1262" s="715">
        <v>41.0</v>
      </c>
      <c r="G1262" s="715">
        <v>700.0</v>
      </c>
      <c r="H1262" s="715" t="s">
        <v>1404</v>
      </c>
      <c r="J1262" s="716">
        <f t="shared" si="19"/>
        <v>0.7000000000000028</v>
      </c>
      <c r="L1262" s="709" t="s">
        <v>1493</v>
      </c>
      <c r="M1262" s="708" t="s">
        <v>1470</v>
      </c>
    </row>
    <row r="1263" spans="8:8">
      <c r="A1263" s="713" t="s">
        <v>1493</v>
      </c>
      <c r="B1263" s="713" t="s">
        <v>1470</v>
      </c>
      <c r="C1263" s="714" t="s">
        <v>1342</v>
      </c>
      <c r="D1263" s="715">
        <v>41.0</v>
      </c>
      <c r="E1263" s="715">
        <v>700.0</v>
      </c>
      <c r="F1263" s="715">
        <v>41.0</v>
      </c>
      <c r="G1263" s="715">
        <v>850.0</v>
      </c>
      <c r="H1263" s="715" t="s">
        <v>1403</v>
      </c>
      <c r="J1263" s="716">
        <f t="shared" si="19"/>
        <v>0.14999999999999858</v>
      </c>
      <c r="L1263" s="709" t="s">
        <v>1493</v>
      </c>
      <c r="M1263" s="708" t="s">
        <v>1470</v>
      </c>
    </row>
    <row r="1264" spans="8:8">
      <c r="A1264" s="713" t="s">
        <v>1493</v>
      </c>
      <c r="B1264" s="713" t="s">
        <v>1470</v>
      </c>
      <c r="C1264" s="714" t="s">
        <v>1342</v>
      </c>
      <c r="D1264" s="715">
        <v>41.0</v>
      </c>
      <c r="E1264" s="715">
        <v>850.0</v>
      </c>
      <c r="F1264" s="715">
        <v>42.0</v>
      </c>
      <c r="G1264" s="715">
        <v>0.0</v>
      </c>
      <c r="H1264" s="715" t="s">
        <v>1404</v>
      </c>
      <c r="J1264" s="716">
        <f t="shared" si="19"/>
        <v>0.14999999999999858</v>
      </c>
      <c r="L1264" s="709" t="s">
        <v>1493</v>
      </c>
      <c r="M1264" s="708" t="s">
        <v>1470</v>
      </c>
    </row>
    <row r="1265" spans="8:8">
      <c r="A1265" s="713" t="s">
        <v>1493</v>
      </c>
      <c r="B1265" s="713" t="s">
        <v>1470</v>
      </c>
      <c r="C1265" s="714" t="s">
        <v>1342</v>
      </c>
      <c r="D1265" s="715">
        <v>42.0</v>
      </c>
      <c r="E1265" s="715">
        <v>0.0</v>
      </c>
      <c r="F1265" s="715">
        <v>42.0</v>
      </c>
      <c r="G1265" s="715">
        <v>200.0</v>
      </c>
      <c r="H1265" s="715" t="s">
        <v>1403</v>
      </c>
      <c r="J1265" s="716">
        <f t="shared" si="19"/>
        <v>0.20000000000000284</v>
      </c>
      <c r="L1265" s="709" t="s">
        <v>1493</v>
      </c>
      <c r="M1265" s="708" t="s">
        <v>1470</v>
      </c>
    </row>
    <row r="1266" spans="8:8">
      <c r="A1266" s="713" t="s">
        <v>1493</v>
      </c>
      <c r="B1266" s="713" t="s">
        <v>1470</v>
      </c>
      <c r="C1266" s="714" t="s">
        <v>1342</v>
      </c>
      <c r="D1266" s="715">
        <v>42.0</v>
      </c>
      <c r="E1266" s="715">
        <v>200.0</v>
      </c>
      <c r="F1266" s="715">
        <v>44.0</v>
      </c>
      <c r="G1266" s="715">
        <v>200.0</v>
      </c>
      <c r="H1266" s="715" t="s">
        <v>1404</v>
      </c>
      <c r="J1266" s="716">
        <f t="shared" si="19"/>
        <v>2.0</v>
      </c>
      <c r="L1266" s="709" t="s">
        <v>1493</v>
      </c>
      <c r="M1266" s="708" t="s">
        <v>1470</v>
      </c>
    </row>
    <row r="1267" spans="8:8">
      <c r="A1267" s="713" t="s">
        <v>1493</v>
      </c>
      <c r="B1267" s="713" t="s">
        <v>1470</v>
      </c>
      <c r="C1267" s="714" t="s">
        <v>1342</v>
      </c>
      <c r="D1267" s="715">
        <v>44.0</v>
      </c>
      <c r="E1267" s="715">
        <v>200.0</v>
      </c>
      <c r="F1267" s="715">
        <v>47.0</v>
      </c>
      <c r="G1267" s="715">
        <v>200.0</v>
      </c>
      <c r="H1267" s="715" t="s">
        <v>1411</v>
      </c>
      <c r="J1267" s="716">
        <f t="shared" si="19"/>
        <v>3.0</v>
      </c>
      <c r="L1267" s="709" t="s">
        <v>1493</v>
      </c>
      <c r="M1267" s="708" t="s">
        <v>1470</v>
      </c>
    </row>
    <row r="1268" spans="8:8">
      <c r="A1268" s="713" t="s">
        <v>1493</v>
      </c>
      <c r="B1268" s="713" t="s">
        <v>1470</v>
      </c>
      <c r="C1268" s="714" t="s">
        <v>1342</v>
      </c>
      <c r="D1268" s="715">
        <v>47.0</v>
      </c>
      <c r="E1268" s="715">
        <v>200.0</v>
      </c>
      <c r="F1268" s="715">
        <v>47.0</v>
      </c>
      <c r="G1268" s="715">
        <v>700.0</v>
      </c>
      <c r="H1268" s="715" t="s">
        <v>1404</v>
      </c>
      <c r="J1268" s="716">
        <f t="shared" si="19"/>
        <v>0.5</v>
      </c>
      <c r="L1268" s="709" t="s">
        <v>1493</v>
      </c>
      <c r="M1268" s="708" t="s">
        <v>1470</v>
      </c>
    </row>
    <row r="1269" spans="8:8">
      <c r="A1269" s="713" t="s">
        <v>1493</v>
      </c>
      <c r="B1269" s="713" t="s">
        <v>1470</v>
      </c>
      <c r="C1269" s="714" t="s">
        <v>1342</v>
      </c>
      <c r="D1269" s="715">
        <v>47.0</v>
      </c>
      <c r="E1269" s="715">
        <v>700.0</v>
      </c>
      <c r="F1269" s="715">
        <v>48.0</v>
      </c>
      <c r="G1269" s="715">
        <v>0.0</v>
      </c>
      <c r="H1269" s="715" t="s">
        <v>1411</v>
      </c>
      <c r="J1269" s="716">
        <f t="shared" si="19"/>
        <v>0.29999999999999716</v>
      </c>
      <c r="L1269" s="709" t="s">
        <v>1493</v>
      </c>
      <c r="M1269" s="708" t="s">
        <v>1470</v>
      </c>
    </row>
    <row r="1270" spans="8:8">
      <c r="A1270" s="713" t="s">
        <v>1493</v>
      </c>
      <c r="B1270" s="713" t="s">
        <v>1470</v>
      </c>
      <c r="C1270" s="714" t="s">
        <v>1342</v>
      </c>
      <c r="D1270" s="715">
        <v>48.0</v>
      </c>
      <c r="E1270" s="715">
        <v>0.0</v>
      </c>
      <c r="F1270" s="715">
        <v>48.0</v>
      </c>
      <c r="G1270" s="715">
        <v>100.0</v>
      </c>
      <c r="H1270" s="715" t="s">
        <v>1404</v>
      </c>
      <c r="J1270" s="716">
        <f t="shared" si="19"/>
        <v>0.10000000000000142</v>
      </c>
      <c r="L1270" s="709" t="s">
        <v>1493</v>
      </c>
      <c r="M1270" s="708" t="s">
        <v>1470</v>
      </c>
    </row>
    <row r="1271" spans="8:8">
      <c r="A1271" s="713" t="s">
        <v>1493</v>
      </c>
      <c r="B1271" s="713" t="s">
        <v>1470</v>
      </c>
      <c r="C1271" s="714" t="s">
        <v>1342</v>
      </c>
      <c r="D1271" s="715">
        <v>48.0</v>
      </c>
      <c r="E1271" s="715">
        <v>100.0</v>
      </c>
      <c r="F1271" s="715">
        <v>48.0</v>
      </c>
      <c r="G1271" s="715">
        <v>600.0</v>
      </c>
      <c r="H1271" s="715" t="s">
        <v>1403</v>
      </c>
      <c r="J1271" s="716">
        <f t="shared" si="19"/>
        <v>0.5</v>
      </c>
      <c r="L1271" s="709" t="s">
        <v>1493</v>
      </c>
      <c r="M1271" s="708" t="s">
        <v>1470</v>
      </c>
    </row>
    <row r="1272" spans="8:8">
      <c r="A1272" s="713" t="s">
        <v>1493</v>
      </c>
      <c r="B1272" s="713" t="s">
        <v>1470</v>
      </c>
      <c r="C1272" s="714" t="s">
        <v>1342</v>
      </c>
      <c r="D1272" s="715">
        <v>48.0</v>
      </c>
      <c r="E1272" s="715">
        <v>600.0</v>
      </c>
      <c r="F1272" s="715">
        <v>49.0</v>
      </c>
      <c r="G1272" s="715">
        <v>100.0</v>
      </c>
      <c r="H1272" s="715" t="s">
        <v>1402</v>
      </c>
      <c r="J1272" s="716">
        <f t="shared" si="19"/>
        <v>0.5</v>
      </c>
      <c r="L1272" s="709" t="s">
        <v>1493</v>
      </c>
      <c r="M1272" s="708" t="s">
        <v>1470</v>
      </c>
    </row>
    <row r="1273" spans="8:8">
      <c r="A1273" s="713" t="s">
        <v>1493</v>
      </c>
      <c r="B1273" s="713" t="s">
        <v>1470</v>
      </c>
      <c r="C1273" s="714" t="s">
        <v>1342</v>
      </c>
      <c r="D1273" s="715">
        <v>49.0</v>
      </c>
      <c r="E1273" s="715">
        <v>100.0</v>
      </c>
      <c r="F1273" s="715">
        <v>49.0</v>
      </c>
      <c r="G1273" s="715">
        <v>300.0</v>
      </c>
      <c r="H1273" s="715" t="s">
        <v>1403</v>
      </c>
      <c r="J1273" s="716">
        <f t="shared" si="19"/>
        <v>0.19999999999999574</v>
      </c>
      <c r="L1273" s="709" t="s">
        <v>1493</v>
      </c>
      <c r="M1273" s="708" t="s">
        <v>1470</v>
      </c>
    </row>
    <row r="1274" spans="8:8">
      <c r="A1274" s="713" t="s">
        <v>1493</v>
      </c>
      <c r="B1274" s="713" t="s">
        <v>1470</v>
      </c>
      <c r="C1274" s="714" t="s">
        <v>1342</v>
      </c>
      <c r="D1274" s="715">
        <v>49.0</v>
      </c>
      <c r="E1274" s="715">
        <v>300.0</v>
      </c>
      <c r="F1274" s="715">
        <v>49.0</v>
      </c>
      <c r="G1274" s="715">
        <v>550.0</v>
      </c>
      <c r="H1274" s="715" t="s">
        <v>1402</v>
      </c>
      <c r="J1274" s="716">
        <f t="shared" si="19"/>
        <v>0.25</v>
      </c>
      <c r="L1274" s="709" t="s">
        <v>1493</v>
      </c>
      <c r="M1274" s="708" t="s">
        <v>1470</v>
      </c>
    </row>
    <row r="1275" spans="8:8">
      <c r="A1275" s="713" t="s">
        <v>1493</v>
      </c>
      <c r="B1275" s="713" t="s">
        <v>1470</v>
      </c>
      <c r="C1275" s="714" t="s">
        <v>1342</v>
      </c>
      <c r="D1275" s="715">
        <v>49.0</v>
      </c>
      <c r="E1275" s="715">
        <v>550.0</v>
      </c>
      <c r="F1275" s="715">
        <v>50.0</v>
      </c>
      <c r="G1275" s="715">
        <v>150.0</v>
      </c>
      <c r="H1275" s="715" t="s">
        <v>1404</v>
      </c>
      <c r="J1275" s="716">
        <f t="shared" si="19"/>
        <v>0.6000000000000014</v>
      </c>
      <c r="L1275" s="709" t="s">
        <v>1493</v>
      </c>
      <c r="M1275" s="708" t="s">
        <v>1470</v>
      </c>
    </row>
    <row r="1276" spans="8:8">
      <c r="A1276" s="713" t="s">
        <v>1493</v>
      </c>
      <c r="B1276" s="713" t="s">
        <v>1470</v>
      </c>
      <c r="C1276" s="714" t="s">
        <v>1342</v>
      </c>
      <c r="D1276" s="715">
        <v>50.0</v>
      </c>
      <c r="E1276" s="715">
        <v>150.0</v>
      </c>
      <c r="F1276" s="715">
        <v>50.0</v>
      </c>
      <c r="G1276" s="715">
        <v>650.0</v>
      </c>
      <c r="H1276" s="715" t="s">
        <v>1403</v>
      </c>
      <c r="J1276" s="716">
        <f t="shared" si="19"/>
        <v>0.5</v>
      </c>
      <c r="L1276" s="709" t="s">
        <v>1493</v>
      </c>
      <c r="M1276" s="708" t="s">
        <v>1470</v>
      </c>
    </row>
    <row r="1277" spans="8:8">
      <c r="A1277" s="713" t="s">
        <v>1493</v>
      </c>
      <c r="B1277" s="713" t="s">
        <v>1470</v>
      </c>
      <c r="C1277" s="714" t="s">
        <v>1342</v>
      </c>
      <c r="D1277" s="715">
        <v>50.0</v>
      </c>
      <c r="E1277" s="715">
        <v>650.0</v>
      </c>
      <c r="F1277" s="715">
        <v>50.0</v>
      </c>
      <c r="G1277" s="715">
        <v>950.0</v>
      </c>
      <c r="H1277" s="715" t="s">
        <v>1404</v>
      </c>
      <c r="J1277" s="716">
        <f t="shared" si="19"/>
        <v>0.30000000000000426</v>
      </c>
      <c r="L1277" s="709" t="s">
        <v>1493</v>
      </c>
      <c r="M1277" s="708" t="s">
        <v>1470</v>
      </c>
    </row>
    <row r="1278" spans="8:8">
      <c r="A1278" s="713" t="s">
        <v>1493</v>
      </c>
      <c r="B1278" s="713" t="s">
        <v>1470</v>
      </c>
      <c r="C1278" s="714" t="s">
        <v>1342</v>
      </c>
      <c r="D1278" s="715">
        <v>50.0</v>
      </c>
      <c r="E1278" s="715">
        <v>950.0</v>
      </c>
      <c r="F1278" s="715">
        <v>51.0</v>
      </c>
      <c r="G1278" s="715">
        <v>100.0</v>
      </c>
      <c r="H1278" s="715" t="s">
        <v>1403</v>
      </c>
      <c r="J1278" s="716">
        <f t="shared" si="19"/>
        <v>0.14999999999999858</v>
      </c>
      <c r="L1278" s="709" t="s">
        <v>1493</v>
      </c>
      <c r="M1278" s="708" t="s">
        <v>1470</v>
      </c>
    </row>
    <row r="1279" spans="8:8">
      <c r="A1279" s="713" t="s">
        <v>1493</v>
      </c>
      <c r="B1279" s="713" t="s">
        <v>1470</v>
      </c>
      <c r="C1279" s="714" t="s">
        <v>1342</v>
      </c>
      <c r="D1279" s="715">
        <v>51.0</v>
      </c>
      <c r="E1279" s="715">
        <v>100.0</v>
      </c>
      <c r="F1279" s="715">
        <v>51.0</v>
      </c>
      <c r="G1279" s="715">
        <v>500.0</v>
      </c>
      <c r="H1279" s="715" t="s">
        <v>1404</v>
      </c>
      <c r="J1279" s="716">
        <f t="shared" si="19"/>
        <v>0.3999999999999986</v>
      </c>
      <c r="L1279" s="709" t="s">
        <v>1493</v>
      </c>
      <c r="M1279" s="708" t="s">
        <v>1470</v>
      </c>
    </row>
    <row r="1280" spans="8:8">
      <c r="A1280" s="713" t="s">
        <v>1493</v>
      </c>
      <c r="B1280" s="713" t="s">
        <v>1470</v>
      </c>
      <c r="C1280" s="714" t="s">
        <v>1342</v>
      </c>
      <c r="D1280" s="715">
        <v>51.0</v>
      </c>
      <c r="E1280" s="715">
        <v>500.0</v>
      </c>
      <c r="F1280" s="715">
        <v>51.0</v>
      </c>
      <c r="G1280" s="715">
        <v>750.0</v>
      </c>
      <c r="H1280" s="715" t="s">
        <v>1403</v>
      </c>
      <c r="J1280" s="716">
        <f t="shared" si="19"/>
        <v>0.25</v>
      </c>
      <c r="L1280" s="709" t="s">
        <v>1493</v>
      </c>
      <c r="M1280" s="708" t="s">
        <v>1470</v>
      </c>
    </row>
    <row r="1281" spans="8:8">
      <c r="A1281" s="713" t="s">
        <v>1493</v>
      </c>
      <c r="B1281" s="713" t="s">
        <v>1470</v>
      </c>
      <c r="C1281" s="714" t="s">
        <v>1342</v>
      </c>
      <c r="D1281" s="715">
        <v>51.0</v>
      </c>
      <c r="E1281" s="715">
        <v>750.0</v>
      </c>
      <c r="F1281" s="715">
        <v>52.0</v>
      </c>
      <c r="G1281" s="715">
        <v>300.0</v>
      </c>
      <c r="H1281" s="715" t="s">
        <v>1411</v>
      </c>
      <c r="J1281" s="716">
        <f t="shared" si="19"/>
        <v>0.5499999999999972</v>
      </c>
      <c r="L1281" s="709" t="s">
        <v>1493</v>
      </c>
      <c r="M1281" s="708" t="s">
        <v>1470</v>
      </c>
    </row>
    <row r="1282" spans="8:8">
      <c r="A1282" s="713" t="s">
        <v>1493</v>
      </c>
      <c r="B1282" s="713" t="s">
        <v>1470</v>
      </c>
      <c r="C1282" s="714" t="s">
        <v>1342</v>
      </c>
      <c r="D1282" s="715">
        <v>52.0</v>
      </c>
      <c r="E1282" s="715">
        <v>300.0</v>
      </c>
      <c r="F1282" s="715">
        <v>54.0</v>
      </c>
      <c r="G1282" s="715">
        <v>200.0</v>
      </c>
      <c r="H1282" s="715" t="s">
        <v>1404</v>
      </c>
      <c r="J1282" s="716">
        <f t="shared" si="19"/>
        <v>1.9000000000000057</v>
      </c>
      <c r="L1282" s="709" t="s">
        <v>1493</v>
      </c>
      <c r="M1282" s="708" t="s">
        <v>1470</v>
      </c>
    </row>
    <row r="1283" spans="8:8">
      <c r="A1283" s="713" t="s">
        <v>1493</v>
      </c>
      <c r="B1283" s="713" t="s">
        <v>1470</v>
      </c>
      <c r="C1283" s="714" t="s">
        <v>1342</v>
      </c>
      <c r="D1283" s="715">
        <v>54.0</v>
      </c>
      <c r="E1283" s="715">
        <v>200.0</v>
      </c>
      <c r="F1283" s="715">
        <v>54.0</v>
      </c>
      <c r="G1283" s="715">
        <v>400.0</v>
      </c>
      <c r="H1283" s="715" t="s">
        <v>1404</v>
      </c>
      <c r="J1283" s="716">
        <f t="shared" si="20" ref="J1283:J1346">+(F1283+G1283/1000)-(D1283+E1283/1000)</f>
        <v>0.19999999999999574</v>
      </c>
      <c r="L1283" s="709" t="s">
        <v>1493</v>
      </c>
      <c r="M1283" s="708" t="s">
        <v>1470</v>
      </c>
    </row>
    <row r="1284" spans="8:8">
      <c r="A1284" s="713" t="s">
        <v>1493</v>
      </c>
      <c r="B1284" s="713" t="s">
        <v>1470</v>
      </c>
      <c r="C1284" s="714" t="s">
        <v>1342</v>
      </c>
      <c r="D1284" s="715">
        <v>54.0</v>
      </c>
      <c r="E1284" s="715">
        <v>400.0</v>
      </c>
      <c r="F1284" s="715">
        <v>58.0</v>
      </c>
      <c r="G1284" s="715">
        <v>0.0</v>
      </c>
      <c r="H1284" s="715" t="s">
        <v>1404</v>
      </c>
      <c r="J1284" s="716">
        <f t="shared" si="20"/>
        <v>3.6000000000000014</v>
      </c>
      <c r="L1284" s="709" t="s">
        <v>1493</v>
      </c>
      <c r="M1284" s="708" t="s">
        <v>1470</v>
      </c>
    </row>
    <row r="1285" spans="8:8">
      <c r="A1285" s="713" t="s">
        <v>1493</v>
      </c>
      <c r="B1285" s="713" t="s">
        <v>1470</v>
      </c>
      <c r="C1285" s="714" t="s">
        <v>1342</v>
      </c>
      <c r="D1285" s="715">
        <v>58.0</v>
      </c>
      <c r="E1285" s="715">
        <v>0.0</v>
      </c>
      <c r="F1285" s="715">
        <v>58.0</v>
      </c>
      <c r="G1285" s="715">
        <v>200.0</v>
      </c>
      <c r="H1285" s="715" t="s">
        <v>1403</v>
      </c>
      <c r="J1285" s="716">
        <f t="shared" si="20"/>
        <v>0.20000000000000284</v>
      </c>
      <c r="L1285" s="709" t="s">
        <v>1493</v>
      </c>
      <c r="M1285" s="708" t="s">
        <v>1470</v>
      </c>
    </row>
    <row r="1286" spans="8:8">
      <c r="A1286" s="713" t="s">
        <v>1493</v>
      </c>
      <c r="B1286" s="713" t="s">
        <v>1470</v>
      </c>
      <c r="C1286" s="714" t="s">
        <v>1342</v>
      </c>
      <c r="D1286" s="715">
        <v>58.0</v>
      </c>
      <c r="E1286" s="715">
        <v>200.0</v>
      </c>
      <c r="F1286" s="715">
        <v>58.0</v>
      </c>
      <c r="G1286" s="715">
        <v>800.0</v>
      </c>
      <c r="H1286" s="715" t="s">
        <v>1404</v>
      </c>
      <c r="J1286" s="716">
        <f t="shared" si="20"/>
        <v>0.5999999999999943</v>
      </c>
      <c r="L1286" s="709" t="s">
        <v>1493</v>
      </c>
      <c r="M1286" s="708" t="s">
        <v>1470</v>
      </c>
    </row>
    <row r="1287" spans="8:8">
      <c r="A1287" s="713" t="s">
        <v>1493</v>
      </c>
      <c r="B1287" s="713" t="s">
        <v>1470</v>
      </c>
      <c r="C1287" s="714" t="s">
        <v>1342</v>
      </c>
      <c r="D1287" s="715">
        <v>58.0</v>
      </c>
      <c r="E1287" s="715">
        <v>800.0</v>
      </c>
      <c r="F1287" s="715">
        <v>60.0</v>
      </c>
      <c r="G1287" s="715">
        <v>0.0</v>
      </c>
      <c r="H1287" s="715" t="s">
        <v>1404</v>
      </c>
      <c r="J1287" s="716">
        <f t="shared" si="20"/>
        <v>1.2000000000000028</v>
      </c>
      <c r="L1287" s="709" t="s">
        <v>1493</v>
      </c>
      <c r="M1287" s="708" t="s">
        <v>1470</v>
      </c>
    </row>
    <row r="1288" spans="8:8">
      <c r="A1288" s="713" t="s">
        <v>1494</v>
      </c>
      <c r="B1288" s="713" t="s">
        <v>1470</v>
      </c>
      <c r="C1288" s="714" t="s">
        <v>1346</v>
      </c>
      <c r="D1288" s="715">
        <v>3.0</v>
      </c>
      <c r="E1288" s="715">
        <v>400.0</v>
      </c>
      <c r="F1288" s="715">
        <v>39.0</v>
      </c>
      <c r="G1288" s="715">
        <v>750.0</v>
      </c>
      <c r="H1288" s="715" t="s">
        <v>1404</v>
      </c>
      <c r="J1288" s="716">
        <f t="shared" si="20"/>
        <v>36.35</v>
      </c>
      <c r="L1288" s="709" t="s">
        <v>1494</v>
      </c>
      <c r="M1288" s="708" t="s">
        <v>1470</v>
      </c>
    </row>
    <row r="1289" spans="8:8">
      <c r="A1289" s="713" t="s">
        <v>1494</v>
      </c>
      <c r="B1289" s="713" t="s">
        <v>1470</v>
      </c>
      <c r="C1289" s="714" t="s">
        <v>1346</v>
      </c>
      <c r="D1289" s="715">
        <v>39.0</v>
      </c>
      <c r="E1289" s="715">
        <v>750.0</v>
      </c>
      <c r="F1289" s="715">
        <v>44.0</v>
      </c>
      <c r="G1289" s="715">
        <v>200.0</v>
      </c>
      <c r="H1289" s="715" t="s">
        <v>1411</v>
      </c>
      <c r="J1289" s="716">
        <f t="shared" si="20"/>
        <v>4.450000000000003</v>
      </c>
      <c r="L1289" s="709" t="s">
        <v>1494</v>
      </c>
      <c r="M1289" s="708" t="s">
        <v>1470</v>
      </c>
    </row>
    <row r="1290" spans="8:8">
      <c r="A1290" s="713" t="s">
        <v>1494</v>
      </c>
      <c r="B1290" s="713" t="s">
        <v>1470</v>
      </c>
      <c r="C1290" s="714" t="s">
        <v>1346</v>
      </c>
      <c r="D1290" s="715">
        <v>44.0</v>
      </c>
      <c r="E1290" s="715">
        <v>200.0</v>
      </c>
      <c r="F1290" s="715">
        <v>44.0</v>
      </c>
      <c r="G1290" s="715">
        <v>350.0</v>
      </c>
      <c r="H1290" s="715" t="s">
        <v>1404</v>
      </c>
      <c r="J1290" s="716">
        <f t="shared" si="20"/>
        <v>0.14999999999999858</v>
      </c>
      <c r="L1290" s="709" t="s">
        <v>1494</v>
      </c>
      <c r="M1290" s="708" t="s">
        <v>1470</v>
      </c>
    </row>
    <row r="1291" spans="8:8">
      <c r="A1291" s="713" t="s">
        <v>1494</v>
      </c>
      <c r="B1291" s="713" t="s">
        <v>1470</v>
      </c>
      <c r="C1291" s="714" t="s">
        <v>1346</v>
      </c>
      <c r="D1291" s="715">
        <v>44.0</v>
      </c>
      <c r="E1291" s="715">
        <v>350.0</v>
      </c>
      <c r="F1291" s="715">
        <v>46.0</v>
      </c>
      <c r="G1291" s="715">
        <v>0.0</v>
      </c>
      <c r="H1291" s="715" t="s">
        <v>1411</v>
      </c>
      <c r="J1291" s="716">
        <f t="shared" si="20"/>
        <v>1.6499999999999986</v>
      </c>
      <c r="L1291" s="709" t="s">
        <v>1494</v>
      </c>
      <c r="M1291" s="708" t="s">
        <v>1470</v>
      </c>
    </row>
    <row r="1292" spans="8:8">
      <c r="A1292" s="713" t="s">
        <v>1494</v>
      </c>
      <c r="B1292" s="713" t="s">
        <v>1470</v>
      </c>
      <c r="C1292" s="714" t="s">
        <v>1346</v>
      </c>
      <c r="D1292" s="715">
        <v>46.0</v>
      </c>
      <c r="E1292" s="715">
        <v>0.0</v>
      </c>
      <c r="F1292" s="715">
        <v>46.0</v>
      </c>
      <c r="G1292" s="715">
        <v>500.0</v>
      </c>
      <c r="H1292" s="715" t="s">
        <v>1404</v>
      </c>
      <c r="J1292" s="716">
        <f t="shared" si="20"/>
        <v>0.5</v>
      </c>
      <c r="L1292" s="709" t="s">
        <v>1494</v>
      </c>
      <c r="M1292" s="708" t="s">
        <v>1470</v>
      </c>
    </row>
    <row r="1293" spans="8:8">
      <c r="A1293" s="713" t="s">
        <v>1494</v>
      </c>
      <c r="B1293" s="713" t="s">
        <v>1470</v>
      </c>
      <c r="C1293" s="714" t="s">
        <v>1346</v>
      </c>
      <c r="D1293" s="715">
        <v>46.0</v>
      </c>
      <c r="E1293" s="715">
        <v>500.0</v>
      </c>
      <c r="F1293" s="715">
        <v>47.0</v>
      </c>
      <c r="G1293" s="715">
        <v>550.0</v>
      </c>
      <c r="H1293" s="715" t="s">
        <v>1411</v>
      </c>
      <c r="J1293" s="716">
        <f t="shared" si="20"/>
        <v>1.0499999999999972</v>
      </c>
      <c r="L1293" s="709" t="s">
        <v>1494</v>
      </c>
      <c r="M1293" s="708" t="s">
        <v>1470</v>
      </c>
    </row>
    <row r="1294" spans="8:8">
      <c r="A1294" s="713" t="s">
        <v>1494</v>
      </c>
      <c r="B1294" s="713" t="s">
        <v>1470</v>
      </c>
      <c r="C1294" s="714" t="s">
        <v>1346</v>
      </c>
      <c r="D1294" s="715">
        <v>47.0</v>
      </c>
      <c r="E1294" s="715">
        <v>550.0</v>
      </c>
      <c r="F1294" s="715">
        <v>48.0</v>
      </c>
      <c r="G1294" s="715">
        <v>300.0</v>
      </c>
      <c r="H1294" s="715" t="s">
        <v>1402</v>
      </c>
      <c r="J1294" s="716">
        <f t="shared" si="20"/>
        <v>0.75</v>
      </c>
      <c r="L1294" s="709" t="s">
        <v>1494</v>
      </c>
      <c r="M1294" s="708" t="s">
        <v>1470</v>
      </c>
    </row>
    <row r="1295" spans="8:8">
      <c r="A1295" s="713" t="s">
        <v>1494</v>
      </c>
      <c r="B1295" s="713" t="s">
        <v>1470</v>
      </c>
      <c r="C1295" s="714" t="s">
        <v>1346</v>
      </c>
      <c r="D1295" s="715">
        <v>48.0</v>
      </c>
      <c r="E1295" s="715">
        <v>300.0</v>
      </c>
      <c r="F1295" s="715">
        <v>49.0</v>
      </c>
      <c r="G1295" s="715">
        <v>800.0</v>
      </c>
      <c r="H1295" s="715" t="s">
        <v>1403</v>
      </c>
      <c r="J1295" s="716">
        <f t="shared" si="20"/>
        <v>1.5</v>
      </c>
      <c r="L1295" s="709" t="s">
        <v>1494</v>
      </c>
      <c r="M1295" s="708" t="s">
        <v>1470</v>
      </c>
    </row>
    <row r="1296" spans="8:8">
      <c r="A1296" s="713" t="s">
        <v>1494</v>
      </c>
      <c r="B1296" s="713" t="s">
        <v>1470</v>
      </c>
      <c r="C1296" s="714" t="s">
        <v>1346</v>
      </c>
      <c r="D1296" s="715">
        <v>49.0</v>
      </c>
      <c r="E1296" s="715">
        <v>800.0</v>
      </c>
      <c r="F1296" s="715">
        <v>56.0</v>
      </c>
      <c r="G1296" s="715">
        <v>0.0</v>
      </c>
      <c r="H1296" s="715" t="s">
        <v>1402</v>
      </c>
      <c r="J1296" s="716">
        <f t="shared" si="20"/>
        <v>6.200000000000003</v>
      </c>
      <c r="L1296" s="709" t="s">
        <v>1494</v>
      </c>
      <c r="M1296" s="708" t="s">
        <v>1470</v>
      </c>
    </row>
    <row r="1297" spans="8:8">
      <c r="A1297" s="713" t="s">
        <v>1494</v>
      </c>
      <c r="B1297" s="713" t="s">
        <v>1470</v>
      </c>
      <c r="C1297" s="714" t="s">
        <v>1346</v>
      </c>
      <c r="D1297" s="715">
        <v>56.0</v>
      </c>
      <c r="E1297" s="715">
        <v>0.0</v>
      </c>
      <c r="F1297" s="715">
        <v>58.0</v>
      </c>
      <c r="G1297" s="715">
        <v>800.0</v>
      </c>
      <c r="H1297" s="715" t="s">
        <v>1403</v>
      </c>
      <c r="J1297" s="716">
        <f t="shared" si="20"/>
        <v>2.799999999999997</v>
      </c>
      <c r="L1297" s="709" t="s">
        <v>1494</v>
      </c>
      <c r="M1297" s="708" t="s">
        <v>1470</v>
      </c>
    </row>
    <row r="1298" spans="8:8">
      <c r="A1298" s="713" t="s">
        <v>1494</v>
      </c>
      <c r="B1298" s="713" t="s">
        <v>1470</v>
      </c>
      <c r="C1298" s="714" t="s">
        <v>1346</v>
      </c>
      <c r="D1298" s="715">
        <v>58.0</v>
      </c>
      <c r="E1298" s="715">
        <v>800.0</v>
      </c>
      <c r="F1298" s="715">
        <v>60.0</v>
      </c>
      <c r="G1298" s="715">
        <v>950.0</v>
      </c>
      <c r="H1298" s="715" t="s">
        <v>1402</v>
      </c>
      <c r="J1298" s="716">
        <f t="shared" si="20"/>
        <v>2.1500000000000057</v>
      </c>
      <c r="L1298" s="709" t="s">
        <v>1494</v>
      </c>
      <c r="M1298" s="708" t="s">
        <v>1470</v>
      </c>
    </row>
    <row r="1299" spans="8:8">
      <c r="A1299" s="713" t="s">
        <v>1494</v>
      </c>
      <c r="B1299" s="713" t="s">
        <v>1470</v>
      </c>
      <c r="C1299" s="714" t="s">
        <v>1346</v>
      </c>
      <c r="D1299" s="715">
        <v>60.0</v>
      </c>
      <c r="E1299" s="715">
        <v>950.0</v>
      </c>
      <c r="F1299" s="715">
        <v>61.0</v>
      </c>
      <c r="G1299" s="715">
        <v>800.0</v>
      </c>
      <c r="H1299" s="715" t="s">
        <v>1403</v>
      </c>
      <c r="J1299" s="716">
        <f t="shared" si="20"/>
        <v>0.8499999999999943</v>
      </c>
      <c r="L1299" s="709" t="s">
        <v>1494</v>
      </c>
      <c r="M1299" s="708" t="s">
        <v>1470</v>
      </c>
    </row>
    <row r="1300" spans="8:8">
      <c r="A1300" s="713" t="s">
        <v>1494</v>
      </c>
      <c r="B1300" s="713" t="s">
        <v>1470</v>
      </c>
      <c r="C1300" s="714" t="s">
        <v>1346</v>
      </c>
      <c r="D1300" s="715">
        <v>61.0</v>
      </c>
      <c r="E1300" s="715">
        <v>800.0</v>
      </c>
      <c r="F1300" s="715">
        <v>70.0</v>
      </c>
      <c r="G1300" s="715">
        <v>0.0</v>
      </c>
      <c r="H1300" s="715" t="s">
        <v>1404</v>
      </c>
      <c r="J1300" s="716">
        <f t="shared" si="20"/>
        <v>8.200000000000003</v>
      </c>
      <c r="L1300" s="709" t="s">
        <v>1494</v>
      </c>
      <c r="M1300" s="708" t="s">
        <v>1470</v>
      </c>
    </row>
    <row r="1301" spans="8:8">
      <c r="A1301" s="713" t="s">
        <v>1494</v>
      </c>
      <c r="B1301" s="713" t="s">
        <v>1472</v>
      </c>
      <c r="C1301" s="714" t="s">
        <v>1314</v>
      </c>
      <c r="D1301" s="715">
        <v>70.0</v>
      </c>
      <c r="E1301" s="715">
        <v>0.0</v>
      </c>
      <c r="F1301" s="715">
        <v>77.0</v>
      </c>
      <c r="G1301" s="715">
        <v>0.0</v>
      </c>
      <c r="H1301" s="715" t="s">
        <v>1404</v>
      </c>
      <c r="J1301" s="716">
        <f t="shared" si="20"/>
        <v>7.0</v>
      </c>
      <c r="L1301" s="709" t="s">
        <v>1494</v>
      </c>
      <c r="M1301" s="708" t="s">
        <v>1472</v>
      </c>
    </row>
    <row r="1302" spans="8:8">
      <c r="A1302" s="713" t="s">
        <v>1494</v>
      </c>
      <c r="B1302" s="713" t="s">
        <v>1472</v>
      </c>
      <c r="C1302" s="714" t="s">
        <v>1314</v>
      </c>
      <c r="D1302" s="715">
        <v>77.0</v>
      </c>
      <c r="E1302" s="715">
        <v>0.0</v>
      </c>
      <c r="F1302" s="715">
        <v>79.0</v>
      </c>
      <c r="G1302" s="715">
        <v>300.0</v>
      </c>
      <c r="H1302" s="715" t="s">
        <v>1411</v>
      </c>
      <c r="J1302" s="716">
        <f t="shared" si="20"/>
        <v>2.299999999999997</v>
      </c>
      <c r="L1302" s="709" t="s">
        <v>1494</v>
      </c>
      <c r="M1302" s="708" t="s">
        <v>1472</v>
      </c>
    </row>
    <row r="1303" spans="8:8">
      <c r="A1303" s="713" t="s">
        <v>1494</v>
      </c>
      <c r="B1303" s="713" t="s">
        <v>1472</v>
      </c>
      <c r="C1303" s="714" t="s">
        <v>1314</v>
      </c>
      <c r="D1303" s="715">
        <v>79.0</v>
      </c>
      <c r="E1303" s="715">
        <v>300.0</v>
      </c>
      <c r="F1303" s="715">
        <v>80.0</v>
      </c>
      <c r="G1303" s="715">
        <v>900.0</v>
      </c>
      <c r="H1303" s="715" t="s">
        <v>1404</v>
      </c>
      <c r="J1303" s="716">
        <f t="shared" si="20"/>
        <v>1.6000000000000085</v>
      </c>
      <c r="L1303" s="709" t="s">
        <v>1494</v>
      </c>
      <c r="M1303" s="708" t="s">
        <v>1472</v>
      </c>
    </row>
    <row r="1304" spans="8:8">
      <c r="A1304" s="713" t="s">
        <v>1494</v>
      </c>
      <c r="B1304" s="713" t="s">
        <v>1472</v>
      </c>
      <c r="C1304" s="714" t="s">
        <v>1314</v>
      </c>
      <c r="D1304" s="715">
        <v>80.0</v>
      </c>
      <c r="E1304" s="715">
        <v>900.0</v>
      </c>
      <c r="F1304" s="715">
        <v>81.0</v>
      </c>
      <c r="G1304" s="715">
        <v>300.0</v>
      </c>
      <c r="H1304" s="715" t="s">
        <v>1411</v>
      </c>
      <c r="J1304" s="716">
        <f t="shared" si="20"/>
        <v>0.3999999999999915</v>
      </c>
      <c r="L1304" s="709" t="s">
        <v>1494</v>
      </c>
      <c r="M1304" s="708" t="s">
        <v>1472</v>
      </c>
    </row>
    <row r="1305" spans="8:8">
      <c r="A1305" s="713" t="s">
        <v>1494</v>
      </c>
      <c r="B1305" s="713" t="s">
        <v>1472</v>
      </c>
      <c r="C1305" s="714" t="s">
        <v>1314</v>
      </c>
      <c r="D1305" s="715">
        <v>81.0</v>
      </c>
      <c r="E1305" s="715">
        <v>300.0</v>
      </c>
      <c r="F1305" s="715">
        <v>84.0</v>
      </c>
      <c r="G1305" s="715">
        <v>0.0</v>
      </c>
      <c r="H1305" s="715" t="s">
        <v>1404</v>
      </c>
      <c r="J1305" s="716">
        <f t="shared" si="20"/>
        <v>2.700000000000003</v>
      </c>
      <c r="L1305" s="709" t="s">
        <v>1494</v>
      </c>
      <c r="M1305" s="708" t="s">
        <v>1472</v>
      </c>
    </row>
    <row r="1306" spans="8:8">
      <c r="A1306" s="713" t="s">
        <v>1494</v>
      </c>
      <c r="B1306" s="713" t="s">
        <v>1472</v>
      </c>
      <c r="C1306" s="714" t="s">
        <v>1314</v>
      </c>
      <c r="D1306" s="715">
        <v>84.0</v>
      </c>
      <c r="E1306" s="715">
        <v>0.0</v>
      </c>
      <c r="F1306" s="715">
        <v>84.0</v>
      </c>
      <c r="G1306" s="715">
        <v>300.0</v>
      </c>
      <c r="H1306" s="715" t="s">
        <v>1403</v>
      </c>
      <c r="J1306" s="716">
        <f t="shared" si="20"/>
        <v>0.29999999999999716</v>
      </c>
      <c r="L1306" s="709" t="s">
        <v>1494</v>
      </c>
      <c r="M1306" s="708" t="s">
        <v>1472</v>
      </c>
    </row>
    <row r="1307" spans="8:8">
      <c r="A1307" s="713" t="s">
        <v>1494</v>
      </c>
      <c r="B1307" s="713" t="s">
        <v>1472</v>
      </c>
      <c r="C1307" s="714" t="s">
        <v>1314</v>
      </c>
      <c r="D1307" s="715">
        <v>84.0</v>
      </c>
      <c r="E1307" s="715">
        <v>300.0</v>
      </c>
      <c r="F1307" s="715">
        <v>87.0</v>
      </c>
      <c r="G1307" s="715">
        <v>350.0</v>
      </c>
      <c r="H1307" s="715" t="s">
        <v>1404</v>
      </c>
      <c r="J1307" s="716">
        <f t="shared" si="20"/>
        <v>3.049999999999997</v>
      </c>
      <c r="L1307" s="709" t="s">
        <v>1494</v>
      </c>
      <c r="M1307" s="708" t="s">
        <v>1472</v>
      </c>
    </row>
    <row r="1308" spans="8:8">
      <c r="A1308" s="713" t="s">
        <v>1494</v>
      </c>
      <c r="B1308" s="713" t="s">
        <v>1472</v>
      </c>
      <c r="C1308" s="714" t="s">
        <v>1314</v>
      </c>
      <c r="D1308" s="715">
        <v>87.0</v>
      </c>
      <c r="E1308" s="715">
        <v>350.0</v>
      </c>
      <c r="F1308" s="715">
        <v>88.0</v>
      </c>
      <c r="G1308" s="715">
        <v>100.0</v>
      </c>
      <c r="H1308" s="715" t="s">
        <v>1403</v>
      </c>
      <c r="J1308" s="716">
        <f t="shared" si="20"/>
        <v>0.75</v>
      </c>
      <c r="L1308" s="709" t="s">
        <v>1494</v>
      </c>
      <c r="M1308" s="708" t="s">
        <v>1472</v>
      </c>
    </row>
    <row r="1309" spans="8:8">
      <c r="A1309" s="713" t="s">
        <v>1494</v>
      </c>
      <c r="B1309" s="713" t="s">
        <v>1472</v>
      </c>
      <c r="C1309" s="714" t="s">
        <v>1314</v>
      </c>
      <c r="D1309" s="715">
        <v>88.0</v>
      </c>
      <c r="E1309" s="715">
        <v>100.0</v>
      </c>
      <c r="F1309" s="715">
        <v>88.0</v>
      </c>
      <c r="G1309" s="715">
        <v>500.0</v>
      </c>
      <c r="H1309" s="715" t="s">
        <v>1404</v>
      </c>
      <c r="J1309" s="716">
        <f t="shared" si="20"/>
        <v>0.4000000000000057</v>
      </c>
      <c r="L1309" s="709" t="s">
        <v>1494</v>
      </c>
      <c r="M1309" s="708" t="s">
        <v>1472</v>
      </c>
    </row>
    <row r="1310" spans="8:8">
      <c r="A1310" s="713" t="s">
        <v>1494</v>
      </c>
      <c r="B1310" s="713" t="s">
        <v>1472</v>
      </c>
      <c r="C1310" s="714" t="s">
        <v>1314</v>
      </c>
      <c r="D1310" s="715">
        <v>88.0</v>
      </c>
      <c r="E1310" s="715">
        <v>500.0</v>
      </c>
      <c r="F1310" s="715">
        <v>89.0</v>
      </c>
      <c r="G1310" s="715">
        <v>0.0</v>
      </c>
      <c r="H1310" s="715" t="s">
        <v>1411</v>
      </c>
      <c r="J1310" s="716">
        <f t="shared" si="20"/>
        <v>0.5</v>
      </c>
      <c r="L1310" s="709" t="s">
        <v>1494</v>
      </c>
      <c r="M1310" s="708" t="s">
        <v>1472</v>
      </c>
    </row>
    <row r="1311" spans="8:8">
      <c r="A1311" s="713" t="s">
        <v>1494</v>
      </c>
      <c r="B1311" s="713" t="s">
        <v>1472</v>
      </c>
      <c r="C1311" s="714" t="s">
        <v>1314</v>
      </c>
      <c r="D1311" s="715">
        <v>89.0</v>
      </c>
      <c r="E1311" s="715">
        <v>0.0</v>
      </c>
      <c r="F1311" s="715">
        <v>89.0</v>
      </c>
      <c r="G1311" s="715">
        <v>950.0</v>
      </c>
      <c r="H1311" s="715" t="s">
        <v>1404</v>
      </c>
      <c r="J1311" s="716">
        <f t="shared" si="20"/>
        <v>0.9500000000000028</v>
      </c>
      <c r="L1311" s="709" t="s">
        <v>1494</v>
      </c>
      <c r="M1311" s="708" t="s">
        <v>1472</v>
      </c>
    </row>
    <row r="1312" spans="8:8">
      <c r="A1312" s="713" t="s">
        <v>1494</v>
      </c>
      <c r="B1312" s="713" t="s">
        <v>1472</v>
      </c>
      <c r="C1312" s="714" t="s">
        <v>1314</v>
      </c>
      <c r="D1312" s="715">
        <v>89.0</v>
      </c>
      <c r="E1312" s="715">
        <v>950.0</v>
      </c>
      <c r="F1312" s="715">
        <v>90.0</v>
      </c>
      <c r="G1312" s="715">
        <v>450.0</v>
      </c>
      <c r="H1312" s="715" t="s">
        <v>1411</v>
      </c>
      <c r="J1312" s="716">
        <f t="shared" si="20"/>
        <v>0.5</v>
      </c>
      <c r="L1312" s="709" t="s">
        <v>1494</v>
      </c>
      <c r="M1312" s="708" t="s">
        <v>1472</v>
      </c>
    </row>
    <row r="1313" spans="8:8">
      <c r="A1313" s="713" t="s">
        <v>1494</v>
      </c>
      <c r="B1313" s="713" t="s">
        <v>1472</v>
      </c>
      <c r="C1313" s="714" t="s">
        <v>1314</v>
      </c>
      <c r="D1313" s="715">
        <v>90.0</v>
      </c>
      <c r="E1313" s="715">
        <v>450.0</v>
      </c>
      <c r="F1313" s="715">
        <v>93.0</v>
      </c>
      <c r="G1313" s="715">
        <v>0.0</v>
      </c>
      <c r="H1313" s="715" t="s">
        <v>1404</v>
      </c>
      <c r="J1313" s="716">
        <f t="shared" si="20"/>
        <v>2.549999999999997</v>
      </c>
      <c r="L1313" s="709" t="s">
        <v>1494</v>
      </c>
      <c r="M1313" s="708" t="s">
        <v>1472</v>
      </c>
    </row>
    <row r="1314" spans="8:8">
      <c r="A1314" s="713" t="s">
        <v>1494</v>
      </c>
      <c r="B1314" s="713" t="s">
        <v>1472</v>
      </c>
      <c r="C1314" s="714" t="s">
        <v>1314</v>
      </c>
      <c r="D1314" s="715">
        <v>93.0</v>
      </c>
      <c r="E1314" s="715">
        <v>0.0</v>
      </c>
      <c r="F1314" s="715">
        <v>95.0</v>
      </c>
      <c r="G1314" s="715">
        <v>100.0</v>
      </c>
      <c r="H1314" s="715" t="s">
        <v>1411</v>
      </c>
      <c r="J1314" s="716">
        <f t="shared" si="20"/>
        <v>2.0999999999999943</v>
      </c>
      <c r="L1314" s="709" t="s">
        <v>1494</v>
      </c>
      <c r="M1314" s="708" t="s">
        <v>1472</v>
      </c>
    </row>
    <row r="1315" spans="8:8">
      <c r="A1315" s="713" t="s">
        <v>1494</v>
      </c>
      <c r="B1315" s="713" t="s">
        <v>1472</v>
      </c>
      <c r="C1315" s="714" t="s">
        <v>1314</v>
      </c>
      <c r="D1315" s="715">
        <v>95.0</v>
      </c>
      <c r="E1315" s="715">
        <v>100.0</v>
      </c>
      <c r="F1315" s="715">
        <v>97.0</v>
      </c>
      <c r="G1315" s="715">
        <v>320.0</v>
      </c>
      <c r="H1315" s="715" t="s">
        <v>1404</v>
      </c>
      <c r="J1315" s="716">
        <f t="shared" si="20"/>
        <v>2.219999999999999</v>
      </c>
      <c r="L1315" s="709" t="s">
        <v>1494</v>
      </c>
      <c r="M1315" s="708" t="s">
        <v>1472</v>
      </c>
    </row>
    <row r="1316" spans="8:8">
      <c r="A1316" s="713" t="s">
        <v>1494</v>
      </c>
      <c r="B1316" s="713" t="s">
        <v>1472</v>
      </c>
      <c r="C1316" s="714" t="s">
        <v>1314</v>
      </c>
      <c r="D1316" s="715">
        <v>97.0</v>
      </c>
      <c r="E1316" s="715">
        <v>320.0</v>
      </c>
      <c r="F1316" s="715">
        <v>98.0</v>
      </c>
      <c r="G1316" s="715">
        <v>540.0</v>
      </c>
      <c r="H1316" s="715" t="s">
        <v>1411</v>
      </c>
      <c r="J1316" s="716">
        <f t="shared" si="20"/>
        <v>1.220000000000013</v>
      </c>
      <c r="L1316" s="709" t="s">
        <v>1494</v>
      </c>
      <c r="M1316" s="708" t="s">
        <v>1472</v>
      </c>
    </row>
    <row r="1317" spans="8:8">
      <c r="A1317" s="713" t="s">
        <v>1494</v>
      </c>
      <c r="B1317" s="713" t="s">
        <v>1472</v>
      </c>
      <c r="C1317" s="714" t="s">
        <v>1314</v>
      </c>
      <c r="D1317" s="715">
        <v>98.0</v>
      </c>
      <c r="E1317" s="715">
        <v>540.0</v>
      </c>
      <c r="F1317" s="715">
        <v>98.0</v>
      </c>
      <c r="G1317" s="715">
        <v>860.0</v>
      </c>
      <c r="H1317" s="715" t="s">
        <v>1404</v>
      </c>
      <c r="J1317" s="716">
        <f t="shared" si="20"/>
        <v>0.3199999999999932</v>
      </c>
      <c r="L1317" s="709" t="s">
        <v>1494</v>
      </c>
      <c r="M1317" s="708" t="s">
        <v>1472</v>
      </c>
    </row>
    <row r="1318" spans="8:8">
      <c r="A1318" s="713" t="s">
        <v>1494</v>
      </c>
      <c r="B1318" s="713" t="s">
        <v>1472</v>
      </c>
      <c r="C1318" s="714" t="s">
        <v>1314</v>
      </c>
      <c r="D1318" s="715">
        <v>98.0</v>
      </c>
      <c r="E1318" s="715">
        <v>860.0</v>
      </c>
      <c r="F1318" s="715">
        <v>100.0</v>
      </c>
      <c r="G1318" s="715">
        <v>0.0</v>
      </c>
      <c r="H1318" s="715" t="s">
        <v>1404</v>
      </c>
      <c r="J1318" s="716">
        <f t="shared" si="20"/>
        <v>1.1400000000000006</v>
      </c>
      <c r="L1318" s="709" t="s">
        <v>1494</v>
      </c>
      <c r="M1318" s="708" t="s">
        <v>1472</v>
      </c>
    </row>
    <row r="1319" spans="8:8">
      <c r="A1319" s="713" t="s">
        <v>1494</v>
      </c>
      <c r="B1319" s="713" t="s">
        <v>1472</v>
      </c>
      <c r="C1319" s="714" t="s">
        <v>1314</v>
      </c>
      <c r="D1319" s="715">
        <v>100.0</v>
      </c>
      <c r="E1319" s="715">
        <v>0.0</v>
      </c>
      <c r="F1319" s="715">
        <v>104.0</v>
      </c>
      <c r="G1319" s="715">
        <v>500.0</v>
      </c>
      <c r="H1319" s="715" t="s">
        <v>1404</v>
      </c>
      <c r="J1319" s="716">
        <f t="shared" si="20"/>
        <v>4.5</v>
      </c>
      <c r="L1319" s="709" t="s">
        <v>1494</v>
      </c>
      <c r="M1319" s="708" t="s">
        <v>1472</v>
      </c>
    </row>
    <row r="1320" spans="8:8">
      <c r="A1320" s="713" t="s">
        <v>1494</v>
      </c>
      <c r="B1320" s="713" t="s">
        <v>1472</v>
      </c>
      <c r="C1320" s="714" t="s">
        <v>1314</v>
      </c>
      <c r="D1320" s="715">
        <v>104.0</v>
      </c>
      <c r="E1320" s="715">
        <v>500.0</v>
      </c>
      <c r="F1320" s="715">
        <v>109.0</v>
      </c>
      <c r="G1320" s="715">
        <v>100.0</v>
      </c>
      <c r="H1320" s="715" t="s">
        <v>1411</v>
      </c>
      <c r="J1320" s="716">
        <f t="shared" si="20"/>
        <v>4.599999999999994</v>
      </c>
      <c r="L1320" s="709" t="s">
        <v>1494</v>
      </c>
      <c r="M1320" s="708" t="s">
        <v>1472</v>
      </c>
    </row>
    <row r="1321" spans="8:8">
      <c r="A1321" s="713" t="s">
        <v>1494</v>
      </c>
      <c r="B1321" s="713" t="s">
        <v>1472</v>
      </c>
      <c r="C1321" s="714" t="s">
        <v>1314</v>
      </c>
      <c r="D1321" s="715">
        <v>109.0</v>
      </c>
      <c r="E1321" s="715">
        <v>100.0</v>
      </c>
      <c r="F1321" s="715">
        <v>111.0</v>
      </c>
      <c r="G1321" s="715">
        <v>400.0</v>
      </c>
      <c r="H1321" s="715" t="s">
        <v>1404</v>
      </c>
      <c r="J1321" s="716">
        <f t="shared" si="20"/>
        <v>2.3000000000000114</v>
      </c>
      <c r="L1321" s="709" t="s">
        <v>1494</v>
      </c>
      <c r="M1321" s="708" t="s">
        <v>1472</v>
      </c>
    </row>
    <row r="1322" spans="8:8">
      <c r="A1322" s="713" t="s">
        <v>1494</v>
      </c>
      <c r="B1322" s="713" t="s">
        <v>1472</v>
      </c>
      <c r="C1322" s="714" t="s">
        <v>1314</v>
      </c>
      <c r="D1322" s="715">
        <v>111.0</v>
      </c>
      <c r="E1322" s="715">
        <v>400.0</v>
      </c>
      <c r="F1322" s="715">
        <v>111.0</v>
      </c>
      <c r="G1322" s="715">
        <v>750.0</v>
      </c>
      <c r="H1322" s="715" t="s">
        <v>1411</v>
      </c>
      <c r="J1322" s="716">
        <f t="shared" si="20"/>
        <v>0.3499999999999943</v>
      </c>
      <c r="L1322" s="709" t="s">
        <v>1494</v>
      </c>
      <c r="M1322" s="708" t="s">
        <v>1472</v>
      </c>
    </row>
    <row r="1323" spans="8:8">
      <c r="A1323" s="713" t="s">
        <v>1494</v>
      </c>
      <c r="B1323" s="713" t="s">
        <v>1472</v>
      </c>
      <c r="C1323" s="714" t="s">
        <v>1314</v>
      </c>
      <c r="D1323" s="715">
        <v>111.0</v>
      </c>
      <c r="E1323" s="715">
        <v>750.0</v>
      </c>
      <c r="F1323" s="715">
        <v>112.0</v>
      </c>
      <c r="G1323" s="715">
        <v>100.0</v>
      </c>
      <c r="H1323" s="715" t="s">
        <v>1404</v>
      </c>
      <c r="J1323" s="716">
        <f t="shared" si="20"/>
        <v>0.3499999999999943</v>
      </c>
      <c r="L1323" s="709" t="s">
        <v>1494</v>
      </c>
      <c r="M1323" s="708" t="s">
        <v>1472</v>
      </c>
    </row>
    <row r="1324" spans="8:8">
      <c r="A1324" s="713" t="s">
        <v>1494</v>
      </c>
      <c r="B1324" s="713" t="s">
        <v>1472</v>
      </c>
      <c r="C1324" s="714" t="s">
        <v>1314</v>
      </c>
      <c r="D1324" s="715">
        <v>112.0</v>
      </c>
      <c r="E1324" s="715">
        <v>100.0</v>
      </c>
      <c r="F1324" s="715">
        <v>114.0</v>
      </c>
      <c r="G1324" s="715">
        <v>0.0</v>
      </c>
      <c r="H1324" s="715" t="s">
        <v>1411</v>
      </c>
      <c r="J1324" s="716">
        <f t="shared" si="20"/>
        <v>1.9000000000000057</v>
      </c>
      <c r="L1324" s="709" t="s">
        <v>1494</v>
      </c>
      <c r="M1324" s="708" t="s">
        <v>1472</v>
      </c>
    </row>
    <row r="1325" spans="8:8">
      <c r="A1325" s="713" t="s">
        <v>1494</v>
      </c>
      <c r="B1325" s="713" t="s">
        <v>1472</v>
      </c>
      <c r="C1325" s="714" t="s">
        <v>1314</v>
      </c>
      <c r="D1325" s="715">
        <v>114.0</v>
      </c>
      <c r="E1325" s="715">
        <v>0.0</v>
      </c>
      <c r="F1325" s="715">
        <v>114.0</v>
      </c>
      <c r="G1325" s="715">
        <v>600.0</v>
      </c>
      <c r="H1325" s="715" t="s">
        <v>1404</v>
      </c>
      <c r="J1325" s="716">
        <f t="shared" si="20"/>
        <v>0.5999999999999943</v>
      </c>
      <c r="L1325" s="709" t="s">
        <v>1494</v>
      </c>
      <c r="M1325" s="708" t="s">
        <v>1472</v>
      </c>
    </row>
    <row r="1326" spans="8:8">
      <c r="A1326" s="713" t="s">
        <v>1494</v>
      </c>
      <c r="B1326" s="713" t="s">
        <v>1472</v>
      </c>
      <c r="C1326" s="714" t="s">
        <v>1314</v>
      </c>
      <c r="D1326" s="715">
        <v>114.0</v>
      </c>
      <c r="E1326" s="715">
        <v>600.0</v>
      </c>
      <c r="F1326" s="715">
        <v>119.0</v>
      </c>
      <c r="G1326" s="715">
        <v>0.0</v>
      </c>
      <c r="H1326" s="715" t="s">
        <v>1411</v>
      </c>
      <c r="J1326" s="716">
        <f t="shared" si="20"/>
        <v>4.400000000000006</v>
      </c>
      <c r="L1326" s="709" t="s">
        <v>1494</v>
      </c>
      <c r="M1326" s="708" t="s">
        <v>1472</v>
      </c>
    </row>
    <row r="1327" spans="8:8">
      <c r="A1327" s="713" t="s">
        <v>1494</v>
      </c>
      <c r="B1327" s="713" t="s">
        <v>1472</v>
      </c>
      <c r="C1327" s="714" t="s">
        <v>1314</v>
      </c>
      <c r="D1327" s="715">
        <v>119.0</v>
      </c>
      <c r="E1327" s="715">
        <v>0.0</v>
      </c>
      <c r="F1327" s="715">
        <v>123.0</v>
      </c>
      <c r="G1327" s="715">
        <v>909.0</v>
      </c>
      <c r="H1327" s="715" t="s">
        <v>1404</v>
      </c>
      <c r="J1327" s="716">
        <f t="shared" si="20"/>
        <v>4.909000000000006</v>
      </c>
      <c r="L1327" s="709" t="s">
        <v>1494</v>
      </c>
      <c r="M1327" s="708" t="s">
        <v>1472</v>
      </c>
    </row>
    <row r="1328" spans="8:8">
      <c r="A1328" s="713" t="s">
        <v>1495</v>
      </c>
      <c r="B1328" s="713" t="s">
        <v>1472</v>
      </c>
      <c r="C1328" s="714" t="s">
        <v>1496</v>
      </c>
      <c r="D1328" s="715">
        <v>0.0</v>
      </c>
      <c r="E1328" s="715">
        <v>0.0</v>
      </c>
      <c r="F1328" s="715">
        <v>3.0</v>
      </c>
      <c r="G1328" s="715">
        <v>0.0</v>
      </c>
      <c r="H1328" s="715" t="s">
        <v>1404</v>
      </c>
      <c r="J1328" s="716">
        <f t="shared" si="20"/>
        <v>3.0</v>
      </c>
      <c r="L1328" s="709" t="s">
        <v>1495</v>
      </c>
      <c r="M1328" s="708" t="s">
        <v>1472</v>
      </c>
    </row>
    <row r="1329" spans="8:8">
      <c r="A1329" s="713" t="s">
        <v>1495</v>
      </c>
      <c r="B1329" s="713" t="s">
        <v>1472</v>
      </c>
      <c r="C1329" s="714" t="s">
        <v>1496</v>
      </c>
      <c r="D1329" s="715">
        <v>3.0</v>
      </c>
      <c r="E1329" s="715">
        <v>0.0</v>
      </c>
      <c r="F1329" s="715">
        <v>6.0</v>
      </c>
      <c r="G1329" s="715">
        <v>0.0</v>
      </c>
      <c r="H1329" s="715" t="s">
        <v>1411</v>
      </c>
      <c r="J1329" s="716">
        <f t="shared" si="20"/>
        <v>3.0</v>
      </c>
      <c r="L1329" s="709" t="s">
        <v>1495</v>
      </c>
      <c r="M1329" s="708" t="s">
        <v>1472</v>
      </c>
    </row>
    <row r="1330" spans="8:8">
      <c r="A1330" s="713" t="s">
        <v>1495</v>
      </c>
      <c r="B1330" s="713" t="s">
        <v>1472</v>
      </c>
      <c r="C1330" s="714" t="s">
        <v>1496</v>
      </c>
      <c r="D1330" s="715">
        <v>6.0</v>
      </c>
      <c r="E1330" s="715">
        <v>0.0</v>
      </c>
      <c r="F1330" s="715">
        <v>11.0</v>
      </c>
      <c r="G1330" s="715">
        <v>0.0</v>
      </c>
      <c r="H1330" s="715" t="s">
        <v>1404</v>
      </c>
      <c r="J1330" s="716">
        <f t="shared" si="20"/>
        <v>5.0</v>
      </c>
      <c r="L1330" s="709" t="s">
        <v>1495</v>
      </c>
      <c r="M1330" s="708" t="s">
        <v>1472</v>
      </c>
    </row>
    <row r="1331" spans="8:8">
      <c r="A1331" s="713" t="s">
        <v>1495</v>
      </c>
      <c r="B1331" s="713" t="s">
        <v>1472</v>
      </c>
      <c r="C1331" s="714" t="s">
        <v>1496</v>
      </c>
      <c r="D1331" s="715">
        <v>11.0</v>
      </c>
      <c r="E1331" s="715">
        <v>0.0</v>
      </c>
      <c r="F1331" s="715">
        <v>13.0</v>
      </c>
      <c r="G1331" s="715">
        <v>0.0</v>
      </c>
      <c r="H1331" s="715" t="s">
        <v>1411</v>
      </c>
      <c r="J1331" s="716">
        <f t="shared" si="20"/>
        <v>2.0</v>
      </c>
      <c r="L1331" s="709" t="s">
        <v>1495</v>
      </c>
      <c r="M1331" s="708" t="s">
        <v>1472</v>
      </c>
    </row>
    <row r="1332" spans="8:8">
      <c r="A1332" s="713" t="s">
        <v>1495</v>
      </c>
      <c r="B1332" s="713" t="s">
        <v>1472</v>
      </c>
      <c r="C1332" s="714" t="s">
        <v>1496</v>
      </c>
      <c r="D1332" s="715">
        <v>13.0</v>
      </c>
      <c r="E1332" s="715">
        <v>0.0</v>
      </c>
      <c r="F1332" s="715">
        <v>61.0</v>
      </c>
      <c r="G1332" s="715">
        <v>0.0</v>
      </c>
      <c r="H1332" s="715" t="s">
        <v>1404</v>
      </c>
      <c r="J1332" s="716">
        <f t="shared" si="20"/>
        <v>48.0</v>
      </c>
      <c r="L1332" s="709" t="s">
        <v>1495</v>
      </c>
      <c r="M1332" s="708" t="s">
        <v>1472</v>
      </c>
    </row>
    <row r="1333" spans="8:8">
      <c r="A1333" s="713" t="s">
        <v>1495</v>
      </c>
      <c r="B1333" s="713" t="s">
        <v>1472</v>
      </c>
      <c r="C1333" s="714" t="s">
        <v>1496</v>
      </c>
      <c r="D1333" s="715">
        <v>61.0</v>
      </c>
      <c r="E1333" s="715">
        <v>0.0</v>
      </c>
      <c r="F1333" s="715">
        <v>73.0</v>
      </c>
      <c r="G1333" s="715">
        <v>0.0</v>
      </c>
      <c r="H1333" s="715" t="s">
        <v>1411</v>
      </c>
      <c r="J1333" s="716">
        <f t="shared" si="20"/>
        <v>12.0</v>
      </c>
      <c r="L1333" s="709" t="s">
        <v>1495</v>
      </c>
      <c r="M1333" s="708" t="s">
        <v>1472</v>
      </c>
    </row>
    <row r="1334" spans="8:8">
      <c r="A1334" s="713" t="s">
        <v>1495</v>
      </c>
      <c r="B1334" s="713" t="s">
        <v>1472</v>
      </c>
      <c r="C1334" s="714" t="s">
        <v>1496</v>
      </c>
      <c r="D1334" s="715">
        <v>73.0</v>
      </c>
      <c r="E1334" s="715">
        <v>0.0</v>
      </c>
      <c r="F1334" s="715">
        <v>116.0</v>
      </c>
      <c r="G1334" s="715">
        <v>0.0</v>
      </c>
      <c r="H1334" s="715" t="s">
        <v>1404</v>
      </c>
      <c r="J1334" s="716">
        <f t="shared" si="20"/>
        <v>43.0</v>
      </c>
      <c r="L1334" s="709" t="s">
        <v>1495</v>
      </c>
      <c r="M1334" s="708" t="s">
        <v>1472</v>
      </c>
    </row>
    <row r="1335" spans="8:8">
      <c r="A1335" s="713" t="s">
        <v>1495</v>
      </c>
      <c r="B1335" s="713" t="s">
        <v>1472</v>
      </c>
      <c r="C1335" s="714" t="s">
        <v>1496</v>
      </c>
      <c r="D1335" s="715">
        <v>116.0</v>
      </c>
      <c r="E1335" s="715">
        <v>0.0</v>
      </c>
      <c r="F1335" s="715">
        <v>130.0</v>
      </c>
      <c r="G1335" s="715">
        <v>0.0</v>
      </c>
      <c r="H1335" s="715" t="s">
        <v>1403</v>
      </c>
      <c r="J1335" s="716">
        <f t="shared" si="20"/>
        <v>14.0</v>
      </c>
      <c r="L1335" s="709" t="s">
        <v>1495</v>
      </c>
      <c r="M1335" s="708" t="s">
        <v>1472</v>
      </c>
    </row>
    <row r="1336" spans="8:8">
      <c r="A1336" s="713" t="s">
        <v>1495</v>
      </c>
      <c r="B1336" s="713" t="s">
        <v>1472</v>
      </c>
      <c r="C1336" s="714" t="s">
        <v>1496</v>
      </c>
      <c r="D1336" s="715">
        <v>130.0</v>
      </c>
      <c r="E1336" s="715">
        <v>0.0</v>
      </c>
      <c r="F1336" s="715">
        <v>134.0</v>
      </c>
      <c r="G1336" s="715">
        <v>0.0</v>
      </c>
      <c r="H1336" s="715" t="s">
        <v>1402</v>
      </c>
      <c r="J1336" s="716">
        <f t="shared" si="20"/>
        <v>4.0</v>
      </c>
      <c r="L1336" s="709" t="s">
        <v>1495</v>
      </c>
      <c r="M1336" s="708" t="s">
        <v>1472</v>
      </c>
    </row>
    <row r="1337" spans="8:8">
      <c r="A1337" s="713" t="s">
        <v>1495</v>
      </c>
      <c r="B1337" s="713" t="s">
        <v>1472</v>
      </c>
      <c r="C1337" s="714" t="s">
        <v>1496</v>
      </c>
      <c r="D1337" s="715">
        <v>134.0</v>
      </c>
      <c r="E1337" s="715">
        <v>0.0</v>
      </c>
      <c r="F1337" s="715">
        <v>136.0</v>
      </c>
      <c r="G1337" s="715">
        <v>0.0</v>
      </c>
      <c r="H1337" s="715" t="s">
        <v>1403</v>
      </c>
      <c r="J1337" s="716">
        <f t="shared" si="20"/>
        <v>2.0</v>
      </c>
      <c r="L1337" s="709" t="s">
        <v>1495</v>
      </c>
      <c r="M1337" s="708" t="s">
        <v>1472</v>
      </c>
    </row>
    <row r="1338" spans="8:8">
      <c r="A1338" s="713" t="s">
        <v>1495</v>
      </c>
      <c r="B1338" s="713" t="s">
        <v>1472</v>
      </c>
      <c r="C1338" s="714" t="s">
        <v>1496</v>
      </c>
      <c r="D1338" s="715">
        <v>136.0</v>
      </c>
      <c r="E1338" s="715">
        <v>0.0</v>
      </c>
      <c r="F1338" s="715">
        <v>139.0</v>
      </c>
      <c r="G1338" s="715">
        <v>960.0</v>
      </c>
      <c r="H1338" s="715" t="s">
        <v>1402</v>
      </c>
      <c r="J1338" s="716">
        <f t="shared" si="20"/>
        <v>3.960000000000008</v>
      </c>
      <c r="L1338" s="709" t="s">
        <v>1495</v>
      </c>
      <c r="M1338" s="708" t="s">
        <v>1472</v>
      </c>
    </row>
    <row r="1339" spans="8:8">
      <c r="A1339" s="713" t="s">
        <v>1495</v>
      </c>
      <c r="B1339" s="713" t="s">
        <v>1472</v>
      </c>
      <c r="C1339" s="714" t="s">
        <v>1496</v>
      </c>
      <c r="D1339" s="715">
        <v>139.0</v>
      </c>
      <c r="E1339" s="715">
        <v>960.0</v>
      </c>
      <c r="F1339" s="715">
        <v>140.0</v>
      </c>
      <c r="G1339" s="715">
        <v>400.0</v>
      </c>
      <c r="H1339" s="715" t="s">
        <v>1403</v>
      </c>
      <c r="J1339" s="716">
        <f t="shared" si="20"/>
        <v>0.4399999999999977</v>
      </c>
      <c r="L1339" s="709" t="s">
        <v>1495</v>
      </c>
      <c r="M1339" s="708" t="s">
        <v>1472</v>
      </c>
    </row>
    <row r="1340" spans="8:8">
      <c r="A1340" s="713" t="s">
        <v>1495</v>
      </c>
      <c r="B1340" s="713" t="s">
        <v>1472</v>
      </c>
      <c r="C1340" s="714" t="s">
        <v>1496</v>
      </c>
      <c r="D1340" s="715">
        <v>140.0</v>
      </c>
      <c r="E1340" s="715">
        <v>400.0</v>
      </c>
      <c r="F1340" s="715">
        <v>142.0</v>
      </c>
      <c r="G1340" s="715">
        <v>0.0</v>
      </c>
      <c r="H1340" s="715" t="s">
        <v>1404</v>
      </c>
      <c r="J1340" s="716">
        <f t="shared" si="20"/>
        <v>1.5999999999999943</v>
      </c>
      <c r="L1340" s="709" t="s">
        <v>1495</v>
      </c>
      <c r="M1340" s="708" t="s">
        <v>1472</v>
      </c>
    </row>
    <row r="1341" spans="8:8">
      <c r="A1341" s="713" t="s">
        <v>1495</v>
      </c>
      <c r="B1341" s="713" t="s">
        <v>1472</v>
      </c>
      <c r="C1341" s="714" t="s">
        <v>1496</v>
      </c>
      <c r="D1341" s="715">
        <v>142.0</v>
      </c>
      <c r="E1341" s="715">
        <v>0.0</v>
      </c>
      <c r="F1341" s="715">
        <v>150.0</v>
      </c>
      <c r="G1341" s="715">
        <v>0.0</v>
      </c>
      <c r="H1341" s="715" t="s">
        <v>1402</v>
      </c>
      <c r="J1341" s="716">
        <f t="shared" si="20"/>
        <v>8.0</v>
      </c>
      <c r="L1341" s="709" t="s">
        <v>1495</v>
      </c>
      <c r="M1341" s="708" t="s">
        <v>1472</v>
      </c>
    </row>
    <row r="1342" spans="8:8">
      <c r="A1342" s="713" t="s">
        <v>1497</v>
      </c>
      <c r="B1342" s="713" t="s">
        <v>1498</v>
      </c>
      <c r="C1342" s="714" t="s">
        <v>1499</v>
      </c>
      <c r="D1342" s="715">
        <v>0.0</v>
      </c>
      <c r="E1342" s="715">
        <v>0.0</v>
      </c>
      <c r="F1342" s="715">
        <v>2.0</v>
      </c>
      <c r="G1342" s="715">
        <v>0.0</v>
      </c>
      <c r="H1342" s="715" t="s">
        <v>1402</v>
      </c>
      <c r="J1342" s="716">
        <f t="shared" si="20"/>
        <v>2.0</v>
      </c>
      <c r="L1342" s="709" t="s">
        <v>1497</v>
      </c>
      <c r="M1342" s="708" t="s">
        <v>1498</v>
      </c>
    </row>
    <row r="1343" spans="8:8">
      <c r="A1343" s="713" t="s">
        <v>1497</v>
      </c>
      <c r="B1343" s="713" t="s">
        <v>1498</v>
      </c>
      <c r="C1343" s="714" t="s">
        <v>1499</v>
      </c>
      <c r="D1343" s="715">
        <v>2.0</v>
      </c>
      <c r="E1343" s="715">
        <v>0.0</v>
      </c>
      <c r="F1343" s="715">
        <v>19.0</v>
      </c>
      <c r="G1343" s="715">
        <v>0.0</v>
      </c>
      <c r="H1343" s="715" t="s">
        <v>1403</v>
      </c>
      <c r="J1343" s="716">
        <f t="shared" si="20"/>
        <v>17.0</v>
      </c>
      <c r="L1343" s="709" t="s">
        <v>1497</v>
      </c>
      <c r="M1343" s="708" t="s">
        <v>1498</v>
      </c>
    </row>
    <row r="1344" spans="8:8">
      <c r="A1344" s="713" t="s">
        <v>1497</v>
      </c>
      <c r="B1344" s="713" t="s">
        <v>1498</v>
      </c>
      <c r="C1344" s="714" t="s">
        <v>1499</v>
      </c>
      <c r="D1344" s="715">
        <v>19.0</v>
      </c>
      <c r="E1344" s="715">
        <v>0.0</v>
      </c>
      <c r="F1344" s="715">
        <v>29.0</v>
      </c>
      <c r="G1344" s="715">
        <v>0.0</v>
      </c>
      <c r="H1344" s="715" t="s">
        <v>1404</v>
      </c>
      <c r="J1344" s="716">
        <f t="shared" si="20"/>
        <v>10.0</v>
      </c>
      <c r="L1344" s="709" t="s">
        <v>1497</v>
      </c>
      <c r="M1344" s="708" t="s">
        <v>1498</v>
      </c>
    </row>
    <row r="1345" spans="8:8">
      <c r="A1345" s="713" t="s">
        <v>1497</v>
      </c>
      <c r="B1345" s="713" t="s">
        <v>1498</v>
      </c>
      <c r="C1345" s="714" t="s">
        <v>1500</v>
      </c>
      <c r="D1345" s="715">
        <v>29.0</v>
      </c>
      <c r="E1345" s="715">
        <v>0.0</v>
      </c>
      <c r="F1345" s="715">
        <v>43.0</v>
      </c>
      <c r="G1345" s="715">
        <v>0.0</v>
      </c>
      <c r="H1345" s="715" t="s">
        <v>1404</v>
      </c>
      <c r="J1345" s="716">
        <f t="shared" si="20"/>
        <v>14.0</v>
      </c>
      <c r="L1345" s="709" t="s">
        <v>1497</v>
      </c>
      <c r="M1345" s="708" t="s">
        <v>1498</v>
      </c>
    </row>
    <row r="1346" spans="8:8">
      <c r="A1346" s="713" t="s">
        <v>1497</v>
      </c>
      <c r="B1346" s="713" t="s">
        <v>1498</v>
      </c>
      <c r="C1346" s="714" t="s">
        <v>1500</v>
      </c>
      <c r="D1346" s="715">
        <v>43.0</v>
      </c>
      <c r="E1346" s="715">
        <v>0.0</v>
      </c>
      <c r="F1346" s="715">
        <v>44.0</v>
      </c>
      <c r="G1346" s="715">
        <v>300.0</v>
      </c>
      <c r="H1346" s="715" t="s">
        <v>1402</v>
      </c>
      <c r="J1346" s="716">
        <f t="shared" si="20"/>
        <v>1.2999999999999972</v>
      </c>
      <c r="L1346" s="709" t="s">
        <v>1497</v>
      </c>
      <c r="M1346" s="708" t="s">
        <v>1498</v>
      </c>
    </row>
    <row r="1347" spans="8:8">
      <c r="A1347" s="713" t="s">
        <v>1497</v>
      </c>
      <c r="B1347" s="713" t="s">
        <v>1498</v>
      </c>
      <c r="C1347" s="714" t="s">
        <v>1500</v>
      </c>
      <c r="D1347" s="715">
        <v>44.0</v>
      </c>
      <c r="E1347" s="715">
        <v>300.0</v>
      </c>
      <c r="F1347" s="715">
        <v>48.0</v>
      </c>
      <c r="G1347" s="715">
        <v>800.0</v>
      </c>
      <c r="H1347" s="715" t="s">
        <v>1403</v>
      </c>
      <c r="J1347" s="716">
        <f t="shared" si="21" ref="J1347:J1410">+(F1347+G1347/1000)-(D1347+E1347/1000)</f>
        <v>4.5</v>
      </c>
      <c r="L1347" s="709" t="s">
        <v>1497</v>
      </c>
      <c r="M1347" s="708" t="s">
        <v>1498</v>
      </c>
    </row>
    <row r="1348" spans="8:8">
      <c r="A1348" s="713" t="s">
        <v>1497</v>
      </c>
      <c r="B1348" s="713" t="s">
        <v>1498</v>
      </c>
      <c r="C1348" s="714" t="s">
        <v>1500</v>
      </c>
      <c r="D1348" s="715">
        <v>48.0</v>
      </c>
      <c r="E1348" s="715">
        <v>800.0</v>
      </c>
      <c r="F1348" s="715">
        <v>50.0</v>
      </c>
      <c r="G1348" s="715">
        <v>600.0</v>
      </c>
      <c r="H1348" s="715" t="s">
        <v>1402</v>
      </c>
      <c r="J1348" s="716">
        <f t="shared" si="21"/>
        <v>1.8000000000000043</v>
      </c>
      <c r="L1348" s="709" t="s">
        <v>1497</v>
      </c>
      <c r="M1348" s="708" t="s">
        <v>1498</v>
      </c>
    </row>
    <row r="1349" spans="8:8">
      <c r="A1349" s="713" t="s">
        <v>1497</v>
      </c>
      <c r="B1349" s="713" t="s">
        <v>1498</v>
      </c>
      <c r="C1349" s="714" t="s">
        <v>1500</v>
      </c>
      <c r="D1349" s="715">
        <v>50.0</v>
      </c>
      <c r="E1349" s="715">
        <v>600.0</v>
      </c>
      <c r="F1349" s="715">
        <v>54.0</v>
      </c>
      <c r="G1349" s="715">
        <v>787.0</v>
      </c>
      <c r="H1349" s="715" t="s">
        <v>1404</v>
      </c>
      <c r="J1349" s="716">
        <f t="shared" si="21"/>
        <v>4.186999999999998</v>
      </c>
      <c r="L1349" s="709" t="s">
        <v>1497</v>
      </c>
      <c r="M1349" s="708" t="s">
        <v>1498</v>
      </c>
    </row>
    <row r="1350" spans="8:8">
      <c r="A1350" s="713" t="s">
        <v>1501</v>
      </c>
      <c r="B1350" s="713" t="s">
        <v>1498</v>
      </c>
      <c r="C1350" s="714" t="s">
        <v>1381</v>
      </c>
      <c r="D1350" s="715">
        <v>0.0</v>
      </c>
      <c r="E1350" s="715">
        <v>0.0</v>
      </c>
      <c r="F1350" s="715">
        <v>6.0</v>
      </c>
      <c r="G1350" s="715">
        <v>500.0</v>
      </c>
      <c r="H1350" s="715" t="s">
        <v>1404</v>
      </c>
      <c r="J1350" s="716">
        <f t="shared" si="21"/>
        <v>6.5</v>
      </c>
      <c r="L1350" s="709" t="s">
        <v>1501</v>
      </c>
      <c r="M1350" s="708" t="s">
        <v>1498</v>
      </c>
    </row>
    <row r="1351" spans="8:8">
      <c r="A1351" s="713" t="s">
        <v>1501</v>
      </c>
      <c r="B1351" s="713" t="s">
        <v>1498</v>
      </c>
      <c r="C1351" s="714" t="s">
        <v>1381</v>
      </c>
      <c r="D1351" s="715">
        <v>6.0</v>
      </c>
      <c r="E1351" s="715">
        <v>500.0</v>
      </c>
      <c r="F1351" s="715">
        <v>8.0</v>
      </c>
      <c r="G1351" s="715">
        <v>0.0</v>
      </c>
      <c r="H1351" s="715" t="s">
        <v>1403</v>
      </c>
      <c r="J1351" s="716">
        <f t="shared" si="21"/>
        <v>1.5</v>
      </c>
      <c r="L1351" s="709" t="s">
        <v>1501</v>
      </c>
      <c r="M1351" s="708" t="s">
        <v>1498</v>
      </c>
    </row>
    <row r="1352" spans="8:8">
      <c r="A1352" s="713" t="s">
        <v>1501</v>
      </c>
      <c r="B1352" s="713" t="s">
        <v>1498</v>
      </c>
      <c r="C1352" s="714" t="s">
        <v>1381</v>
      </c>
      <c r="D1352" s="715">
        <v>8.0</v>
      </c>
      <c r="E1352" s="715">
        <v>0.0</v>
      </c>
      <c r="F1352" s="715">
        <v>18.0</v>
      </c>
      <c r="G1352" s="715">
        <v>0.0</v>
      </c>
      <c r="H1352" s="715" t="s">
        <v>1404</v>
      </c>
      <c r="J1352" s="716">
        <f t="shared" si="21"/>
        <v>10.0</v>
      </c>
      <c r="L1352" s="709" t="s">
        <v>1501</v>
      </c>
      <c r="M1352" s="708" t="s">
        <v>1498</v>
      </c>
    </row>
    <row r="1353" spans="8:8">
      <c r="A1353" s="713" t="s">
        <v>1501</v>
      </c>
      <c r="B1353" s="713" t="s">
        <v>1498</v>
      </c>
      <c r="C1353" s="714" t="s">
        <v>1381</v>
      </c>
      <c r="D1353" s="715">
        <v>18.0</v>
      </c>
      <c r="E1353" s="715">
        <v>0.0</v>
      </c>
      <c r="F1353" s="715">
        <v>21.0</v>
      </c>
      <c r="G1353" s="715">
        <v>500.0</v>
      </c>
      <c r="H1353" s="715" t="s">
        <v>1403</v>
      </c>
      <c r="J1353" s="716">
        <f t="shared" si="21"/>
        <v>3.5</v>
      </c>
      <c r="L1353" s="709" t="s">
        <v>1501</v>
      </c>
      <c r="M1353" s="708" t="s">
        <v>1498</v>
      </c>
    </row>
    <row r="1354" spans="8:8">
      <c r="A1354" s="713" t="s">
        <v>1501</v>
      </c>
      <c r="B1354" s="713" t="s">
        <v>1498</v>
      </c>
      <c r="C1354" s="714" t="s">
        <v>1381</v>
      </c>
      <c r="D1354" s="715">
        <v>21.0</v>
      </c>
      <c r="E1354" s="715">
        <v>500.0</v>
      </c>
      <c r="F1354" s="715">
        <v>23.0</v>
      </c>
      <c r="G1354" s="715">
        <v>0.0</v>
      </c>
      <c r="H1354" s="715" t="s">
        <v>1404</v>
      </c>
      <c r="J1354" s="716">
        <f t="shared" si="21"/>
        <v>1.5</v>
      </c>
      <c r="L1354" s="709" t="s">
        <v>1501</v>
      </c>
      <c r="M1354" s="708" t="s">
        <v>1498</v>
      </c>
    </row>
    <row r="1355" spans="8:8">
      <c r="A1355" s="713" t="s">
        <v>1501</v>
      </c>
      <c r="B1355" s="713" t="s">
        <v>1498</v>
      </c>
      <c r="C1355" s="714" t="s">
        <v>1381</v>
      </c>
      <c r="D1355" s="715">
        <v>23.0</v>
      </c>
      <c r="E1355" s="715">
        <v>0.0</v>
      </c>
      <c r="F1355" s="715">
        <v>25.0</v>
      </c>
      <c r="G1355" s="715">
        <v>0.0</v>
      </c>
      <c r="H1355" s="715" t="s">
        <v>1403</v>
      </c>
      <c r="J1355" s="716">
        <f t="shared" si="21"/>
        <v>2.0</v>
      </c>
      <c r="L1355" s="709" t="s">
        <v>1501</v>
      </c>
      <c r="M1355" s="708" t="s">
        <v>1498</v>
      </c>
    </row>
    <row r="1356" spans="8:8">
      <c r="A1356" s="713" t="s">
        <v>1501</v>
      </c>
      <c r="B1356" s="713" t="s">
        <v>1498</v>
      </c>
      <c r="C1356" s="714" t="s">
        <v>1381</v>
      </c>
      <c r="D1356" s="715">
        <v>25.0</v>
      </c>
      <c r="E1356" s="715">
        <v>0.0</v>
      </c>
      <c r="F1356" s="715">
        <v>30.0</v>
      </c>
      <c r="G1356" s="715">
        <v>0.0</v>
      </c>
      <c r="H1356" s="715" t="s">
        <v>1402</v>
      </c>
      <c r="J1356" s="716">
        <f t="shared" si="21"/>
        <v>5.0</v>
      </c>
      <c r="L1356" s="709" t="s">
        <v>1501</v>
      </c>
      <c r="M1356" s="708" t="s">
        <v>1498</v>
      </c>
    </row>
    <row r="1357" spans="8:8">
      <c r="A1357" s="713" t="s">
        <v>1501</v>
      </c>
      <c r="B1357" s="713" t="s">
        <v>1498</v>
      </c>
      <c r="C1357" s="714" t="s">
        <v>1381</v>
      </c>
      <c r="D1357" s="715">
        <v>30.0</v>
      </c>
      <c r="E1357" s="715">
        <v>0.0</v>
      </c>
      <c r="F1357" s="715">
        <v>52.0</v>
      </c>
      <c r="G1357" s="715">
        <v>950.0</v>
      </c>
      <c r="H1357" s="715" t="s">
        <v>1404</v>
      </c>
      <c r="J1357" s="716">
        <f t="shared" si="21"/>
        <v>22.950000000000003</v>
      </c>
      <c r="L1357" s="709" t="s">
        <v>1501</v>
      </c>
      <c r="M1357" s="708" t="s">
        <v>1498</v>
      </c>
    </row>
    <row r="1358" spans="8:8">
      <c r="A1358" s="713" t="s">
        <v>1501</v>
      </c>
      <c r="B1358" s="713" t="s">
        <v>1498</v>
      </c>
      <c r="C1358" s="714" t="s">
        <v>1381</v>
      </c>
      <c r="D1358" s="715">
        <v>52.0</v>
      </c>
      <c r="E1358" s="715">
        <v>950.0</v>
      </c>
      <c r="F1358" s="715">
        <v>69.0</v>
      </c>
      <c r="G1358" s="715">
        <v>0.0</v>
      </c>
      <c r="H1358" s="715" t="s">
        <v>1411</v>
      </c>
      <c r="J1358" s="716">
        <f t="shared" si="21"/>
        <v>16.049999999999997</v>
      </c>
      <c r="L1358" s="709" t="s">
        <v>1501</v>
      </c>
      <c r="M1358" s="708" t="s">
        <v>1498</v>
      </c>
    </row>
    <row r="1359" spans="8:8">
      <c r="A1359" s="713" t="s">
        <v>1501</v>
      </c>
      <c r="B1359" s="713" t="s">
        <v>1498</v>
      </c>
      <c r="C1359" s="714" t="s">
        <v>1502</v>
      </c>
      <c r="D1359" s="715">
        <v>69.0</v>
      </c>
      <c r="E1359" s="715">
        <v>0.0</v>
      </c>
      <c r="F1359" s="715">
        <v>82.0</v>
      </c>
      <c r="G1359" s="715">
        <v>880.0</v>
      </c>
      <c r="H1359" s="715" t="s">
        <v>1404</v>
      </c>
      <c r="J1359" s="716">
        <f t="shared" si="21"/>
        <v>13.879999999999995</v>
      </c>
      <c r="L1359" s="709" t="s">
        <v>1501</v>
      </c>
      <c r="M1359" s="708" t="s">
        <v>1498</v>
      </c>
    </row>
    <row r="1360" spans="8:8">
      <c r="A1360" s="713" t="s">
        <v>1501</v>
      </c>
      <c r="B1360" s="713" t="s">
        <v>1498</v>
      </c>
      <c r="C1360" s="714" t="s">
        <v>1502</v>
      </c>
      <c r="D1360" s="715">
        <v>82.0</v>
      </c>
      <c r="E1360" s="715">
        <v>880.0</v>
      </c>
      <c r="F1360" s="715">
        <v>102.0</v>
      </c>
      <c r="G1360" s="715">
        <v>0.0</v>
      </c>
      <c r="H1360" s="715" t="s">
        <v>1404</v>
      </c>
      <c r="J1360" s="716">
        <f t="shared" si="21"/>
        <v>19.120000000000005</v>
      </c>
      <c r="L1360" s="709" t="s">
        <v>1501</v>
      </c>
      <c r="M1360" s="708" t="s">
        <v>1498</v>
      </c>
    </row>
    <row r="1361" spans="8:8">
      <c r="A1361" s="713" t="s">
        <v>1501</v>
      </c>
      <c r="B1361" s="713" t="s">
        <v>1498</v>
      </c>
      <c r="C1361" s="714" t="s">
        <v>1502</v>
      </c>
      <c r="D1361" s="715">
        <v>102.0</v>
      </c>
      <c r="E1361" s="715">
        <v>0.0</v>
      </c>
      <c r="F1361" s="715">
        <v>128.0</v>
      </c>
      <c r="G1361" s="715">
        <v>0.0</v>
      </c>
      <c r="H1361" s="715" t="s">
        <v>1403</v>
      </c>
      <c r="J1361" s="716">
        <f t="shared" si="21"/>
        <v>26.0</v>
      </c>
      <c r="L1361" s="709" t="s">
        <v>1501</v>
      </c>
      <c r="M1361" s="708" t="s">
        <v>1498</v>
      </c>
    </row>
    <row r="1362" spans="8:8">
      <c r="A1362" s="713" t="s">
        <v>1503</v>
      </c>
      <c r="B1362" s="713" t="s">
        <v>1472</v>
      </c>
      <c r="C1362" s="714" t="s">
        <v>752</v>
      </c>
      <c r="D1362" s="715">
        <v>0.0</v>
      </c>
      <c r="E1362" s="715">
        <v>0.0</v>
      </c>
      <c r="F1362" s="715">
        <v>9.0</v>
      </c>
      <c r="G1362" s="715">
        <v>0.0</v>
      </c>
      <c r="H1362" s="715" t="s">
        <v>1403</v>
      </c>
      <c r="J1362" s="716">
        <f t="shared" si="21"/>
        <v>9.0</v>
      </c>
      <c r="L1362" s="709" t="s">
        <v>1503</v>
      </c>
      <c r="M1362" s="708" t="s">
        <v>1472</v>
      </c>
    </row>
    <row r="1363" spans="8:8">
      <c r="A1363" s="713" t="s">
        <v>1503</v>
      </c>
      <c r="B1363" s="713" t="s">
        <v>1472</v>
      </c>
      <c r="C1363" s="714" t="s">
        <v>752</v>
      </c>
      <c r="D1363" s="715">
        <v>9.0</v>
      </c>
      <c r="E1363" s="715">
        <v>0.0</v>
      </c>
      <c r="F1363" s="715">
        <v>14.0</v>
      </c>
      <c r="G1363" s="715">
        <v>0.0</v>
      </c>
      <c r="H1363" s="715" t="s">
        <v>1404</v>
      </c>
      <c r="J1363" s="716">
        <f t="shared" si="21"/>
        <v>5.0</v>
      </c>
      <c r="L1363" s="709" t="s">
        <v>1503</v>
      </c>
      <c r="M1363" s="708" t="s">
        <v>1472</v>
      </c>
    </row>
    <row r="1364" spans="8:8">
      <c r="A1364" s="713" t="s">
        <v>1503</v>
      </c>
      <c r="B1364" s="713" t="s">
        <v>1472</v>
      </c>
      <c r="C1364" s="714" t="s">
        <v>752</v>
      </c>
      <c r="D1364" s="715">
        <v>14.0</v>
      </c>
      <c r="E1364" s="715">
        <v>0.0</v>
      </c>
      <c r="F1364" s="715">
        <v>57.0</v>
      </c>
      <c r="G1364" s="715">
        <v>600.0</v>
      </c>
      <c r="H1364" s="715" t="s">
        <v>1403</v>
      </c>
      <c r="J1364" s="716">
        <f t="shared" si="21"/>
        <v>43.6</v>
      </c>
      <c r="L1364" s="709" t="s">
        <v>1503</v>
      </c>
      <c r="M1364" s="708" t="s">
        <v>1472</v>
      </c>
    </row>
    <row r="1365" spans="8:8">
      <c r="A1365" s="713" t="s">
        <v>417</v>
      </c>
      <c r="B1365" s="713" t="s">
        <v>1418</v>
      </c>
      <c r="C1365" s="714" t="s">
        <v>418</v>
      </c>
      <c r="D1365" s="715">
        <v>0.0</v>
      </c>
      <c r="E1365" s="715">
        <v>0.0</v>
      </c>
      <c r="F1365" s="715">
        <v>10.0</v>
      </c>
      <c r="G1365" s="715">
        <v>500.0</v>
      </c>
      <c r="H1365" s="715" t="s">
        <v>1403</v>
      </c>
      <c r="J1365" s="716">
        <f t="shared" si="21"/>
        <v>10.5</v>
      </c>
      <c r="L1365" s="709" t="s">
        <v>417</v>
      </c>
      <c r="M1365" s="708" t="s">
        <v>1418</v>
      </c>
    </row>
    <row r="1366" spans="8:8">
      <c r="A1366" s="713" t="s">
        <v>417</v>
      </c>
      <c r="B1366" s="713" t="s">
        <v>1418</v>
      </c>
      <c r="C1366" s="714" t="s">
        <v>418</v>
      </c>
      <c r="D1366" s="715">
        <v>10.0</v>
      </c>
      <c r="E1366" s="715">
        <v>500.0</v>
      </c>
      <c r="F1366" s="715">
        <v>21.0</v>
      </c>
      <c r="G1366" s="715">
        <v>0.0</v>
      </c>
      <c r="H1366" s="715" t="s">
        <v>1402</v>
      </c>
      <c r="J1366" s="716">
        <f t="shared" si="21"/>
        <v>10.5</v>
      </c>
      <c r="L1366" s="709" t="s">
        <v>417</v>
      </c>
      <c r="M1366" s="708" t="s">
        <v>1418</v>
      </c>
    </row>
    <row r="1367" spans="8:8">
      <c r="A1367" s="713" t="s">
        <v>417</v>
      </c>
      <c r="B1367" s="713" t="s">
        <v>1418</v>
      </c>
      <c r="C1367" s="714" t="s">
        <v>418</v>
      </c>
      <c r="D1367" s="715">
        <v>21.0</v>
      </c>
      <c r="E1367" s="715">
        <v>0.0</v>
      </c>
      <c r="F1367" s="715">
        <v>37.0</v>
      </c>
      <c r="G1367" s="715">
        <v>507.0</v>
      </c>
      <c r="H1367" s="715" t="s">
        <v>1403</v>
      </c>
      <c r="J1367" s="716">
        <f t="shared" si="21"/>
        <v>16.506999999999998</v>
      </c>
      <c r="L1367" s="709" t="s">
        <v>417</v>
      </c>
      <c r="M1367" s="708" t="s">
        <v>1418</v>
      </c>
    </row>
    <row r="1368" spans="8:8">
      <c r="A1368" s="713" t="s">
        <v>417</v>
      </c>
      <c r="B1368" s="713" t="s">
        <v>1418</v>
      </c>
      <c r="C1368" s="714" t="s">
        <v>418</v>
      </c>
      <c r="D1368" s="715">
        <v>37.0</v>
      </c>
      <c r="E1368" s="715">
        <v>507.0</v>
      </c>
      <c r="F1368" s="715">
        <v>43.0</v>
      </c>
      <c r="G1368" s="715">
        <v>0.0</v>
      </c>
      <c r="H1368" s="715" t="s">
        <v>1402</v>
      </c>
      <c r="J1368" s="716">
        <f t="shared" si="21"/>
        <v>5.493000000000002</v>
      </c>
      <c r="L1368" s="709" t="s">
        <v>417</v>
      </c>
      <c r="M1368" s="708" t="s">
        <v>1418</v>
      </c>
    </row>
    <row r="1369" spans="8:8">
      <c r="A1369" s="713" t="s">
        <v>664</v>
      </c>
      <c r="B1369" s="713" t="s">
        <v>1447</v>
      </c>
      <c r="C1369" s="714" t="s">
        <v>665</v>
      </c>
      <c r="D1369" s="715">
        <v>0.0</v>
      </c>
      <c r="E1369" s="715">
        <v>0.0</v>
      </c>
      <c r="F1369" s="715">
        <v>20.0</v>
      </c>
      <c r="G1369" s="715">
        <v>100.0</v>
      </c>
      <c r="H1369" s="715" t="s">
        <v>1402</v>
      </c>
      <c r="J1369" s="716">
        <f t="shared" si="21"/>
        <v>20.1</v>
      </c>
      <c r="L1369" s="709" t="s">
        <v>664</v>
      </c>
      <c r="M1369" s="708" t="s">
        <v>1447</v>
      </c>
    </row>
    <row r="1370" spans="8:8">
      <c r="A1370" s="713" t="s">
        <v>664</v>
      </c>
      <c r="B1370" s="713" t="s">
        <v>1447</v>
      </c>
      <c r="C1370" s="714" t="s">
        <v>665</v>
      </c>
      <c r="D1370" s="715">
        <v>20.0</v>
      </c>
      <c r="E1370" s="715">
        <v>100.0</v>
      </c>
      <c r="F1370" s="715">
        <v>20.0</v>
      </c>
      <c r="G1370" s="715">
        <v>950.0</v>
      </c>
      <c r="H1370" s="715" t="s">
        <v>1403</v>
      </c>
      <c r="J1370" s="716">
        <f t="shared" si="21"/>
        <v>0.8499999999999979</v>
      </c>
      <c r="L1370" s="709" t="s">
        <v>664</v>
      </c>
      <c r="M1370" s="708" t="s">
        <v>1447</v>
      </c>
    </row>
    <row r="1371" spans="8:8">
      <c r="A1371" s="713" t="s">
        <v>664</v>
      </c>
      <c r="B1371" s="713" t="s">
        <v>1447</v>
      </c>
      <c r="C1371" s="714" t="s">
        <v>665</v>
      </c>
      <c r="D1371" s="715">
        <v>20.0</v>
      </c>
      <c r="E1371" s="715">
        <v>950.0</v>
      </c>
      <c r="F1371" s="715">
        <v>21.0</v>
      </c>
      <c r="G1371" s="715">
        <v>750.0</v>
      </c>
      <c r="H1371" s="715" t="s">
        <v>1402</v>
      </c>
      <c r="J1371" s="716">
        <f t="shared" si="21"/>
        <v>0.8000000000000007</v>
      </c>
      <c r="L1371" s="709" t="s">
        <v>664</v>
      </c>
      <c r="M1371" s="708" t="s">
        <v>1447</v>
      </c>
    </row>
    <row r="1372" spans="8:8">
      <c r="A1372" s="713" t="s">
        <v>664</v>
      </c>
      <c r="B1372" s="713" t="s">
        <v>1447</v>
      </c>
      <c r="C1372" s="714" t="s">
        <v>665</v>
      </c>
      <c r="D1372" s="715">
        <v>21.0</v>
      </c>
      <c r="E1372" s="715">
        <v>750.0</v>
      </c>
      <c r="F1372" s="715">
        <v>22.0</v>
      </c>
      <c r="G1372" s="715">
        <v>750.0</v>
      </c>
      <c r="H1372" s="715" t="s">
        <v>1403</v>
      </c>
      <c r="J1372" s="716">
        <f t="shared" si="21"/>
        <v>1.0</v>
      </c>
      <c r="L1372" s="709" t="s">
        <v>664</v>
      </c>
      <c r="M1372" s="708" t="s">
        <v>1447</v>
      </c>
    </row>
    <row r="1373" spans="8:8">
      <c r="A1373" s="713" t="s">
        <v>664</v>
      </c>
      <c r="B1373" s="713" t="s">
        <v>1447</v>
      </c>
      <c r="C1373" s="714" t="s">
        <v>665</v>
      </c>
      <c r="D1373" s="715">
        <v>22.0</v>
      </c>
      <c r="E1373" s="715">
        <v>750.0</v>
      </c>
      <c r="F1373" s="715">
        <v>23.0</v>
      </c>
      <c r="G1373" s="715">
        <v>900.0</v>
      </c>
      <c r="H1373" s="715" t="s">
        <v>1402</v>
      </c>
      <c r="J1373" s="716">
        <f t="shared" si="21"/>
        <v>1.1499999999999986</v>
      </c>
      <c r="L1373" s="709" t="s">
        <v>664</v>
      </c>
      <c r="M1373" s="708" t="s">
        <v>1447</v>
      </c>
    </row>
    <row r="1374" spans="8:8">
      <c r="A1374" s="713" t="s">
        <v>664</v>
      </c>
      <c r="B1374" s="713" t="s">
        <v>1447</v>
      </c>
      <c r="C1374" s="714" t="s">
        <v>665</v>
      </c>
      <c r="D1374" s="715">
        <v>23.0</v>
      </c>
      <c r="E1374" s="715">
        <v>900.0</v>
      </c>
      <c r="F1374" s="715">
        <v>26.0</v>
      </c>
      <c r="G1374" s="715">
        <v>600.0</v>
      </c>
      <c r="H1374" s="715" t="s">
        <v>1403</v>
      </c>
      <c r="J1374" s="716">
        <f t="shared" si="21"/>
        <v>2.700000000000003</v>
      </c>
      <c r="L1374" s="709" t="s">
        <v>664</v>
      </c>
      <c r="M1374" s="708" t="s">
        <v>1447</v>
      </c>
    </row>
    <row r="1375" spans="8:8">
      <c r="A1375" s="713" t="s">
        <v>664</v>
      </c>
      <c r="B1375" s="713" t="s">
        <v>1447</v>
      </c>
      <c r="C1375" s="714" t="s">
        <v>665</v>
      </c>
      <c r="D1375" s="715">
        <v>26.0</v>
      </c>
      <c r="E1375" s="715">
        <v>600.0</v>
      </c>
      <c r="F1375" s="715">
        <v>42.0</v>
      </c>
      <c r="G1375" s="715">
        <v>850.0</v>
      </c>
      <c r="H1375" s="715" t="s">
        <v>1402</v>
      </c>
      <c r="J1375" s="716">
        <f t="shared" si="21"/>
        <v>16.25</v>
      </c>
      <c r="L1375" s="709" t="s">
        <v>664</v>
      </c>
      <c r="M1375" s="708" t="s">
        <v>1447</v>
      </c>
    </row>
    <row r="1376" spans="8:8">
      <c r="A1376" s="713" t="s">
        <v>664</v>
      </c>
      <c r="B1376" s="713" t="s">
        <v>1447</v>
      </c>
      <c r="C1376" s="714" t="s">
        <v>665</v>
      </c>
      <c r="D1376" s="715">
        <v>42.0</v>
      </c>
      <c r="E1376" s="715">
        <v>850.0</v>
      </c>
      <c r="F1376" s="715">
        <v>46.0</v>
      </c>
      <c r="G1376" s="715">
        <v>760.0</v>
      </c>
      <c r="H1376" s="715" t="s">
        <v>1403</v>
      </c>
      <c r="J1376" s="716">
        <f t="shared" si="21"/>
        <v>3.9099999999999966</v>
      </c>
      <c r="L1376" s="709" t="s">
        <v>664</v>
      </c>
      <c r="M1376" s="708" t="s">
        <v>1447</v>
      </c>
    </row>
    <row r="1377" spans="8:8">
      <c r="A1377" s="713" t="s">
        <v>664</v>
      </c>
      <c r="B1377" s="713" t="s">
        <v>1447</v>
      </c>
      <c r="C1377" s="714" t="s">
        <v>665</v>
      </c>
      <c r="D1377" s="715">
        <v>46.0</v>
      </c>
      <c r="E1377" s="715">
        <v>760.0</v>
      </c>
      <c r="F1377" s="715">
        <v>49.0</v>
      </c>
      <c r="G1377" s="715">
        <v>400.0</v>
      </c>
      <c r="H1377" s="715" t="s">
        <v>1402</v>
      </c>
      <c r="J1377" s="716">
        <f t="shared" si="21"/>
        <v>2.6400000000000006</v>
      </c>
      <c r="L1377" s="709" t="s">
        <v>664</v>
      </c>
      <c r="M1377" s="708" t="s">
        <v>1447</v>
      </c>
    </row>
    <row r="1378" spans="8:8">
      <c r="A1378" s="713" t="s">
        <v>664</v>
      </c>
      <c r="B1378" s="713" t="s">
        <v>1447</v>
      </c>
      <c r="C1378" s="714" t="s">
        <v>665</v>
      </c>
      <c r="D1378" s="715">
        <v>49.0</v>
      </c>
      <c r="E1378" s="715">
        <v>400.0</v>
      </c>
      <c r="F1378" s="715">
        <v>50.0</v>
      </c>
      <c r="G1378" s="715">
        <v>200.0</v>
      </c>
      <c r="H1378" s="715" t="s">
        <v>1403</v>
      </c>
      <c r="J1378" s="716">
        <f t="shared" si="21"/>
        <v>0.8000000000000043</v>
      </c>
      <c r="L1378" s="709" t="s">
        <v>664</v>
      </c>
      <c r="M1378" s="708" t="s">
        <v>1447</v>
      </c>
    </row>
    <row r="1379" spans="8:8">
      <c r="A1379" s="713" t="s">
        <v>664</v>
      </c>
      <c r="B1379" s="713" t="s">
        <v>1447</v>
      </c>
      <c r="C1379" s="714" t="s">
        <v>665</v>
      </c>
      <c r="D1379" s="715">
        <v>50.0</v>
      </c>
      <c r="E1379" s="715">
        <v>200.0</v>
      </c>
      <c r="F1379" s="715">
        <v>73.0</v>
      </c>
      <c r="G1379" s="715">
        <v>600.0</v>
      </c>
      <c r="H1379" s="715" t="s">
        <v>1402</v>
      </c>
      <c r="J1379" s="716">
        <f t="shared" si="21"/>
        <v>23.39999999999999</v>
      </c>
      <c r="L1379" s="709" t="s">
        <v>664</v>
      </c>
      <c r="M1379" s="708" t="s">
        <v>1447</v>
      </c>
    </row>
    <row r="1380" spans="8:8">
      <c r="A1380" s="713" t="s">
        <v>424</v>
      </c>
      <c r="B1380" s="713" t="s">
        <v>1418</v>
      </c>
      <c r="C1380" s="714" t="s">
        <v>1504</v>
      </c>
      <c r="D1380" s="715">
        <v>0.0</v>
      </c>
      <c r="E1380" s="715">
        <v>0.0</v>
      </c>
      <c r="F1380" s="715">
        <v>35.0</v>
      </c>
      <c r="G1380" s="715">
        <v>33.0</v>
      </c>
      <c r="H1380" s="715" t="s">
        <v>1402</v>
      </c>
      <c r="J1380" s="716">
        <f t="shared" si="21"/>
        <v>35.033</v>
      </c>
      <c r="L1380" s="709" t="s">
        <v>424</v>
      </c>
      <c r="M1380" s="708" t="s">
        <v>1418</v>
      </c>
    </row>
    <row r="1381" spans="8:8">
      <c r="A1381" s="713" t="s">
        <v>424</v>
      </c>
      <c r="B1381" s="713" t="s">
        <v>1418</v>
      </c>
      <c r="C1381" s="714" t="s">
        <v>1504</v>
      </c>
      <c r="D1381" s="715">
        <v>35.0</v>
      </c>
      <c r="E1381" s="715">
        <v>33.0</v>
      </c>
      <c r="F1381" s="715">
        <v>45.0</v>
      </c>
      <c r="G1381" s="715">
        <v>546.0</v>
      </c>
      <c r="H1381" s="715" t="s">
        <v>1403</v>
      </c>
      <c r="J1381" s="716">
        <f t="shared" si="21"/>
        <v>10.512999999999998</v>
      </c>
      <c r="L1381" s="709" t="s">
        <v>424</v>
      </c>
      <c r="M1381" s="708" t="s">
        <v>1418</v>
      </c>
    </row>
    <row r="1382" spans="8:8">
      <c r="A1382" s="713" t="s">
        <v>424</v>
      </c>
      <c r="B1382" s="713" t="s">
        <v>1418</v>
      </c>
      <c r="C1382" s="714" t="s">
        <v>1504</v>
      </c>
      <c r="D1382" s="715">
        <v>45.0</v>
      </c>
      <c r="E1382" s="715">
        <v>546.0</v>
      </c>
      <c r="F1382" s="715">
        <v>52.0</v>
      </c>
      <c r="G1382" s="715">
        <v>0.0</v>
      </c>
      <c r="H1382" s="715" t="s">
        <v>1402</v>
      </c>
      <c r="J1382" s="716">
        <f t="shared" si="21"/>
        <v>6.454000000000001</v>
      </c>
      <c r="L1382" s="709" t="s">
        <v>424</v>
      </c>
      <c r="M1382" s="708" t="s">
        <v>1418</v>
      </c>
    </row>
    <row r="1383" spans="8:8">
      <c r="A1383" s="713" t="s">
        <v>1505</v>
      </c>
      <c r="B1383" s="713" t="s">
        <v>1506</v>
      </c>
      <c r="C1383" s="714" t="s">
        <v>1507</v>
      </c>
      <c r="D1383" s="715">
        <v>0.0</v>
      </c>
      <c r="E1383" s="715">
        <v>0.0</v>
      </c>
      <c r="F1383" s="715">
        <v>19.0</v>
      </c>
      <c r="G1383" s="715">
        <v>800.0</v>
      </c>
      <c r="H1383" s="715" t="s">
        <v>1403</v>
      </c>
      <c r="J1383" s="716">
        <f t="shared" si="21"/>
        <v>19.8</v>
      </c>
      <c r="L1383" s="709" t="s">
        <v>1505</v>
      </c>
      <c r="M1383" s="708" t="s">
        <v>1506</v>
      </c>
    </row>
    <row r="1384" spans="8:8">
      <c r="A1384" s="713" t="s">
        <v>1505</v>
      </c>
      <c r="B1384" s="713" t="s">
        <v>1506</v>
      </c>
      <c r="C1384" s="714" t="s">
        <v>1507</v>
      </c>
      <c r="D1384" s="715">
        <v>19.0</v>
      </c>
      <c r="E1384" s="715">
        <v>800.0</v>
      </c>
      <c r="F1384" s="715">
        <v>21.0</v>
      </c>
      <c r="G1384" s="715">
        <v>800.0</v>
      </c>
      <c r="H1384" s="715" t="s">
        <v>1402</v>
      </c>
      <c r="J1384" s="716">
        <f t="shared" si="21"/>
        <v>2.0</v>
      </c>
      <c r="L1384" s="709" t="s">
        <v>1505</v>
      </c>
      <c r="M1384" s="708" t="s">
        <v>1506</v>
      </c>
    </row>
    <row r="1385" spans="8:8">
      <c r="A1385" s="713" t="s">
        <v>1505</v>
      </c>
      <c r="B1385" s="713" t="s">
        <v>1506</v>
      </c>
      <c r="C1385" s="714" t="s">
        <v>1507</v>
      </c>
      <c r="D1385" s="715">
        <v>21.0</v>
      </c>
      <c r="E1385" s="715">
        <v>800.0</v>
      </c>
      <c r="F1385" s="715">
        <v>40.0</v>
      </c>
      <c r="G1385" s="715">
        <v>0.0</v>
      </c>
      <c r="H1385" s="715" t="s">
        <v>1403</v>
      </c>
      <c r="J1385" s="716">
        <f t="shared" si="21"/>
        <v>18.2</v>
      </c>
      <c r="L1385" s="709" t="s">
        <v>1505</v>
      </c>
      <c r="M1385" s="708" t="s">
        <v>1506</v>
      </c>
    </row>
    <row r="1386" spans="8:8">
      <c r="A1386" s="713" t="s">
        <v>1505</v>
      </c>
      <c r="B1386" s="713" t="s">
        <v>1506</v>
      </c>
      <c r="C1386" s="714" t="s">
        <v>1507</v>
      </c>
      <c r="D1386" s="715">
        <v>40.0</v>
      </c>
      <c r="E1386" s="715">
        <v>0.0</v>
      </c>
      <c r="F1386" s="715">
        <v>47.0</v>
      </c>
      <c r="G1386" s="715">
        <v>500.0</v>
      </c>
      <c r="H1386" s="715" t="s">
        <v>1402</v>
      </c>
      <c r="J1386" s="716">
        <f t="shared" si="21"/>
        <v>7.5</v>
      </c>
      <c r="L1386" s="709" t="s">
        <v>1505</v>
      </c>
      <c r="M1386" s="708" t="s">
        <v>1506</v>
      </c>
    </row>
    <row r="1387" spans="8:8">
      <c r="A1387" s="713" t="s">
        <v>1505</v>
      </c>
      <c r="B1387" s="713" t="s">
        <v>1506</v>
      </c>
      <c r="C1387" s="714" t="s">
        <v>1507</v>
      </c>
      <c r="D1387" s="715">
        <v>47.0</v>
      </c>
      <c r="E1387" s="715">
        <v>500.0</v>
      </c>
      <c r="F1387" s="715">
        <v>50.0</v>
      </c>
      <c r="G1387" s="715">
        <v>0.0</v>
      </c>
      <c r="H1387" s="715" t="s">
        <v>1403</v>
      </c>
      <c r="J1387" s="716">
        <f t="shared" si="21"/>
        <v>2.5</v>
      </c>
      <c r="L1387" s="709" t="s">
        <v>1505</v>
      </c>
      <c r="M1387" s="708" t="s">
        <v>1506</v>
      </c>
    </row>
    <row r="1388" spans="8:8">
      <c r="A1388" s="713" t="s">
        <v>1505</v>
      </c>
      <c r="B1388" s="713" t="s">
        <v>1506</v>
      </c>
      <c r="C1388" s="714" t="s">
        <v>1507</v>
      </c>
      <c r="D1388" s="715">
        <v>50.0</v>
      </c>
      <c r="E1388" s="715">
        <v>0.0</v>
      </c>
      <c r="F1388" s="715">
        <v>51.0</v>
      </c>
      <c r="G1388" s="715">
        <v>0.0</v>
      </c>
      <c r="H1388" s="715" t="s">
        <v>1402</v>
      </c>
      <c r="J1388" s="716">
        <f t="shared" si="21"/>
        <v>1.0</v>
      </c>
      <c r="L1388" s="709" t="s">
        <v>1505</v>
      </c>
      <c r="M1388" s="708" t="s">
        <v>1506</v>
      </c>
    </row>
    <row r="1389" spans="8:8">
      <c r="A1389" s="713" t="s">
        <v>1505</v>
      </c>
      <c r="B1389" s="713" t="s">
        <v>1506</v>
      </c>
      <c r="C1389" s="714" t="s">
        <v>1507</v>
      </c>
      <c r="D1389" s="715">
        <v>51.0</v>
      </c>
      <c r="E1389" s="715">
        <v>0.0</v>
      </c>
      <c r="F1389" s="715">
        <v>61.0</v>
      </c>
      <c r="G1389" s="715">
        <v>0.0</v>
      </c>
      <c r="H1389" s="715" t="s">
        <v>1403</v>
      </c>
      <c r="J1389" s="716">
        <f t="shared" si="21"/>
        <v>10.0</v>
      </c>
      <c r="L1389" s="709" t="s">
        <v>1505</v>
      </c>
      <c r="M1389" s="708" t="s">
        <v>1506</v>
      </c>
    </row>
    <row r="1390" spans="8:8">
      <c r="A1390" s="713" t="s">
        <v>1505</v>
      </c>
      <c r="B1390" s="713" t="s">
        <v>1506</v>
      </c>
      <c r="C1390" s="714" t="s">
        <v>1507</v>
      </c>
      <c r="D1390" s="715">
        <v>61.0</v>
      </c>
      <c r="E1390" s="715">
        <v>0.0</v>
      </c>
      <c r="F1390" s="715">
        <v>68.0</v>
      </c>
      <c r="G1390" s="715">
        <v>350.0</v>
      </c>
      <c r="H1390" s="715" t="s">
        <v>1402</v>
      </c>
      <c r="J1390" s="716">
        <f t="shared" si="21"/>
        <v>7.349999999999994</v>
      </c>
      <c r="L1390" s="709" t="s">
        <v>1505</v>
      </c>
      <c r="M1390" s="708" t="s">
        <v>1506</v>
      </c>
    </row>
    <row r="1391" spans="8:8">
      <c r="A1391" s="713" t="s">
        <v>1508</v>
      </c>
      <c r="B1391" s="713" t="s">
        <v>1509</v>
      </c>
      <c r="C1391" s="714" t="s">
        <v>527</v>
      </c>
      <c r="D1391" s="715">
        <v>0.0</v>
      </c>
      <c r="E1391" s="715">
        <v>0.0</v>
      </c>
      <c r="F1391" s="715">
        <v>28.0</v>
      </c>
      <c r="G1391" s="715">
        <v>0.0</v>
      </c>
      <c r="H1391" s="715" t="s">
        <v>1402</v>
      </c>
      <c r="J1391" s="716">
        <f t="shared" si="21"/>
        <v>28.0</v>
      </c>
      <c r="L1391" s="709" t="s">
        <v>1508</v>
      </c>
      <c r="M1391" s="708" t="s">
        <v>1509</v>
      </c>
    </row>
    <row r="1392" spans="8:8">
      <c r="A1392" s="713" t="s">
        <v>1508</v>
      </c>
      <c r="B1392" s="713" t="s">
        <v>1509</v>
      </c>
      <c r="C1392" s="714" t="s">
        <v>527</v>
      </c>
      <c r="D1392" s="715">
        <v>28.0</v>
      </c>
      <c r="E1392" s="715">
        <v>0.0</v>
      </c>
      <c r="F1392" s="715">
        <v>28.0</v>
      </c>
      <c r="G1392" s="715">
        <v>200.0</v>
      </c>
      <c r="H1392" s="715" t="s">
        <v>1403</v>
      </c>
      <c r="J1392" s="716">
        <f t="shared" si="21"/>
        <v>0.1999999999999993</v>
      </c>
      <c r="L1392" s="709" t="s">
        <v>1508</v>
      </c>
      <c r="M1392" s="708" t="s">
        <v>1509</v>
      </c>
    </row>
    <row r="1393" spans="8:8">
      <c r="A1393" s="713" t="s">
        <v>1508</v>
      </c>
      <c r="B1393" s="713" t="s">
        <v>1509</v>
      </c>
      <c r="C1393" s="714" t="s">
        <v>527</v>
      </c>
      <c r="D1393" s="715">
        <v>28.0</v>
      </c>
      <c r="E1393" s="715">
        <v>200.0</v>
      </c>
      <c r="F1393" s="715">
        <v>35.0</v>
      </c>
      <c r="G1393" s="715">
        <v>900.0</v>
      </c>
      <c r="H1393" s="715" t="s">
        <v>1402</v>
      </c>
      <c r="J1393" s="716">
        <f t="shared" si="21"/>
        <v>7.699999999999999</v>
      </c>
      <c r="L1393" s="709" t="s">
        <v>1508</v>
      </c>
      <c r="M1393" s="708" t="s">
        <v>1509</v>
      </c>
    </row>
    <row r="1394" spans="8:8">
      <c r="A1394" s="713" t="s">
        <v>1508</v>
      </c>
      <c r="B1394" s="713" t="s">
        <v>1509</v>
      </c>
      <c r="C1394" s="714" t="s">
        <v>527</v>
      </c>
      <c r="D1394" s="715">
        <v>35.0</v>
      </c>
      <c r="E1394" s="715">
        <v>900.0</v>
      </c>
      <c r="F1394" s="715">
        <v>36.0</v>
      </c>
      <c r="G1394" s="715">
        <v>420.0</v>
      </c>
      <c r="H1394" s="715" t="s">
        <v>1403</v>
      </c>
      <c r="J1394" s="716">
        <f t="shared" si="21"/>
        <v>0.5200000000000031</v>
      </c>
      <c r="L1394" s="709" t="s">
        <v>1508</v>
      </c>
      <c r="M1394" s="708" t="s">
        <v>1509</v>
      </c>
    </row>
    <row r="1395" spans="8:8">
      <c r="A1395" s="713" t="s">
        <v>1508</v>
      </c>
      <c r="B1395" s="713" t="s">
        <v>1509</v>
      </c>
      <c r="C1395" s="714" t="s">
        <v>527</v>
      </c>
      <c r="D1395" s="715">
        <v>36.0</v>
      </c>
      <c r="E1395" s="715">
        <v>420.0</v>
      </c>
      <c r="F1395" s="715">
        <v>37.0</v>
      </c>
      <c r="G1395" s="715">
        <v>900.0</v>
      </c>
      <c r="H1395" s="715" t="s">
        <v>1402</v>
      </c>
      <c r="J1395" s="716">
        <f t="shared" si="21"/>
        <v>1.4799999999999969</v>
      </c>
      <c r="L1395" s="709" t="s">
        <v>1508</v>
      </c>
      <c r="M1395" s="708" t="s">
        <v>1509</v>
      </c>
    </row>
    <row r="1396" spans="8:8">
      <c r="A1396" s="713" t="s">
        <v>1508</v>
      </c>
      <c r="B1396" s="713" t="s">
        <v>1509</v>
      </c>
      <c r="C1396" s="714" t="s">
        <v>527</v>
      </c>
      <c r="D1396" s="715">
        <v>37.0</v>
      </c>
      <c r="E1396" s="715">
        <v>900.0</v>
      </c>
      <c r="F1396" s="715">
        <v>38.0</v>
      </c>
      <c r="G1396" s="715">
        <v>100.0</v>
      </c>
      <c r="H1396" s="715" t="s">
        <v>1403</v>
      </c>
      <c r="J1396" s="716">
        <f t="shared" si="21"/>
        <v>0.20000000000000284</v>
      </c>
      <c r="L1396" s="709" t="s">
        <v>1508</v>
      </c>
      <c r="M1396" s="708" t="s">
        <v>1509</v>
      </c>
    </row>
    <row r="1397" spans="8:8">
      <c r="A1397" s="713" t="s">
        <v>1508</v>
      </c>
      <c r="B1397" s="713" t="s">
        <v>1509</v>
      </c>
      <c r="C1397" s="714" t="s">
        <v>527</v>
      </c>
      <c r="D1397" s="715">
        <v>38.0</v>
      </c>
      <c r="E1397" s="715">
        <v>100.0</v>
      </c>
      <c r="F1397" s="715">
        <v>38.0</v>
      </c>
      <c r="G1397" s="715">
        <v>450.0</v>
      </c>
      <c r="H1397" s="715" t="s">
        <v>1402</v>
      </c>
      <c r="J1397" s="716">
        <f t="shared" si="21"/>
        <v>0.3500000000000014</v>
      </c>
      <c r="L1397" s="709" t="s">
        <v>1508</v>
      </c>
      <c r="M1397" s="708" t="s">
        <v>1509</v>
      </c>
    </row>
    <row r="1398" spans="8:8">
      <c r="A1398" s="713" t="s">
        <v>1508</v>
      </c>
      <c r="B1398" s="713" t="s">
        <v>1509</v>
      </c>
      <c r="C1398" s="714" t="s">
        <v>527</v>
      </c>
      <c r="D1398" s="715">
        <v>38.0</v>
      </c>
      <c r="E1398" s="715">
        <v>450.0</v>
      </c>
      <c r="F1398" s="715">
        <v>38.0</v>
      </c>
      <c r="G1398" s="715">
        <v>950.0</v>
      </c>
      <c r="H1398" s="715" t="s">
        <v>1403</v>
      </c>
      <c r="J1398" s="716">
        <f t="shared" si="21"/>
        <v>0.5</v>
      </c>
      <c r="L1398" s="709" t="s">
        <v>1508</v>
      </c>
      <c r="M1398" s="708" t="s">
        <v>1509</v>
      </c>
    </row>
    <row r="1399" spans="8:8">
      <c r="A1399" s="713" t="s">
        <v>1508</v>
      </c>
      <c r="B1399" s="713" t="s">
        <v>1509</v>
      </c>
      <c r="C1399" s="714" t="s">
        <v>527</v>
      </c>
      <c r="D1399" s="715">
        <v>38.0</v>
      </c>
      <c r="E1399" s="715">
        <v>950.0</v>
      </c>
      <c r="F1399" s="715">
        <v>39.0</v>
      </c>
      <c r="G1399" s="715">
        <v>600.0</v>
      </c>
      <c r="H1399" s="715" t="s">
        <v>1402</v>
      </c>
      <c r="J1399" s="716">
        <f t="shared" si="21"/>
        <v>0.6499999999999986</v>
      </c>
      <c r="L1399" s="709" t="s">
        <v>1508</v>
      </c>
      <c r="M1399" s="708" t="s">
        <v>1509</v>
      </c>
    </row>
    <row r="1400" spans="8:8">
      <c r="A1400" s="713" t="s">
        <v>1508</v>
      </c>
      <c r="B1400" s="713" t="s">
        <v>1509</v>
      </c>
      <c r="C1400" s="714" t="s">
        <v>527</v>
      </c>
      <c r="D1400" s="715">
        <v>39.0</v>
      </c>
      <c r="E1400" s="715">
        <v>600.0</v>
      </c>
      <c r="F1400" s="715">
        <v>40.0</v>
      </c>
      <c r="G1400" s="715">
        <v>600.0</v>
      </c>
      <c r="H1400" s="715" t="s">
        <v>1403</v>
      </c>
      <c r="J1400" s="716">
        <f t="shared" si="21"/>
        <v>1.0</v>
      </c>
      <c r="L1400" s="709" t="s">
        <v>1508</v>
      </c>
      <c r="M1400" s="708" t="s">
        <v>1509</v>
      </c>
    </row>
    <row r="1401" spans="8:8">
      <c r="A1401" s="713" t="s">
        <v>1508</v>
      </c>
      <c r="B1401" s="713" t="s">
        <v>1509</v>
      </c>
      <c r="C1401" s="714" t="s">
        <v>527</v>
      </c>
      <c r="D1401" s="715">
        <v>40.0</v>
      </c>
      <c r="E1401" s="715">
        <v>600.0</v>
      </c>
      <c r="F1401" s="715">
        <v>40.0</v>
      </c>
      <c r="G1401" s="715">
        <v>800.0</v>
      </c>
      <c r="H1401" s="715" t="s">
        <v>1402</v>
      </c>
      <c r="J1401" s="716">
        <f t="shared" si="21"/>
        <v>0.19999999999999574</v>
      </c>
      <c r="L1401" s="709" t="s">
        <v>1508</v>
      </c>
      <c r="M1401" s="708" t="s">
        <v>1509</v>
      </c>
    </row>
    <row r="1402" spans="8:8">
      <c r="A1402" s="713" t="s">
        <v>1508</v>
      </c>
      <c r="B1402" s="713" t="s">
        <v>1509</v>
      </c>
      <c r="C1402" s="714" t="s">
        <v>527</v>
      </c>
      <c r="D1402" s="715">
        <v>40.0</v>
      </c>
      <c r="E1402" s="715">
        <v>800.0</v>
      </c>
      <c r="F1402" s="715">
        <v>41.0</v>
      </c>
      <c r="G1402" s="715">
        <v>400.0</v>
      </c>
      <c r="H1402" s="715" t="s">
        <v>1403</v>
      </c>
      <c r="J1402" s="716">
        <f t="shared" si="21"/>
        <v>0.6000000000000014</v>
      </c>
      <c r="L1402" s="709" t="s">
        <v>1508</v>
      </c>
      <c r="M1402" s="708" t="s">
        <v>1509</v>
      </c>
    </row>
    <row r="1403" spans="8:8">
      <c r="A1403" s="713" t="s">
        <v>1508</v>
      </c>
      <c r="B1403" s="713" t="s">
        <v>1509</v>
      </c>
      <c r="C1403" s="714" t="s">
        <v>527</v>
      </c>
      <c r="D1403" s="715">
        <v>41.0</v>
      </c>
      <c r="E1403" s="715">
        <v>400.0</v>
      </c>
      <c r="F1403" s="715">
        <v>46.0</v>
      </c>
      <c r="G1403" s="715">
        <v>200.0</v>
      </c>
      <c r="H1403" s="715" t="s">
        <v>1402</v>
      </c>
      <c r="J1403" s="716">
        <f t="shared" si="21"/>
        <v>4.800000000000004</v>
      </c>
      <c r="L1403" s="709" t="s">
        <v>1508</v>
      </c>
      <c r="M1403" s="708" t="s">
        <v>1509</v>
      </c>
    </row>
    <row r="1404" spans="8:8">
      <c r="A1404" s="713" t="s">
        <v>1508</v>
      </c>
      <c r="B1404" s="713" t="s">
        <v>1509</v>
      </c>
      <c r="C1404" s="714" t="s">
        <v>527</v>
      </c>
      <c r="D1404" s="715">
        <v>46.0</v>
      </c>
      <c r="E1404" s="715">
        <v>200.0</v>
      </c>
      <c r="F1404" s="715">
        <v>46.0</v>
      </c>
      <c r="G1404" s="715">
        <v>450.0</v>
      </c>
      <c r="H1404" s="715" t="s">
        <v>1403</v>
      </c>
      <c r="J1404" s="716">
        <f t="shared" si="21"/>
        <v>0.25</v>
      </c>
      <c r="L1404" s="709" t="s">
        <v>1508</v>
      </c>
      <c r="M1404" s="708" t="s">
        <v>1509</v>
      </c>
    </row>
    <row r="1405" spans="8:8">
      <c r="A1405" s="713" t="s">
        <v>1508</v>
      </c>
      <c r="B1405" s="713" t="s">
        <v>1509</v>
      </c>
      <c r="C1405" s="714" t="s">
        <v>527</v>
      </c>
      <c r="D1405" s="715">
        <v>46.0</v>
      </c>
      <c r="E1405" s="715">
        <v>450.0</v>
      </c>
      <c r="F1405" s="715">
        <v>50.0</v>
      </c>
      <c r="G1405" s="715">
        <v>400.0</v>
      </c>
      <c r="H1405" s="715" t="s">
        <v>1402</v>
      </c>
      <c r="J1405" s="716">
        <f t="shared" si="21"/>
        <v>3.9499999999999957</v>
      </c>
      <c r="L1405" s="709" t="s">
        <v>1508</v>
      </c>
      <c r="M1405" s="708" t="s">
        <v>1509</v>
      </c>
    </row>
    <row r="1406" spans="8:8">
      <c r="A1406" s="713" t="s">
        <v>1508</v>
      </c>
      <c r="B1406" s="713" t="s">
        <v>1509</v>
      </c>
      <c r="C1406" s="714" t="s">
        <v>527</v>
      </c>
      <c r="D1406" s="715">
        <v>50.0</v>
      </c>
      <c r="E1406" s="715">
        <v>400.0</v>
      </c>
      <c r="F1406" s="715">
        <v>52.0</v>
      </c>
      <c r="G1406" s="715">
        <v>500.0</v>
      </c>
      <c r="H1406" s="715" t="s">
        <v>1403</v>
      </c>
      <c r="J1406" s="716">
        <f t="shared" si="21"/>
        <v>2.1000000000000014</v>
      </c>
      <c r="L1406" s="709" t="s">
        <v>1508</v>
      </c>
      <c r="M1406" s="708" t="s">
        <v>1509</v>
      </c>
    </row>
    <row r="1407" spans="8:8">
      <c r="A1407" s="713" t="s">
        <v>1508</v>
      </c>
      <c r="B1407" s="713" t="s">
        <v>1509</v>
      </c>
      <c r="C1407" s="714" t="s">
        <v>527</v>
      </c>
      <c r="D1407" s="715">
        <v>52.0</v>
      </c>
      <c r="E1407" s="715">
        <v>500.0</v>
      </c>
      <c r="F1407" s="715">
        <v>53.0</v>
      </c>
      <c r="G1407" s="715">
        <v>700.0</v>
      </c>
      <c r="H1407" s="715" t="s">
        <v>1402</v>
      </c>
      <c r="J1407" s="716">
        <f t="shared" si="21"/>
        <v>1.2000000000000028</v>
      </c>
      <c r="L1407" s="709" t="s">
        <v>1508</v>
      </c>
      <c r="M1407" s="708" t="s">
        <v>1509</v>
      </c>
    </row>
    <row r="1408" spans="8:8">
      <c r="A1408" s="713" t="s">
        <v>1508</v>
      </c>
      <c r="B1408" s="713" t="s">
        <v>1509</v>
      </c>
      <c r="C1408" s="714" t="s">
        <v>527</v>
      </c>
      <c r="D1408" s="715">
        <v>53.0</v>
      </c>
      <c r="E1408" s="715">
        <v>700.0</v>
      </c>
      <c r="F1408" s="715">
        <v>56.0</v>
      </c>
      <c r="G1408" s="715">
        <v>100.0</v>
      </c>
      <c r="H1408" s="715" t="s">
        <v>1403</v>
      </c>
      <c r="J1408" s="716">
        <f t="shared" si="21"/>
        <v>2.3999999999999986</v>
      </c>
      <c r="L1408" s="709" t="s">
        <v>1508</v>
      </c>
      <c r="M1408" s="708" t="s">
        <v>1509</v>
      </c>
    </row>
    <row r="1409" spans="8:8">
      <c r="A1409" s="713" t="s">
        <v>1508</v>
      </c>
      <c r="B1409" s="713" t="s">
        <v>1509</v>
      </c>
      <c r="C1409" s="714" t="s">
        <v>527</v>
      </c>
      <c r="D1409" s="715">
        <v>56.0</v>
      </c>
      <c r="E1409" s="715">
        <v>100.0</v>
      </c>
      <c r="F1409" s="715">
        <v>56.0</v>
      </c>
      <c r="G1409" s="715">
        <v>300.0</v>
      </c>
      <c r="H1409" s="715" t="s">
        <v>1402</v>
      </c>
      <c r="J1409" s="716">
        <f t="shared" si="21"/>
        <v>0.19999999999999574</v>
      </c>
      <c r="L1409" s="709" t="s">
        <v>1508</v>
      </c>
      <c r="M1409" s="708" t="s">
        <v>1509</v>
      </c>
    </row>
    <row r="1410" spans="8:8">
      <c r="A1410" s="713" t="s">
        <v>1508</v>
      </c>
      <c r="B1410" s="713" t="s">
        <v>1509</v>
      </c>
      <c r="C1410" s="714" t="s">
        <v>527</v>
      </c>
      <c r="D1410" s="715">
        <v>56.0</v>
      </c>
      <c r="E1410" s="715">
        <v>300.0</v>
      </c>
      <c r="F1410" s="715">
        <v>56.0</v>
      </c>
      <c r="G1410" s="715">
        <v>550.0</v>
      </c>
      <c r="H1410" s="715" t="s">
        <v>1403</v>
      </c>
      <c r="J1410" s="716">
        <f t="shared" si="21"/>
        <v>0.25</v>
      </c>
      <c r="L1410" s="709" t="s">
        <v>1508</v>
      </c>
      <c r="M1410" s="708" t="s">
        <v>1509</v>
      </c>
    </row>
    <row r="1411" spans="8:8">
      <c r="A1411" s="713" t="s">
        <v>1508</v>
      </c>
      <c r="B1411" s="713" t="s">
        <v>1509</v>
      </c>
      <c r="C1411" s="714" t="s">
        <v>527</v>
      </c>
      <c r="D1411" s="715">
        <v>56.0</v>
      </c>
      <c r="E1411" s="715">
        <v>550.0</v>
      </c>
      <c r="F1411" s="715">
        <v>56.0</v>
      </c>
      <c r="G1411" s="715">
        <v>750.0</v>
      </c>
      <c r="H1411" s="715" t="s">
        <v>1402</v>
      </c>
      <c r="J1411" s="716">
        <f t="shared" si="22" ref="J1411:J1474">+(F1411+G1411/1000)-(D1411+E1411/1000)</f>
        <v>0.20000000000000284</v>
      </c>
      <c r="L1411" s="709" t="s">
        <v>1508</v>
      </c>
      <c r="M1411" s="708" t="s">
        <v>1509</v>
      </c>
    </row>
    <row r="1412" spans="8:8">
      <c r="A1412" s="713" t="s">
        <v>1508</v>
      </c>
      <c r="B1412" s="713" t="s">
        <v>1509</v>
      </c>
      <c r="C1412" s="714" t="s">
        <v>527</v>
      </c>
      <c r="D1412" s="715">
        <v>56.0</v>
      </c>
      <c r="E1412" s="715">
        <v>750.0</v>
      </c>
      <c r="F1412" s="715">
        <v>63.0</v>
      </c>
      <c r="G1412" s="715">
        <v>400.0</v>
      </c>
      <c r="H1412" s="715" t="s">
        <v>1403</v>
      </c>
      <c r="J1412" s="716">
        <f t="shared" si="22"/>
        <v>6.649999999999999</v>
      </c>
      <c r="L1412" s="709" t="s">
        <v>1508</v>
      </c>
      <c r="M1412" s="708" t="s">
        <v>1509</v>
      </c>
    </row>
    <row r="1413" spans="8:8">
      <c r="A1413" s="713" t="s">
        <v>1508</v>
      </c>
      <c r="B1413" s="713" t="s">
        <v>1509</v>
      </c>
      <c r="C1413" s="714" t="s">
        <v>527</v>
      </c>
      <c r="D1413" s="715">
        <v>63.0</v>
      </c>
      <c r="E1413" s="715">
        <v>400.0</v>
      </c>
      <c r="F1413" s="715">
        <v>64.0</v>
      </c>
      <c r="G1413" s="715">
        <v>500.0</v>
      </c>
      <c r="H1413" s="715" t="s">
        <v>1402</v>
      </c>
      <c r="J1413" s="716">
        <f t="shared" si="22"/>
        <v>1.1000000000000014</v>
      </c>
      <c r="L1413" s="709" t="s">
        <v>1508</v>
      </c>
      <c r="M1413" s="708" t="s">
        <v>1509</v>
      </c>
    </row>
    <row r="1414" spans="8:8">
      <c r="A1414" s="713" t="s">
        <v>1508</v>
      </c>
      <c r="B1414" s="713" t="s">
        <v>1509</v>
      </c>
      <c r="C1414" s="714" t="s">
        <v>527</v>
      </c>
      <c r="D1414" s="715">
        <v>64.0</v>
      </c>
      <c r="E1414" s="715">
        <v>500.0</v>
      </c>
      <c r="F1414" s="715">
        <v>65.0</v>
      </c>
      <c r="G1414" s="715">
        <v>300.0</v>
      </c>
      <c r="H1414" s="715" t="s">
        <v>1403</v>
      </c>
      <c r="J1414" s="716">
        <f t="shared" si="22"/>
        <v>0.7999999999999972</v>
      </c>
      <c r="L1414" s="709" t="s">
        <v>1508</v>
      </c>
      <c r="M1414" s="708" t="s">
        <v>1509</v>
      </c>
    </row>
    <row r="1415" spans="8:8">
      <c r="A1415" s="713" t="s">
        <v>1508</v>
      </c>
      <c r="B1415" s="713" t="s">
        <v>1509</v>
      </c>
      <c r="C1415" s="714" t="s">
        <v>527</v>
      </c>
      <c r="D1415" s="715">
        <v>65.0</v>
      </c>
      <c r="E1415" s="715">
        <v>300.0</v>
      </c>
      <c r="F1415" s="715">
        <v>66.0</v>
      </c>
      <c r="G1415" s="715">
        <v>300.0</v>
      </c>
      <c r="H1415" s="715" t="s">
        <v>1402</v>
      </c>
      <c r="J1415" s="716">
        <f t="shared" si="22"/>
        <v>1.0</v>
      </c>
      <c r="L1415" s="709" t="s">
        <v>1508</v>
      </c>
      <c r="M1415" s="708" t="s">
        <v>1509</v>
      </c>
    </row>
    <row r="1416" spans="8:8">
      <c r="A1416" s="713" t="s">
        <v>429</v>
      </c>
      <c r="B1416" s="713" t="s">
        <v>1418</v>
      </c>
      <c r="C1416" s="714" t="s">
        <v>1510</v>
      </c>
      <c r="D1416" s="715">
        <v>0.0</v>
      </c>
      <c r="E1416" s="715">
        <v>0.0</v>
      </c>
      <c r="F1416" s="715">
        <v>11.0</v>
      </c>
      <c r="G1416" s="715">
        <v>20.0</v>
      </c>
      <c r="H1416" s="715" t="s">
        <v>1402</v>
      </c>
      <c r="J1416" s="716">
        <f t="shared" si="22"/>
        <v>11.02</v>
      </c>
      <c r="L1416" s="709" t="s">
        <v>429</v>
      </c>
      <c r="M1416" s="708" t="s">
        <v>1418</v>
      </c>
    </row>
    <row r="1417" spans="8:8">
      <c r="A1417" s="713" t="s">
        <v>429</v>
      </c>
      <c r="B1417" s="713" t="s">
        <v>1418</v>
      </c>
      <c r="C1417" s="714" t="s">
        <v>1510</v>
      </c>
      <c r="D1417" s="715">
        <v>11.0</v>
      </c>
      <c r="E1417" s="715">
        <v>20.0</v>
      </c>
      <c r="F1417" s="715">
        <v>16.0</v>
      </c>
      <c r="G1417" s="715">
        <v>410.0</v>
      </c>
      <c r="H1417" s="715" t="s">
        <v>1403</v>
      </c>
      <c r="J1417" s="716">
        <f t="shared" si="22"/>
        <v>5.390000000000001</v>
      </c>
      <c r="L1417" s="709" t="s">
        <v>429</v>
      </c>
      <c r="M1417" s="708" t="s">
        <v>1418</v>
      </c>
    </row>
    <row r="1418" spans="8:8">
      <c r="A1418" s="713" t="s">
        <v>429</v>
      </c>
      <c r="B1418" s="713" t="s">
        <v>1418</v>
      </c>
      <c r="C1418" s="714" t="s">
        <v>1510</v>
      </c>
      <c r="D1418" s="715">
        <v>16.0</v>
      </c>
      <c r="E1418" s="715">
        <v>410.0</v>
      </c>
      <c r="F1418" s="715">
        <v>20.0</v>
      </c>
      <c r="G1418" s="715">
        <v>827.0</v>
      </c>
      <c r="H1418" s="715" t="s">
        <v>1402</v>
      </c>
      <c r="J1418" s="716">
        <f t="shared" si="22"/>
        <v>4.417000000000002</v>
      </c>
      <c r="L1418" s="709" t="s">
        <v>429</v>
      </c>
      <c r="M1418" s="708" t="s">
        <v>1418</v>
      </c>
    </row>
    <row r="1419" spans="8:8">
      <c r="A1419" s="713" t="s">
        <v>432</v>
      </c>
      <c r="B1419" s="713" t="s">
        <v>1418</v>
      </c>
      <c r="C1419" s="714" t="s">
        <v>1208</v>
      </c>
      <c r="D1419" s="715">
        <v>0.0</v>
      </c>
      <c r="E1419" s="715">
        <v>0.0</v>
      </c>
      <c r="F1419" s="715">
        <v>26.0</v>
      </c>
      <c r="G1419" s="715">
        <v>30.0</v>
      </c>
      <c r="H1419" s="715" t="s">
        <v>1403</v>
      </c>
      <c r="J1419" s="716">
        <f t="shared" si="22"/>
        <v>26.03</v>
      </c>
      <c r="L1419" s="709" t="s">
        <v>432</v>
      </c>
      <c r="M1419" s="708" t="s">
        <v>1418</v>
      </c>
    </row>
    <row r="1420" spans="8:8">
      <c r="A1420" s="713" t="s">
        <v>432</v>
      </c>
      <c r="B1420" s="713" t="s">
        <v>1418</v>
      </c>
      <c r="C1420" s="714" t="s">
        <v>1208</v>
      </c>
      <c r="D1420" s="715">
        <v>26.0</v>
      </c>
      <c r="E1420" s="715">
        <v>30.0</v>
      </c>
      <c r="F1420" s="715">
        <v>30.0</v>
      </c>
      <c r="G1420" s="715">
        <v>0.0</v>
      </c>
      <c r="H1420" s="715" t="s">
        <v>1402</v>
      </c>
      <c r="J1420" s="716">
        <f t="shared" si="22"/>
        <v>3.969999999999999</v>
      </c>
      <c r="L1420" s="709" t="s">
        <v>432</v>
      </c>
      <c r="M1420" s="708" t="s">
        <v>1418</v>
      </c>
    </row>
    <row r="1421" spans="8:8">
      <c r="A1421" s="713" t="s">
        <v>432</v>
      </c>
      <c r="B1421" s="713" t="s">
        <v>1511</v>
      </c>
      <c r="C1421" s="714" t="s">
        <v>1512</v>
      </c>
      <c r="D1421" s="715">
        <v>30.0</v>
      </c>
      <c r="E1421" s="715">
        <v>0.0</v>
      </c>
      <c r="F1421" s="715">
        <v>104.0</v>
      </c>
      <c r="G1421" s="715">
        <v>588.0</v>
      </c>
      <c r="H1421" s="715" t="s">
        <v>1402</v>
      </c>
      <c r="J1421" s="716">
        <f t="shared" si="22"/>
        <v>74.588</v>
      </c>
      <c r="L1421" s="709" t="s">
        <v>432</v>
      </c>
      <c r="M1421" s="708" t="s">
        <v>1511</v>
      </c>
    </row>
    <row r="1422" spans="8:8">
      <c r="A1422" s="713" t="s">
        <v>1349</v>
      </c>
      <c r="B1422" s="713" t="s">
        <v>1511</v>
      </c>
      <c r="C1422" s="714" t="s">
        <v>1513</v>
      </c>
      <c r="D1422" s="715">
        <v>0.0</v>
      </c>
      <c r="E1422" s="715">
        <v>0.0</v>
      </c>
      <c r="F1422" s="715">
        <v>39.0</v>
      </c>
      <c r="G1422" s="715">
        <v>0.0</v>
      </c>
      <c r="H1422" s="715" t="s">
        <v>1402</v>
      </c>
      <c r="J1422" s="716">
        <f t="shared" si="22"/>
        <v>39.0</v>
      </c>
      <c r="L1422" s="709" t="s">
        <v>1349</v>
      </c>
      <c r="M1422" s="708" t="s">
        <v>1511</v>
      </c>
    </row>
    <row r="1423" spans="8:8">
      <c r="A1423" s="713" t="s">
        <v>1349</v>
      </c>
      <c r="B1423" s="713" t="s">
        <v>1506</v>
      </c>
      <c r="C1423" s="714" t="s">
        <v>1514</v>
      </c>
      <c r="D1423" s="715">
        <v>39.0</v>
      </c>
      <c r="E1423" s="715">
        <v>0.0</v>
      </c>
      <c r="F1423" s="715">
        <v>59.0</v>
      </c>
      <c r="G1423" s="715">
        <v>180.0</v>
      </c>
      <c r="H1423" s="715" t="s">
        <v>1402</v>
      </c>
      <c r="J1423" s="716">
        <f t="shared" si="22"/>
        <v>20.18</v>
      </c>
      <c r="L1423" s="709" t="s">
        <v>1349</v>
      </c>
      <c r="M1423" s="708" t="s">
        <v>1506</v>
      </c>
    </row>
    <row r="1424" spans="8:8">
      <c r="A1424" s="713" t="s">
        <v>1515</v>
      </c>
      <c r="B1424" s="713" t="s">
        <v>1430</v>
      </c>
      <c r="C1424" s="714" t="s">
        <v>1516</v>
      </c>
      <c r="D1424" s="715">
        <v>117.0</v>
      </c>
      <c r="E1424" s="715">
        <v>103.0</v>
      </c>
      <c r="F1424" s="715">
        <v>117.0</v>
      </c>
      <c r="G1424" s="715">
        <v>664.0</v>
      </c>
      <c r="H1424" s="715" t="s">
        <v>1402</v>
      </c>
      <c r="J1424" s="716">
        <f t="shared" si="22"/>
        <v>0.561000000000007</v>
      </c>
      <c r="L1424" s="709" t="s">
        <v>1515</v>
      </c>
      <c r="M1424" s="708" t="s">
        <v>1430</v>
      </c>
    </row>
    <row r="1425" spans="8:8">
      <c r="A1425" s="713" t="s">
        <v>1517</v>
      </c>
      <c r="B1425" s="713" t="s">
        <v>1430</v>
      </c>
      <c r="C1425" s="714" t="s">
        <v>1518</v>
      </c>
      <c r="D1425" s="715">
        <v>0.0</v>
      </c>
      <c r="E1425" s="715">
        <v>0.0</v>
      </c>
      <c r="F1425" s="715">
        <v>1.0</v>
      </c>
      <c r="G1425" s="715">
        <v>284.0</v>
      </c>
      <c r="H1425" s="715" t="s">
        <v>1402</v>
      </c>
      <c r="J1425" s="716">
        <f t="shared" si="22"/>
        <v>1.284</v>
      </c>
      <c r="L1425" s="709" t="s">
        <v>1517</v>
      </c>
      <c r="M1425" s="708" t="s">
        <v>1430</v>
      </c>
    </row>
    <row r="1426" spans="8:8">
      <c r="A1426" s="713" t="s">
        <v>1517</v>
      </c>
      <c r="B1426" s="713" t="s">
        <v>1430</v>
      </c>
      <c r="C1426" s="714" t="s">
        <v>1518</v>
      </c>
      <c r="D1426" s="715">
        <v>1.0</v>
      </c>
      <c r="E1426" s="715">
        <v>284.0</v>
      </c>
      <c r="F1426" s="715">
        <v>1.0</v>
      </c>
      <c r="G1426" s="715">
        <v>1794.0</v>
      </c>
      <c r="H1426" s="715" t="s">
        <v>1402</v>
      </c>
      <c r="J1426" s="716">
        <f t="shared" si="22"/>
        <v>1.51</v>
      </c>
      <c r="L1426" s="709" t="s">
        <v>1517</v>
      </c>
      <c r="M1426" s="708" t="s">
        <v>1430</v>
      </c>
    </row>
    <row r="1427" spans="8:8">
      <c r="A1427" s="713" t="s">
        <v>192</v>
      </c>
      <c r="B1427" s="713" t="s">
        <v>1417</v>
      </c>
      <c r="C1427" s="714" t="s">
        <v>1519</v>
      </c>
      <c r="D1427" s="715">
        <v>70.0</v>
      </c>
      <c r="E1427" s="715">
        <v>0.0</v>
      </c>
      <c r="F1427" s="715">
        <v>83.0</v>
      </c>
      <c r="G1427" s="715">
        <v>537.0</v>
      </c>
      <c r="H1427" s="715" t="s">
        <v>1411</v>
      </c>
      <c r="J1427" s="716">
        <f t="shared" si="22"/>
        <v>13.537000000000006</v>
      </c>
      <c r="L1427" s="709" t="s">
        <v>192</v>
      </c>
      <c r="M1427" s="708" t="s">
        <v>1417</v>
      </c>
    </row>
    <row r="1428" spans="8:8">
      <c r="A1428" s="713" t="s">
        <v>1234</v>
      </c>
      <c r="B1428" s="713" t="s">
        <v>1414</v>
      </c>
      <c r="C1428" s="714" t="s">
        <v>1520</v>
      </c>
      <c r="D1428" s="715">
        <v>0.0</v>
      </c>
      <c r="E1428" s="715">
        <v>0.0</v>
      </c>
      <c r="F1428" s="715">
        <v>4.0</v>
      </c>
      <c r="G1428" s="715">
        <v>0.0</v>
      </c>
      <c r="H1428" s="715" t="s">
        <v>1404</v>
      </c>
      <c r="J1428" s="716">
        <f t="shared" si="22"/>
        <v>4.0</v>
      </c>
      <c r="L1428" s="709" t="s">
        <v>1234</v>
      </c>
      <c r="M1428" s="708" t="s">
        <v>1414</v>
      </c>
    </row>
    <row r="1429" spans="8:8">
      <c r="A1429" s="713" t="s">
        <v>1234</v>
      </c>
      <c r="B1429" s="713" t="s">
        <v>1414</v>
      </c>
      <c r="C1429" s="714" t="s">
        <v>1520</v>
      </c>
      <c r="D1429" s="715">
        <v>4.0</v>
      </c>
      <c r="E1429" s="715">
        <v>0.0</v>
      </c>
      <c r="F1429" s="715">
        <v>5.0</v>
      </c>
      <c r="G1429" s="715">
        <v>500.0</v>
      </c>
      <c r="H1429" s="715" t="s">
        <v>1403</v>
      </c>
      <c r="J1429" s="716">
        <f t="shared" si="22"/>
        <v>1.5</v>
      </c>
      <c r="L1429" s="709" t="s">
        <v>1234</v>
      </c>
      <c r="M1429" s="708" t="s">
        <v>1414</v>
      </c>
    </row>
    <row r="1430" spans="8:8">
      <c r="A1430" s="713" t="s">
        <v>1234</v>
      </c>
      <c r="B1430" s="713" t="s">
        <v>1414</v>
      </c>
      <c r="C1430" s="714" t="s">
        <v>1520</v>
      </c>
      <c r="D1430" s="715">
        <v>5.0</v>
      </c>
      <c r="E1430" s="715">
        <v>500.0</v>
      </c>
      <c r="F1430" s="715">
        <v>6.0</v>
      </c>
      <c r="G1430" s="715">
        <v>500.0</v>
      </c>
      <c r="H1430" s="715" t="s">
        <v>1402</v>
      </c>
      <c r="J1430" s="716">
        <f t="shared" si="22"/>
        <v>1.0</v>
      </c>
      <c r="L1430" s="709" t="s">
        <v>1234</v>
      </c>
      <c r="M1430" s="708" t="s">
        <v>1414</v>
      </c>
    </row>
    <row r="1431" spans="8:8">
      <c r="A1431" s="713" t="s">
        <v>1234</v>
      </c>
      <c r="B1431" s="713" t="s">
        <v>1414</v>
      </c>
      <c r="C1431" s="714" t="s">
        <v>1520</v>
      </c>
      <c r="D1431" s="715">
        <v>6.0</v>
      </c>
      <c r="E1431" s="715">
        <v>500.0</v>
      </c>
      <c r="F1431" s="715">
        <v>9.0</v>
      </c>
      <c r="G1431" s="715">
        <v>500.0</v>
      </c>
      <c r="H1431" s="715" t="s">
        <v>1403</v>
      </c>
      <c r="J1431" s="716">
        <f t="shared" si="22"/>
        <v>3.0</v>
      </c>
      <c r="L1431" s="709" t="s">
        <v>1234</v>
      </c>
      <c r="M1431" s="708" t="s">
        <v>1414</v>
      </c>
    </row>
    <row r="1432" spans="8:8">
      <c r="A1432" s="713" t="s">
        <v>270</v>
      </c>
      <c r="B1432" s="713" t="s">
        <v>1400</v>
      </c>
      <c r="C1432" s="714" t="s">
        <v>1521</v>
      </c>
      <c r="D1432" s="715">
        <v>2.0</v>
      </c>
      <c r="E1432" s="715">
        <v>0.0</v>
      </c>
      <c r="F1432" s="715">
        <v>33.0</v>
      </c>
      <c r="G1432" s="715">
        <v>0.0</v>
      </c>
      <c r="H1432" s="715" t="s">
        <v>1404</v>
      </c>
      <c r="J1432" s="716">
        <f t="shared" si="22"/>
        <v>31.0</v>
      </c>
      <c r="L1432" s="709" t="s">
        <v>270</v>
      </c>
      <c r="M1432" s="708" t="s">
        <v>1400</v>
      </c>
    </row>
    <row r="1433" spans="8:8">
      <c r="A1433" s="713" t="s">
        <v>270</v>
      </c>
      <c r="B1433" s="713" t="s">
        <v>1400</v>
      </c>
      <c r="C1433" s="714" t="s">
        <v>1521</v>
      </c>
      <c r="D1433" s="715">
        <v>33.0</v>
      </c>
      <c r="E1433" s="715">
        <v>0.0</v>
      </c>
      <c r="F1433" s="715">
        <v>40.0</v>
      </c>
      <c r="G1433" s="715">
        <v>0.0</v>
      </c>
      <c r="H1433" s="715" t="s">
        <v>1403</v>
      </c>
      <c r="J1433" s="716">
        <f t="shared" si="22"/>
        <v>7.0</v>
      </c>
      <c r="L1433" s="709" t="s">
        <v>270</v>
      </c>
      <c r="M1433" s="708" t="s">
        <v>1400</v>
      </c>
    </row>
    <row r="1434" spans="8:8">
      <c r="A1434" s="713" t="s">
        <v>270</v>
      </c>
      <c r="B1434" s="713" t="s">
        <v>1400</v>
      </c>
      <c r="C1434" s="714" t="s">
        <v>1521</v>
      </c>
      <c r="D1434" s="715">
        <v>40.0</v>
      </c>
      <c r="E1434" s="715">
        <v>0.0</v>
      </c>
      <c r="F1434" s="715">
        <v>102.0</v>
      </c>
      <c r="G1434" s="715">
        <v>0.0</v>
      </c>
      <c r="H1434" s="715" t="s">
        <v>1404</v>
      </c>
      <c r="J1434" s="716">
        <f t="shared" si="22"/>
        <v>62.0</v>
      </c>
      <c r="L1434" s="709" t="s">
        <v>270</v>
      </c>
      <c r="M1434" s="708" t="s">
        <v>1400</v>
      </c>
    </row>
    <row r="1435" spans="8:8">
      <c r="A1435" s="713" t="s">
        <v>270</v>
      </c>
      <c r="B1435" s="713" t="s">
        <v>1412</v>
      </c>
      <c r="C1435" s="714" t="s">
        <v>1522</v>
      </c>
      <c r="D1435" s="715">
        <v>102.0</v>
      </c>
      <c r="E1435" s="715">
        <v>0.0</v>
      </c>
      <c r="F1435" s="715">
        <v>106.0</v>
      </c>
      <c r="G1435" s="715">
        <v>0.0</v>
      </c>
      <c r="H1435" s="715" t="s">
        <v>1404</v>
      </c>
      <c r="J1435" s="716">
        <f t="shared" si="22"/>
        <v>4.0</v>
      </c>
      <c r="L1435" s="709" t="s">
        <v>270</v>
      </c>
      <c r="M1435" s="708" t="s">
        <v>1412</v>
      </c>
    </row>
    <row r="1436" spans="8:8">
      <c r="A1436" s="713" t="s">
        <v>270</v>
      </c>
      <c r="B1436" s="713" t="s">
        <v>1412</v>
      </c>
      <c r="C1436" s="714" t="s">
        <v>1522</v>
      </c>
      <c r="D1436" s="715">
        <v>106.0</v>
      </c>
      <c r="E1436" s="715">
        <v>0.0</v>
      </c>
      <c r="F1436" s="715">
        <v>129.0</v>
      </c>
      <c r="G1436" s="715">
        <v>0.0</v>
      </c>
      <c r="H1436" s="715" t="s">
        <v>1403</v>
      </c>
      <c r="J1436" s="716">
        <f t="shared" si="22"/>
        <v>23.0</v>
      </c>
      <c r="L1436" s="709" t="s">
        <v>270</v>
      </c>
      <c r="M1436" s="708" t="s">
        <v>1412</v>
      </c>
    </row>
    <row r="1437" spans="8:8">
      <c r="A1437" s="713" t="s">
        <v>270</v>
      </c>
      <c r="B1437" s="713" t="s">
        <v>1412</v>
      </c>
      <c r="C1437" s="714" t="s">
        <v>1522</v>
      </c>
      <c r="D1437" s="715">
        <v>129.0</v>
      </c>
      <c r="E1437" s="715">
        <v>0.0</v>
      </c>
      <c r="F1437" s="715">
        <v>136.0</v>
      </c>
      <c r="G1437" s="715">
        <v>0.0</v>
      </c>
      <c r="H1437" s="715" t="s">
        <v>1404</v>
      </c>
      <c r="J1437" s="716">
        <f t="shared" si="22"/>
        <v>7.0</v>
      </c>
      <c r="L1437" s="709" t="s">
        <v>270</v>
      </c>
      <c r="M1437" s="708" t="s">
        <v>1412</v>
      </c>
    </row>
    <row r="1438" spans="8:8">
      <c r="A1438" s="713" t="s">
        <v>713</v>
      </c>
      <c r="B1438" s="713" t="s">
        <v>1400</v>
      </c>
      <c r="C1438" s="714" t="s">
        <v>1523</v>
      </c>
      <c r="D1438" s="715">
        <v>46.0</v>
      </c>
      <c r="E1438" s="715">
        <v>0.0</v>
      </c>
      <c r="F1438" s="715">
        <v>89.0</v>
      </c>
      <c r="G1438" s="715">
        <v>450.0</v>
      </c>
      <c r="H1438" s="715" t="s">
        <v>1404</v>
      </c>
      <c r="J1438" s="716">
        <f t="shared" si="22"/>
        <v>43.45</v>
      </c>
      <c r="L1438" s="709" t="s">
        <v>713</v>
      </c>
      <c r="M1438" s="708" t="s">
        <v>1400</v>
      </c>
    </row>
    <row r="1439" spans="8:8">
      <c r="A1439" s="713" t="s">
        <v>713</v>
      </c>
      <c r="B1439" s="713" t="s">
        <v>1400</v>
      </c>
      <c r="C1439" s="714" t="s">
        <v>1523</v>
      </c>
      <c r="D1439" s="715">
        <v>89.0</v>
      </c>
      <c r="E1439" s="715">
        <v>450.0</v>
      </c>
      <c r="F1439" s="715">
        <v>91.0</v>
      </c>
      <c r="G1439" s="715">
        <v>0.0</v>
      </c>
      <c r="H1439" s="715" t="s">
        <v>1402</v>
      </c>
      <c r="J1439" s="716">
        <f t="shared" si="22"/>
        <v>1.5499999999999972</v>
      </c>
      <c r="L1439" s="709" t="s">
        <v>713</v>
      </c>
      <c r="M1439" s="708" t="s">
        <v>1400</v>
      </c>
    </row>
    <row r="1440" spans="8:8">
      <c r="A1440" s="713" t="s">
        <v>275</v>
      </c>
      <c r="B1440" s="713" t="s">
        <v>1412</v>
      </c>
      <c r="C1440" s="714" t="s">
        <v>276</v>
      </c>
      <c r="D1440" s="715">
        <v>0.0</v>
      </c>
      <c r="E1440" s="715">
        <v>0.0</v>
      </c>
      <c r="F1440" s="715">
        <v>16.0</v>
      </c>
      <c r="G1440" s="715">
        <v>0.0</v>
      </c>
      <c r="H1440" s="715" t="s">
        <v>1403</v>
      </c>
      <c r="J1440" s="716">
        <f t="shared" si="22"/>
        <v>16.0</v>
      </c>
      <c r="L1440" s="709" t="s">
        <v>275</v>
      </c>
      <c r="M1440" s="708" t="s">
        <v>1412</v>
      </c>
    </row>
    <row r="1441" spans="8:8">
      <c r="A1441" s="713" t="s">
        <v>835</v>
      </c>
      <c r="B1441" s="713" t="s">
        <v>1423</v>
      </c>
      <c r="C1441" s="714" t="s">
        <v>1524</v>
      </c>
      <c r="D1441" s="715">
        <v>0.0</v>
      </c>
      <c r="E1441" s="715">
        <v>0.0</v>
      </c>
      <c r="F1441" s="715">
        <v>4.0</v>
      </c>
      <c r="G1441" s="715">
        <v>430.0</v>
      </c>
      <c r="H1441" s="715" t="s">
        <v>1402</v>
      </c>
      <c r="J1441" s="716">
        <f t="shared" si="22"/>
        <v>4.43</v>
      </c>
      <c r="L1441" s="709" t="s">
        <v>835</v>
      </c>
      <c r="M1441" s="708" t="s">
        <v>1423</v>
      </c>
    </row>
    <row r="1442" spans="8:8">
      <c r="A1442" s="713" t="s">
        <v>835</v>
      </c>
      <c r="B1442" s="713" t="s">
        <v>1423</v>
      </c>
      <c r="C1442" s="714" t="s">
        <v>1525</v>
      </c>
      <c r="D1442" s="715">
        <v>1.0</v>
      </c>
      <c r="E1442" s="715">
        <v>473.0</v>
      </c>
      <c r="F1442" s="715">
        <v>2.0</v>
      </c>
      <c r="G1442" s="715">
        <v>38.0</v>
      </c>
      <c r="H1442" s="715" t="s">
        <v>1402</v>
      </c>
      <c r="J1442" s="716">
        <f t="shared" si="22"/>
        <v>0.5649999999999997</v>
      </c>
      <c r="L1442" s="709" t="s">
        <v>835</v>
      </c>
      <c r="M1442" s="708" t="s">
        <v>1423</v>
      </c>
    </row>
    <row r="1443" spans="8:8">
      <c r="A1443" s="713" t="s">
        <v>808</v>
      </c>
      <c r="B1443" s="713" t="s">
        <v>1526</v>
      </c>
      <c r="C1443" s="714" t="s">
        <v>809</v>
      </c>
      <c r="D1443" s="715">
        <v>2.0</v>
      </c>
      <c r="E1443" s="715">
        <v>300.0</v>
      </c>
      <c r="F1443" s="715">
        <v>4.0</v>
      </c>
      <c r="G1443" s="715">
        <v>0.0</v>
      </c>
      <c r="H1443" s="715" t="s">
        <v>1411</v>
      </c>
      <c r="J1443" s="716">
        <f t="shared" si="22"/>
        <v>1.7000000000000002</v>
      </c>
      <c r="L1443" s="709" t="s">
        <v>808</v>
      </c>
      <c r="M1443" s="708" t="s">
        <v>1526</v>
      </c>
    </row>
    <row r="1444" spans="8:8">
      <c r="A1444" s="713" t="s">
        <v>950</v>
      </c>
      <c r="B1444" s="713" t="s">
        <v>1439</v>
      </c>
      <c r="C1444" s="714" t="s">
        <v>951</v>
      </c>
      <c r="D1444" s="715">
        <v>0.0</v>
      </c>
      <c r="E1444" s="715">
        <v>0.0</v>
      </c>
      <c r="F1444" s="715">
        <v>3.0</v>
      </c>
      <c r="G1444" s="715">
        <v>224.0</v>
      </c>
      <c r="H1444" s="715" t="s">
        <v>1402</v>
      </c>
      <c r="J1444" s="716">
        <f t="shared" si="22"/>
        <v>3.224</v>
      </c>
      <c r="L1444" s="709" t="s">
        <v>950</v>
      </c>
      <c r="M1444" s="708" t="s">
        <v>1439</v>
      </c>
    </row>
    <row r="1445" spans="8:8">
      <c r="A1445" s="713" t="s">
        <v>343</v>
      </c>
      <c r="B1445" s="713" t="s">
        <v>1527</v>
      </c>
      <c r="C1445" s="714" t="s">
        <v>344</v>
      </c>
      <c r="D1445" s="715">
        <v>0.0</v>
      </c>
      <c r="E1445" s="715">
        <v>0.0</v>
      </c>
      <c r="F1445" s="715">
        <v>31.0</v>
      </c>
      <c r="G1445" s="715">
        <v>860.0</v>
      </c>
      <c r="H1445" s="715" t="s">
        <v>1402</v>
      </c>
      <c r="J1445" s="716">
        <f t="shared" si="22"/>
        <v>31.86</v>
      </c>
      <c r="L1445" s="709" t="s">
        <v>343</v>
      </c>
      <c r="M1445" s="708" t="s">
        <v>1527</v>
      </c>
    </row>
    <row r="1446" spans="8:8">
      <c r="A1446" s="713" t="s">
        <v>885</v>
      </c>
      <c r="B1446" s="713" t="s">
        <v>1470</v>
      </c>
      <c r="C1446" s="714" t="s">
        <v>886</v>
      </c>
      <c r="D1446" s="715">
        <v>18.0</v>
      </c>
      <c r="E1446" s="715">
        <v>0.0</v>
      </c>
      <c r="F1446" s="715">
        <v>19.0</v>
      </c>
      <c r="G1446" s="715">
        <v>140.0</v>
      </c>
      <c r="H1446" s="715" t="s">
        <v>1404</v>
      </c>
      <c r="J1446" s="716">
        <f t="shared" si="22"/>
        <v>1.1400000000000006</v>
      </c>
      <c r="L1446" s="709" t="s">
        <v>885</v>
      </c>
      <c r="M1446" s="708" t="s">
        <v>1470</v>
      </c>
    </row>
    <row r="1447" spans="8:8">
      <c r="A1447" s="713" t="s">
        <v>885</v>
      </c>
      <c r="B1447" s="713" t="s">
        <v>1470</v>
      </c>
      <c r="C1447" s="714" t="s">
        <v>886</v>
      </c>
      <c r="D1447" s="715">
        <v>19.0</v>
      </c>
      <c r="E1447" s="715">
        <v>140.0</v>
      </c>
      <c r="F1447" s="715">
        <v>19.0</v>
      </c>
      <c r="G1447" s="715">
        <v>600.0</v>
      </c>
      <c r="H1447" s="715" t="s">
        <v>1402</v>
      </c>
      <c r="J1447" s="716">
        <f t="shared" si="22"/>
        <v>0.46000000000000085</v>
      </c>
      <c r="L1447" s="709" t="s">
        <v>885</v>
      </c>
      <c r="M1447" s="708" t="s">
        <v>1470</v>
      </c>
    </row>
    <row r="1448" spans="8:8">
      <c r="A1448" s="713" t="s">
        <v>885</v>
      </c>
      <c r="B1448" s="713" t="s">
        <v>1470</v>
      </c>
      <c r="C1448" s="714" t="s">
        <v>886</v>
      </c>
      <c r="D1448" s="715">
        <v>19.0</v>
      </c>
      <c r="E1448" s="715">
        <v>600.0</v>
      </c>
      <c r="F1448" s="715">
        <v>20.0</v>
      </c>
      <c r="G1448" s="715">
        <v>0.0</v>
      </c>
      <c r="H1448" s="715" t="s">
        <v>1403</v>
      </c>
      <c r="J1448" s="716">
        <f t="shared" si="22"/>
        <v>0.3999999999999986</v>
      </c>
      <c r="L1448" s="709" t="s">
        <v>885</v>
      </c>
      <c r="M1448" s="708" t="s">
        <v>1470</v>
      </c>
    </row>
    <row r="1449" spans="8:8">
      <c r="A1449" s="713" t="s">
        <v>885</v>
      </c>
      <c r="B1449" s="713" t="s">
        <v>1470</v>
      </c>
      <c r="C1449" s="714" t="s">
        <v>886</v>
      </c>
      <c r="D1449" s="715">
        <v>20.0</v>
      </c>
      <c r="E1449" s="715">
        <v>0.0</v>
      </c>
      <c r="F1449" s="715">
        <v>20.0</v>
      </c>
      <c r="G1449" s="715">
        <v>750.0</v>
      </c>
      <c r="H1449" s="715" t="s">
        <v>1404</v>
      </c>
      <c r="J1449" s="716">
        <f t="shared" si="22"/>
        <v>0.75</v>
      </c>
      <c r="L1449" s="709" t="s">
        <v>885</v>
      </c>
      <c r="M1449" s="708" t="s">
        <v>1470</v>
      </c>
    </row>
    <row r="1450" spans="8:8">
      <c r="A1450" s="713" t="s">
        <v>885</v>
      </c>
      <c r="B1450" s="713" t="s">
        <v>1470</v>
      </c>
      <c r="C1450" s="714" t="s">
        <v>886</v>
      </c>
      <c r="D1450" s="715">
        <v>20.0</v>
      </c>
      <c r="E1450" s="715">
        <v>750.0</v>
      </c>
      <c r="F1450" s="715">
        <v>21.0</v>
      </c>
      <c r="G1450" s="715">
        <v>50.0</v>
      </c>
      <c r="H1450" s="715" t="s">
        <v>1403</v>
      </c>
      <c r="J1450" s="716">
        <f t="shared" si="22"/>
        <v>0.3000000000000007</v>
      </c>
      <c r="L1450" s="709" t="s">
        <v>885</v>
      </c>
      <c r="M1450" s="708" t="s">
        <v>1470</v>
      </c>
    </row>
    <row r="1451" spans="8:8">
      <c r="A1451" s="713" t="s">
        <v>885</v>
      </c>
      <c r="B1451" s="713" t="s">
        <v>1470</v>
      </c>
      <c r="C1451" s="714" t="s">
        <v>886</v>
      </c>
      <c r="D1451" s="715">
        <v>21.0</v>
      </c>
      <c r="E1451" s="715">
        <v>50.0</v>
      </c>
      <c r="F1451" s="715">
        <v>21.0</v>
      </c>
      <c r="G1451" s="715">
        <v>450.0</v>
      </c>
      <c r="H1451" s="715" t="s">
        <v>1404</v>
      </c>
      <c r="J1451" s="716">
        <f t="shared" si="22"/>
        <v>0.3999999999999986</v>
      </c>
      <c r="L1451" s="709" t="s">
        <v>885</v>
      </c>
      <c r="M1451" s="708" t="s">
        <v>1470</v>
      </c>
    </row>
    <row r="1452" spans="8:8">
      <c r="A1452" s="713" t="s">
        <v>885</v>
      </c>
      <c r="B1452" s="713" t="s">
        <v>1470</v>
      </c>
      <c r="C1452" s="714" t="s">
        <v>886</v>
      </c>
      <c r="D1452" s="715">
        <v>21.0</v>
      </c>
      <c r="E1452" s="715">
        <v>450.0</v>
      </c>
      <c r="F1452" s="715">
        <v>21.0</v>
      </c>
      <c r="G1452" s="715">
        <v>520.0</v>
      </c>
      <c r="H1452" s="715" t="s">
        <v>1402</v>
      </c>
      <c r="J1452" s="716">
        <f t="shared" si="22"/>
        <v>0.07000000000000028</v>
      </c>
      <c r="L1452" s="709" t="s">
        <v>885</v>
      </c>
      <c r="M1452" s="708" t="s">
        <v>1470</v>
      </c>
    </row>
    <row r="1453" spans="8:8">
      <c r="A1453" s="713" t="s">
        <v>885</v>
      </c>
      <c r="B1453" s="713" t="s">
        <v>1470</v>
      </c>
      <c r="C1453" s="714" t="s">
        <v>886</v>
      </c>
      <c r="D1453" s="715">
        <v>21.0</v>
      </c>
      <c r="E1453" s="715">
        <v>520.0</v>
      </c>
      <c r="F1453" s="715">
        <v>22.0</v>
      </c>
      <c r="G1453" s="715">
        <v>0.0</v>
      </c>
      <c r="H1453" s="715" t="s">
        <v>1404</v>
      </c>
      <c r="J1453" s="716">
        <f t="shared" si="22"/>
        <v>0.4800000000000004</v>
      </c>
      <c r="L1453" s="709" t="s">
        <v>885</v>
      </c>
      <c r="M1453" s="708" t="s">
        <v>1470</v>
      </c>
    </row>
    <row r="1454" spans="8:8">
      <c r="A1454" s="713" t="s">
        <v>885</v>
      </c>
      <c r="B1454" s="713" t="s">
        <v>1470</v>
      </c>
      <c r="C1454" s="714" t="s">
        <v>886</v>
      </c>
      <c r="D1454" s="715">
        <v>22.0</v>
      </c>
      <c r="E1454" s="715">
        <v>0.0</v>
      </c>
      <c r="F1454" s="715">
        <v>24.0</v>
      </c>
      <c r="G1454" s="715">
        <v>0.0</v>
      </c>
      <c r="H1454" s="715" t="s">
        <v>1404</v>
      </c>
      <c r="J1454" s="716">
        <f t="shared" si="22"/>
        <v>2.0</v>
      </c>
      <c r="L1454" s="709" t="s">
        <v>885</v>
      </c>
      <c r="M1454" s="708" t="s">
        <v>1470</v>
      </c>
    </row>
    <row r="1455" spans="8:8">
      <c r="A1455" s="713" t="s">
        <v>885</v>
      </c>
      <c r="B1455" s="713" t="s">
        <v>1470</v>
      </c>
      <c r="C1455" s="714" t="s">
        <v>886</v>
      </c>
      <c r="D1455" s="715">
        <v>24.0</v>
      </c>
      <c r="E1455" s="715">
        <v>0.0</v>
      </c>
      <c r="F1455" s="715">
        <v>24.0</v>
      </c>
      <c r="G1455" s="715">
        <v>100.0</v>
      </c>
      <c r="H1455" s="715" t="s">
        <v>1402</v>
      </c>
      <c r="J1455" s="716">
        <f t="shared" si="22"/>
        <v>0.10000000000000142</v>
      </c>
      <c r="L1455" s="709" t="s">
        <v>885</v>
      </c>
      <c r="M1455" s="708" t="s">
        <v>1470</v>
      </c>
    </row>
    <row r="1456" spans="8:8">
      <c r="A1456" s="713" t="s">
        <v>885</v>
      </c>
      <c r="B1456" s="713" t="s">
        <v>1470</v>
      </c>
      <c r="C1456" s="714" t="s">
        <v>886</v>
      </c>
      <c r="D1456" s="715">
        <v>24.0</v>
      </c>
      <c r="E1456" s="715">
        <v>100.0</v>
      </c>
      <c r="F1456" s="715">
        <v>26.0</v>
      </c>
      <c r="G1456" s="715">
        <v>800.0</v>
      </c>
      <c r="H1456" s="715" t="s">
        <v>1404</v>
      </c>
      <c r="J1456" s="716">
        <f t="shared" si="22"/>
        <v>2.6999999999999993</v>
      </c>
      <c r="L1456" s="709" t="s">
        <v>885</v>
      </c>
      <c r="M1456" s="708" t="s">
        <v>1470</v>
      </c>
    </row>
    <row r="1457" spans="8:8">
      <c r="A1457" s="713" t="s">
        <v>885</v>
      </c>
      <c r="B1457" s="713" t="s">
        <v>1470</v>
      </c>
      <c r="C1457" s="714" t="s">
        <v>886</v>
      </c>
      <c r="D1457" s="715">
        <v>26.0</v>
      </c>
      <c r="E1457" s="715">
        <v>800.0</v>
      </c>
      <c r="F1457" s="715">
        <v>27.0</v>
      </c>
      <c r="G1457" s="715">
        <v>100.0</v>
      </c>
      <c r="H1457" s="715" t="s">
        <v>1403</v>
      </c>
      <c r="J1457" s="716">
        <f t="shared" si="22"/>
        <v>0.3000000000000007</v>
      </c>
      <c r="L1457" s="709" t="s">
        <v>885</v>
      </c>
      <c r="M1457" s="708" t="s">
        <v>1470</v>
      </c>
    </row>
    <row r="1458" spans="8:8">
      <c r="A1458" s="713" t="s">
        <v>885</v>
      </c>
      <c r="B1458" s="713" t="s">
        <v>1470</v>
      </c>
      <c r="C1458" s="714" t="s">
        <v>886</v>
      </c>
      <c r="D1458" s="715">
        <v>27.0</v>
      </c>
      <c r="E1458" s="715">
        <v>100.0</v>
      </c>
      <c r="F1458" s="715">
        <v>29.0</v>
      </c>
      <c r="G1458" s="715">
        <v>150.0</v>
      </c>
      <c r="H1458" s="715" t="s">
        <v>1404</v>
      </c>
      <c r="J1458" s="716">
        <f t="shared" si="22"/>
        <v>2.049999999999997</v>
      </c>
      <c r="L1458" s="709" t="s">
        <v>885</v>
      </c>
      <c r="M1458" s="708" t="s">
        <v>1470</v>
      </c>
    </row>
    <row r="1459" spans="8:8">
      <c r="A1459" s="713" t="s">
        <v>885</v>
      </c>
      <c r="B1459" s="713" t="s">
        <v>1470</v>
      </c>
      <c r="C1459" s="714" t="s">
        <v>886</v>
      </c>
      <c r="D1459" s="715">
        <v>29.0</v>
      </c>
      <c r="E1459" s="715">
        <v>150.0</v>
      </c>
      <c r="F1459" s="715">
        <v>29.0</v>
      </c>
      <c r="G1459" s="715">
        <v>670.0</v>
      </c>
      <c r="H1459" s="715" t="s">
        <v>1402</v>
      </c>
      <c r="J1459" s="716">
        <f t="shared" si="22"/>
        <v>0.5200000000000031</v>
      </c>
      <c r="L1459" s="709" t="s">
        <v>885</v>
      </c>
      <c r="M1459" s="708" t="s">
        <v>1470</v>
      </c>
    </row>
    <row r="1460" spans="8:8">
      <c r="A1460" s="713" t="s">
        <v>885</v>
      </c>
      <c r="B1460" s="713" t="s">
        <v>1470</v>
      </c>
      <c r="C1460" s="714" t="s">
        <v>886</v>
      </c>
      <c r="D1460" s="715">
        <v>29.0</v>
      </c>
      <c r="E1460" s="715">
        <v>670.0</v>
      </c>
      <c r="F1460" s="715">
        <v>30.0</v>
      </c>
      <c r="G1460" s="715">
        <v>200.0</v>
      </c>
      <c r="H1460" s="715" t="s">
        <v>1403</v>
      </c>
      <c r="J1460" s="716">
        <f t="shared" si="22"/>
        <v>0.5299999999999976</v>
      </c>
      <c r="L1460" s="709" t="s">
        <v>885</v>
      </c>
      <c r="M1460" s="708" t="s">
        <v>1470</v>
      </c>
    </row>
    <row r="1461" spans="8:8">
      <c r="A1461" s="713" t="s">
        <v>885</v>
      </c>
      <c r="B1461" s="713" t="s">
        <v>1470</v>
      </c>
      <c r="C1461" s="714" t="s">
        <v>886</v>
      </c>
      <c r="D1461" s="715">
        <v>30.0</v>
      </c>
      <c r="E1461" s="715">
        <v>200.0</v>
      </c>
      <c r="F1461" s="715">
        <v>30.0</v>
      </c>
      <c r="G1461" s="715">
        <v>800.0</v>
      </c>
      <c r="H1461" s="715" t="s">
        <v>1404</v>
      </c>
      <c r="J1461" s="716">
        <f t="shared" si="22"/>
        <v>0.6000000000000014</v>
      </c>
      <c r="L1461" s="709" t="s">
        <v>885</v>
      </c>
      <c r="M1461" s="708" t="s">
        <v>1470</v>
      </c>
    </row>
    <row r="1462" spans="8:8">
      <c r="A1462" s="713" t="s">
        <v>885</v>
      </c>
      <c r="B1462" s="713" t="s">
        <v>1470</v>
      </c>
      <c r="C1462" s="714" t="s">
        <v>886</v>
      </c>
      <c r="D1462" s="715">
        <v>30.0</v>
      </c>
      <c r="E1462" s="715">
        <v>800.0</v>
      </c>
      <c r="F1462" s="715">
        <v>31.0</v>
      </c>
      <c r="G1462" s="715">
        <v>150.0</v>
      </c>
      <c r="H1462" s="715" t="s">
        <v>1403</v>
      </c>
      <c r="J1462" s="716">
        <f t="shared" si="22"/>
        <v>0.34999999999999787</v>
      </c>
      <c r="L1462" s="709" t="s">
        <v>885</v>
      </c>
      <c r="M1462" s="708" t="s">
        <v>1470</v>
      </c>
    </row>
    <row r="1463" spans="8:8">
      <c r="A1463" s="713" t="s">
        <v>885</v>
      </c>
      <c r="B1463" s="713" t="s">
        <v>1470</v>
      </c>
      <c r="C1463" s="714" t="s">
        <v>886</v>
      </c>
      <c r="D1463" s="715">
        <v>31.0</v>
      </c>
      <c r="E1463" s="715">
        <v>150.0</v>
      </c>
      <c r="F1463" s="715">
        <v>31.0</v>
      </c>
      <c r="G1463" s="715">
        <v>550.0</v>
      </c>
      <c r="H1463" s="715" t="s">
        <v>1404</v>
      </c>
      <c r="J1463" s="716">
        <f t="shared" si="22"/>
        <v>0.40000000000000213</v>
      </c>
      <c r="L1463" s="709" t="s">
        <v>885</v>
      </c>
      <c r="M1463" s="708" t="s">
        <v>1470</v>
      </c>
    </row>
    <row r="1464" spans="8:8">
      <c r="A1464" s="713" t="s">
        <v>885</v>
      </c>
      <c r="B1464" s="713" t="s">
        <v>1470</v>
      </c>
      <c r="C1464" s="714" t="s">
        <v>886</v>
      </c>
      <c r="D1464" s="715">
        <v>31.0</v>
      </c>
      <c r="E1464" s="715">
        <v>550.0</v>
      </c>
      <c r="F1464" s="715">
        <v>31.0</v>
      </c>
      <c r="G1464" s="715">
        <v>700.0</v>
      </c>
      <c r="H1464" s="715" t="s">
        <v>1402</v>
      </c>
      <c r="J1464" s="716">
        <f t="shared" si="22"/>
        <v>0.14999999999999858</v>
      </c>
      <c r="L1464" s="709" t="s">
        <v>885</v>
      </c>
      <c r="M1464" s="708" t="s">
        <v>1470</v>
      </c>
    </row>
    <row r="1465" spans="8:8">
      <c r="A1465" s="713" t="s">
        <v>885</v>
      </c>
      <c r="B1465" s="713" t="s">
        <v>1470</v>
      </c>
      <c r="C1465" s="714" t="s">
        <v>886</v>
      </c>
      <c r="D1465" s="715">
        <v>31.0</v>
      </c>
      <c r="E1465" s="715">
        <v>700.0</v>
      </c>
      <c r="F1465" s="715">
        <v>33.0</v>
      </c>
      <c r="G1465" s="715">
        <v>0.0</v>
      </c>
      <c r="H1465" s="715" t="s">
        <v>1404</v>
      </c>
      <c r="J1465" s="716">
        <f t="shared" si="22"/>
        <v>1.3000000000000007</v>
      </c>
      <c r="L1465" s="709" t="s">
        <v>885</v>
      </c>
      <c r="M1465" s="708" t="s">
        <v>1470</v>
      </c>
    </row>
    <row r="1466" spans="8:8">
      <c r="A1466" s="713" t="s">
        <v>885</v>
      </c>
      <c r="B1466" s="713" t="s">
        <v>1470</v>
      </c>
      <c r="C1466" s="714" t="s">
        <v>886</v>
      </c>
      <c r="D1466" s="715">
        <v>33.0</v>
      </c>
      <c r="E1466" s="715">
        <v>0.0</v>
      </c>
      <c r="F1466" s="715">
        <v>38.0</v>
      </c>
      <c r="G1466" s="715">
        <v>0.0</v>
      </c>
      <c r="H1466" s="715" t="s">
        <v>1404</v>
      </c>
      <c r="J1466" s="716">
        <f t="shared" si="22"/>
        <v>5.0</v>
      </c>
      <c r="L1466" s="709" t="s">
        <v>885</v>
      </c>
      <c r="M1466" s="708" t="s">
        <v>1470</v>
      </c>
    </row>
    <row r="1467" spans="8:8">
      <c r="A1467" s="713" t="s">
        <v>885</v>
      </c>
      <c r="B1467" s="713" t="s">
        <v>1470</v>
      </c>
      <c r="C1467" s="714" t="s">
        <v>886</v>
      </c>
      <c r="D1467" s="715">
        <v>38.0</v>
      </c>
      <c r="E1467" s="715">
        <v>0.0</v>
      </c>
      <c r="F1467" s="715">
        <v>38.0</v>
      </c>
      <c r="G1467" s="715">
        <v>100.0</v>
      </c>
      <c r="H1467" s="715" t="s">
        <v>1402</v>
      </c>
      <c r="J1467" s="716">
        <f t="shared" si="22"/>
        <v>0.10000000000000142</v>
      </c>
      <c r="L1467" s="709" t="s">
        <v>885</v>
      </c>
      <c r="M1467" s="708" t="s">
        <v>1470</v>
      </c>
    </row>
    <row r="1468" spans="8:8">
      <c r="A1468" s="713" t="s">
        <v>885</v>
      </c>
      <c r="B1468" s="713" t="s">
        <v>1470</v>
      </c>
      <c r="C1468" s="714" t="s">
        <v>886</v>
      </c>
      <c r="D1468" s="715">
        <v>38.0</v>
      </c>
      <c r="E1468" s="715">
        <v>100.0</v>
      </c>
      <c r="F1468" s="715">
        <v>38.0</v>
      </c>
      <c r="G1468" s="715">
        <v>400.0</v>
      </c>
      <c r="H1468" s="715" t="s">
        <v>1404</v>
      </c>
      <c r="J1468" s="716">
        <f t="shared" si="22"/>
        <v>0.29999999999999716</v>
      </c>
      <c r="L1468" s="709" t="s">
        <v>885</v>
      </c>
      <c r="M1468" s="708" t="s">
        <v>1470</v>
      </c>
    </row>
    <row r="1469" spans="8:8">
      <c r="A1469" s="713" t="s">
        <v>885</v>
      </c>
      <c r="B1469" s="713" t="s">
        <v>1470</v>
      </c>
      <c r="C1469" s="714" t="s">
        <v>886</v>
      </c>
      <c r="D1469" s="715">
        <v>38.0</v>
      </c>
      <c r="E1469" s="715">
        <v>400.0</v>
      </c>
      <c r="F1469" s="715">
        <v>38.0</v>
      </c>
      <c r="G1469" s="715">
        <v>600.0</v>
      </c>
      <c r="H1469" s="715" t="s">
        <v>1402</v>
      </c>
      <c r="J1469" s="716">
        <f t="shared" si="22"/>
        <v>0.20000000000000284</v>
      </c>
      <c r="L1469" s="709" t="s">
        <v>885</v>
      </c>
      <c r="M1469" s="708" t="s">
        <v>1470</v>
      </c>
    </row>
    <row r="1470" spans="8:8">
      <c r="A1470" s="713" t="s">
        <v>885</v>
      </c>
      <c r="B1470" s="713" t="s">
        <v>1470</v>
      </c>
      <c r="C1470" s="714" t="s">
        <v>886</v>
      </c>
      <c r="D1470" s="715">
        <v>38.0</v>
      </c>
      <c r="E1470" s="715">
        <v>600.0</v>
      </c>
      <c r="F1470" s="715">
        <v>39.0</v>
      </c>
      <c r="G1470" s="715">
        <v>0.0</v>
      </c>
      <c r="H1470" s="715" t="s">
        <v>1404</v>
      </c>
      <c r="J1470" s="716">
        <f t="shared" si="22"/>
        <v>0.3999999999999986</v>
      </c>
      <c r="L1470" s="709" t="s">
        <v>885</v>
      </c>
      <c r="M1470" s="708" t="s">
        <v>1470</v>
      </c>
    </row>
    <row r="1471" spans="8:8">
      <c r="A1471" s="713" t="s">
        <v>885</v>
      </c>
      <c r="B1471" s="713" t="s">
        <v>1470</v>
      </c>
      <c r="C1471" s="714" t="s">
        <v>886</v>
      </c>
      <c r="D1471" s="715">
        <v>39.0</v>
      </c>
      <c r="E1471" s="715">
        <v>0.0</v>
      </c>
      <c r="F1471" s="715">
        <v>40.0</v>
      </c>
      <c r="G1471" s="715">
        <v>0.0</v>
      </c>
      <c r="H1471" s="715" t="s">
        <v>1403</v>
      </c>
      <c r="J1471" s="716">
        <f t="shared" si="22"/>
        <v>1.0</v>
      </c>
      <c r="L1471" s="709" t="s">
        <v>885</v>
      </c>
      <c r="M1471" s="708" t="s">
        <v>1470</v>
      </c>
    </row>
    <row r="1472" spans="8:8">
      <c r="A1472" s="713" t="s">
        <v>885</v>
      </c>
      <c r="B1472" s="713" t="s">
        <v>1470</v>
      </c>
      <c r="C1472" s="714" t="s">
        <v>886</v>
      </c>
      <c r="D1472" s="715">
        <v>40.0</v>
      </c>
      <c r="E1472" s="715">
        <v>0.0</v>
      </c>
      <c r="F1472" s="715">
        <v>41.0</v>
      </c>
      <c r="G1472" s="715">
        <v>900.0</v>
      </c>
      <c r="H1472" s="715" t="s">
        <v>1402</v>
      </c>
      <c r="J1472" s="716">
        <f t="shared" si="22"/>
        <v>1.8999999999999986</v>
      </c>
      <c r="L1472" s="709" t="s">
        <v>885</v>
      </c>
      <c r="M1472" s="708" t="s">
        <v>1470</v>
      </c>
    </row>
    <row r="1473" spans="8:8">
      <c r="A1473" s="713" t="s">
        <v>885</v>
      </c>
      <c r="B1473" s="713" t="s">
        <v>1470</v>
      </c>
      <c r="C1473" s="714" t="s">
        <v>886</v>
      </c>
      <c r="D1473" s="715">
        <v>41.0</v>
      </c>
      <c r="E1473" s="715">
        <v>900.0</v>
      </c>
      <c r="F1473" s="715">
        <v>42.0</v>
      </c>
      <c r="G1473" s="715">
        <v>900.0</v>
      </c>
      <c r="H1473" s="715" t="s">
        <v>1403</v>
      </c>
      <c r="J1473" s="716">
        <f t="shared" si="22"/>
        <v>1.0</v>
      </c>
      <c r="L1473" s="709" t="s">
        <v>885</v>
      </c>
      <c r="M1473" s="708" t="s">
        <v>1470</v>
      </c>
    </row>
    <row r="1474" spans="8:8">
      <c r="A1474" s="713" t="s">
        <v>885</v>
      </c>
      <c r="B1474" s="713" t="s">
        <v>1470</v>
      </c>
      <c r="C1474" s="714" t="s">
        <v>886</v>
      </c>
      <c r="D1474" s="715">
        <v>42.0</v>
      </c>
      <c r="E1474" s="715">
        <v>900.0</v>
      </c>
      <c r="F1474" s="715">
        <v>43.0</v>
      </c>
      <c r="G1474" s="715">
        <v>280.0</v>
      </c>
      <c r="H1474" s="715" t="s">
        <v>1402</v>
      </c>
      <c r="J1474" s="716">
        <f t="shared" si="22"/>
        <v>0.38000000000000256</v>
      </c>
      <c r="L1474" s="709" t="s">
        <v>885</v>
      </c>
      <c r="M1474" s="708" t="s">
        <v>1470</v>
      </c>
    </row>
    <row r="1475" spans="8:8">
      <c r="A1475" s="713" t="s">
        <v>885</v>
      </c>
      <c r="B1475" s="713" t="s">
        <v>1470</v>
      </c>
      <c r="C1475" s="714" t="s">
        <v>886</v>
      </c>
      <c r="D1475" s="715">
        <v>43.0</v>
      </c>
      <c r="E1475" s="715">
        <v>280.0</v>
      </c>
      <c r="F1475" s="715">
        <v>43.0</v>
      </c>
      <c r="G1475" s="715">
        <v>550.0</v>
      </c>
      <c r="H1475" s="715" t="s">
        <v>1404</v>
      </c>
      <c r="J1475" s="716">
        <f t="shared" si="23" ref="J1475:J1538">+(F1475+G1475/1000)-(D1475+E1475/1000)</f>
        <v>0.269999999999996</v>
      </c>
      <c r="L1475" s="709" t="s">
        <v>885</v>
      </c>
      <c r="M1475" s="708" t="s">
        <v>1470</v>
      </c>
    </row>
    <row r="1476" spans="8:8">
      <c r="A1476" s="713" t="s">
        <v>885</v>
      </c>
      <c r="B1476" s="713" t="s">
        <v>1470</v>
      </c>
      <c r="C1476" s="714" t="s">
        <v>886</v>
      </c>
      <c r="D1476" s="715">
        <v>43.0</v>
      </c>
      <c r="E1476" s="715">
        <v>550.0</v>
      </c>
      <c r="F1476" s="715">
        <v>44.0</v>
      </c>
      <c r="G1476" s="715">
        <v>0.0</v>
      </c>
      <c r="H1476" s="715" t="s">
        <v>1403</v>
      </c>
      <c r="J1476" s="716">
        <f t="shared" si="23"/>
        <v>0.45000000000000284</v>
      </c>
      <c r="L1476" s="709" t="s">
        <v>885</v>
      </c>
      <c r="M1476" s="708" t="s">
        <v>1470</v>
      </c>
    </row>
    <row r="1477" spans="8:8">
      <c r="A1477" s="713" t="s">
        <v>885</v>
      </c>
      <c r="B1477" s="713" t="s">
        <v>1470</v>
      </c>
      <c r="C1477" s="714" t="s">
        <v>886</v>
      </c>
      <c r="D1477" s="715">
        <v>44.0</v>
      </c>
      <c r="E1477" s="715">
        <v>0.0</v>
      </c>
      <c r="F1477" s="715">
        <v>44.0</v>
      </c>
      <c r="G1477" s="715">
        <v>200.0</v>
      </c>
      <c r="H1477" s="715" t="s">
        <v>1402</v>
      </c>
      <c r="J1477" s="716">
        <f t="shared" si="23"/>
        <v>0.20000000000000284</v>
      </c>
      <c r="L1477" s="709" t="s">
        <v>885</v>
      </c>
      <c r="M1477" s="708" t="s">
        <v>1470</v>
      </c>
    </row>
    <row r="1478" spans="8:8">
      <c r="A1478" s="713" t="s">
        <v>885</v>
      </c>
      <c r="B1478" s="713" t="s">
        <v>1470</v>
      </c>
      <c r="C1478" s="714" t="s">
        <v>886</v>
      </c>
      <c r="D1478" s="715">
        <v>44.0</v>
      </c>
      <c r="E1478" s="715">
        <v>200.0</v>
      </c>
      <c r="F1478" s="715">
        <v>44.0</v>
      </c>
      <c r="G1478" s="715">
        <v>650.0</v>
      </c>
      <c r="H1478" s="715" t="s">
        <v>1403</v>
      </c>
      <c r="J1478" s="716">
        <f t="shared" si="23"/>
        <v>0.44999999999999574</v>
      </c>
      <c r="L1478" s="709" t="s">
        <v>885</v>
      </c>
      <c r="M1478" s="708" t="s">
        <v>1470</v>
      </c>
    </row>
    <row r="1479" spans="8:8">
      <c r="A1479" s="713" t="s">
        <v>885</v>
      </c>
      <c r="B1479" s="713" t="s">
        <v>1470</v>
      </c>
      <c r="C1479" s="714" t="s">
        <v>886</v>
      </c>
      <c r="D1479" s="715">
        <v>44.0</v>
      </c>
      <c r="E1479" s="715">
        <v>650.0</v>
      </c>
      <c r="F1479" s="715">
        <v>44.0</v>
      </c>
      <c r="G1479" s="715">
        <v>950.0</v>
      </c>
      <c r="H1479" s="715" t="s">
        <v>1402</v>
      </c>
      <c r="J1479" s="716">
        <f t="shared" si="23"/>
        <v>0.30000000000000426</v>
      </c>
      <c r="L1479" s="709" t="s">
        <v>885</v>
      </c>
      <c r="M1479" s="708" t="s">
        <v>1470</v>
      </c>
    </row>
    <row r="1480" spans="8:8">
      <c r="A1480" s="713" t="s">
        <v>885</v>
      </c>
      <c r="B1480" s="713" t="s">
        <v>1470</v>
      </c>
      <c r="C1480" s="714" t="s">
        <v>886</v>
      </c>
      <c r="D1480" s="715">
        <v>44.0</v>
      </c>
      <c r="E1480" s="715">
        <v>950.0</v>
      </c>
      <c r="F1480" s="715">
        <v>45.0</v>
      </c>
      <c r="G1480" s="715">
        <v>900.0</v>
      </c>
      <c r="H1480" s="715" t="s">
        <v>1403</v>
      </c>
      <c r="J1480" s="716">
        <f t="shared" si="23"/>
        <v>0.9499999999999957</v>
      </c>
      <c r="L1480" s="709" t="s">
        <v>885</v>
      </c>
      <c r="M1480" s="708" t="s">
        <v>1470</v>
      </c>
    </row>
    <row r="1481" spans="8:8">
      <c r="A1481" s="713" t="s">
        <v>885</v>
      </c>
      <c r="B1481" s="713" t="s">
        <v>1470</v>
      </c>
      <c r="C1481" s="714" t="s">
        <v>886</v>
      </c>
      <c r="D1481" s="715">
        <v>45.0</v>
      </c>
      <c r="E1481" s="715">
        <v>900.0</v>
      </c>
      <c r="F1481" s="715">
        <v>46.0</v>
      </c>
      <c r="G1481" s="715">
        <v>150.0</v>
      </c>
      <c r="H1481" s="715" t="s">
        <v>1402</v>
      </c>
      <c r="J1481" s="716">
        <f t="shared" si="23"/>
        <v>0.25</v>
      </c>
      <c r="L1481" s="709" t="s">
        <v>885</v>
      </c>
      <c r="M1481" s="708" t="s">
        <v>1470</v>
      </c>
    </row>
    <row r="1482" spans="8:8">
      <c r="A1482" s="713" t="s">
        <v>885</v>
      </c>
      <c r="B1482" s="713" t="s">
        <v>1470</v>
      </c>
      <c r="C1482" s="714" t="s">
        <v>886</v>
      </c>
      <c r="D1482" s="715">
        <v>46.0</v>
      </c>
      <c r="E1482" s="715">
        <v>150.0</v>
      </c>
      <c r="F1482" s="715">
        <v>47.0</v>
      </c>
      <c r="G1482" s="715">
        <v>160.0</v>
      </c>
      <c r="H1482" s="715" t="s">
        <v>1403</v>
      </c>
      <c r="J1482" s="716">
        <f t="shared" si="23"/>
        <v>1.009999999999998</v>
      </c>
      <c r="L1482" s="709" t="s">
        <v>885</v>
      </c>
      <c r="M1482" s="708" t="s">
        <v>1470</v>
      </c>
    </row>
    <row r="1483" spans="8:8">
      <c r="A1483" s="713" t="s">
        <v>885</v>
      </c>
      <c r="B1483" s="713" t="s">
        <v>1470</v>
      </c>
      <c r="C1483" s="714" t="s">
        <v>886</v>
      </c>
      <c r="D1483" s="715">
        <v>47.0</v>
      </c>
      <c r="E1483" s="715">
        <v>160.0</v>
      </c>
      <c r="F1483" s="715">
        <v>49.0</v>
      </c>
      <c r="G1483" s="715">
        <v>200.0</v>
      </c>
      <c r="H1483" s="715" t="s">
        <v>1404</v>
      </c>
      <c r="J1483" s="716">
        <f t="shared" si="23"/>
        <v>2.0400000000000063</v>
      </c>
      <c r="L1483" s="709" t="s">
        <v>885</v>
      </c>
      <c r="M1483" s="708" t="s">
        <v>1470</v>
      </c>
    </row>
    <row r="1484" spans="8:8">
      <c r="A1484" s="713" t="s">
        <v>885</v>
      </c>
      <c r="B1484" s="713" t="s">
        <v>1470</v>
      </c>
      <c r="C1484" s="714" t="s">
        <v>886</v>
      </c>
      <c r="D1484" s="715">
        <v>49.0</v>
      </c>
      <c r="E1484" s="715">
        <v>200.0</v>
      </c>
      <c r="F1484" s="715">
        <v>49.0</v>
      </c>
      <c r="G1484" s="715">
        <v>500.0</v>
      </c>
      <c r="H1484" s="715" t="s">
        <v>1403</v>
      </c>
      <c r="J1484" s="716">
        <f t="shared" si="23"/>
        <v>0.29999999999999716</v>
      </c>
      <c r="L1484" s="709" t="s">
        <v>885</v>
      </c>
      <c r="M1484" s="708" t="s">
        <v>1470</v>
      </c>
    </row>
    <row r="1485" spans="8:8">
      <c r="A1485" s="713" t="s">
        <v>885</v>
      </c>
      <c r="B1485" s="713" t="s">
        <v>1470</v>
      </c>
      <c r="C1485" s="714" t="s">
        <v>886</v>
      </c>
      <c r="D1485" s="715">
        <v>49.0</v>
      </c>
      <c r="E1485" s="715">
        <v>500.0</v>
      </c>
      <c r="F1485" s="715">
        <v>50.0</v>
      </c>
      <c r="G1485" s="715">
        <v>400.0</v>
      </c>
      <c r="H1485" s="715" t="s">
        <v>1404</v>
      </c>
      <c r="J1485" s="716">
        <f t="shared" si="23"/>
        <v>0.8999999999999986</v>
      </c>
      <c r="L1485" s="709" t="s">
        <v>885</v>
      </c>
      <c r="M1485" s="708" t="s">
        <v>1470</v>
      </c>
    </row>
    <row r="1486" spans="8:8">
      <c r="A1486" s="713" t="s">
        <v>885</v>
      </c>
      <c r="B1486" s="713" t="s">
        <v>1470</v>
      </c>
      <c r="C1486" s="714" t="s">
        <v>886</v>
      </c>
      <c r="D1486" s="715">
        <v>50.0</v>
      </c>
      <c r="E1486" s="715">
        <v>400.0</v>
      </c>
      <c r="F1486" s="715">
        <v>50.0</v>
      </c>
      <c r="G1486" s="715">
        <v>700.0</v>
      </c>
      <c r="H1486" s="715" t="s">
        <v>1402</v>
      </c>
      <c r="J1486" s="716">
        <f t="shared" si="23"/>
        <v>0.30000000000000426</v>
      </c>
      <c r="L1486" s="709" t="s">
        <v>885</v>
      </c>
      <c r="M1486" s="708" t="s">
        <v>1470</v>
      </c>
    </row>
    <row r="1487" spans="8:8">
      <c r="A1487" s="713" t="s">
        <v>885</v>
      </c>
      <c r="B1487" s="713" t="s">
        <v>1470</v>
      </c>
      <c r="C1487" s="714" t="s">
        <v>886</v>
      </c>
      <c r="D1487" s="715">
        <v>50.0</v>
      </c>
      <c r="E1487" s="715">
        <v>700.0</v>
      </c>
      <c r="F1487" s="715">
        <v>53.0</v>
      </c>
      <c r="G1487" s="715">
        <v>0.0</v>
      </c>
      <c r="H1487" s="715" t="s">
        <v>1403</v>
      </c>
      <c r="J1487" s="716">
        <f t="shared" si="23"/>
        <v>2.299999999999997</v>
      </c>
      <c r="L1487" s="709" t="s">
        <v>885</v>
      </c>
      <c r="M1487" s="708" t="s">
        <v>1470</v>
      </c>
    </row>
    <row r="1488" spans="8:8">
      <c r="A1488" s="713" t="s">
        <v>885</v>
      </c>
      <c r="B1488" s="713" t="s">
        <v>1470</v>
      </c>
      <c r="C1488" s="714" t="s">
        <v>886</v>
      </c>
      <c r="D1488" s="715">
        <v>53.0</v>
      </c>
      <c r="E1488" s="715">
        <v>0.0</v>
      </c>
      <c r="F1488" s="715">
        <v>53.0</v>
      </c>
      <c r="G1488" s="715">
        <v>280.0</v>
      </c>
      <c r="H1488" s="715" t="s">
        <v>1402</v>
      </c>
      <c r="J1488" s="716">
        <f t="shared" si="23"/>
        <v>0.28000000000000114</v>
      </c>
      <c r="L1488" s="709" t="s">
        <v>885</v>
      </c>
      <c r="M1488" s="708" t="s">
        <v>1470</v>
      </c>
    </row>
    <row r="1489" spans="8:8">
      <c r="A1489" s="713" t="s">
        <v>885</v>
      </c>
      <c r="B1489" s="713" t="s">
        <v>1470</v>
      </c>
      <c r="C1489" s="714" t="s">
        <v>886</v>
      </c>
      <c r="D1489" s="715">
        <v>53.0</v>
      </c>
      <c r="E1489" s="715">
        <v>280.0</v>
      </c>
      <c r="F1489" s="715">
        <v>53.0</v>
      </c>
      <c r="G1489" s="715">
        <v>890.0</v>
      </c>
      <c r="H1489" s="715" t="s">
        <v>1403</v>
      </c>
      <c r="J1489" s="716">
        <f t="shared" si="23"/>
        <v>0.6099999999999994</v>
      </c>
      <c r="L1489" s="709" t="s">
        <v>885</v>
      </c>
      <c r="M1489" s="708" t="s">
        <v>1470</v>
      </c>
    </row>
    <row r="1490" spans="8:8">
      <c r="A1490" s="713" t="s">
        <v>885</v>
      </c>
      <c r="B1490" s="713" t="s">
        <v>1470</v>
      </c>
      <c r="C1490" s="714" t="s">
        <v>886</v>
      </c>
      <c r="D1490" s="715">
        <v>53.0</v>
      </c>
      <c r="E1490" s="715">
        <v>890.0</v>
      </c>
      <c r="F1490" s="715">
        <v>54.0</v>
      </c>
      <c r="G1490" s="715">
        <v>0.0</v>
      </c>
      <c r="H1490" s="715" t="s">
        <v>1402</v>
      </c>
      <c r="J1490" s="716">
        <f t="shared" si="23"/>
        <v>0.10999999999999943</v>
      </c>
      <c r="L1490" s="709" t="s">
        <v>885</v>
      </c>
      <c r="M1490" s="708" t="s">
        <v>1470</v>
      </c>
    </row>
    <row r="1491" spans="8:8">
      <c r="A1491" s="713" t="s">
        <v>885</v>
      </c>
      <c r="B1491" s="713" t="s">
        <v>1470</v>
      </c>
      <c r="C1491" s="714" t="s">
        <v>886</v>
      </c>
      <c r="D1491" s="715">
        <v>54.0</v>
      </c>
      <c r="E1491" s="715">
        <v>0.0</v>
      </c>
      <c r="F1491" s="715">
        <v>54.0</v>
      </c>
      <c r="G1491" s="715">
        <v>150.0</v>
      </c>
      <c r="H1491" s="715" t="s">
        <v>1403</v>
      </c>
      <c r="J1491" s="716">
        <f t="shared" si="23"/>
        <v>0.14999999999999858</v>
      </c>
      <c r="L1491" s="709" t="s">
        <v>885</v>
      </c>
      <c r="M1491" s="708" t="s">
        <v>1470</v>
      </c>
    </row>
    <row r="1492" spans="8:8">
      <c r="A1492" s="713" t="s">
        <v>885</v>
      </c>
      <c r="B1492" s="713" t="s">
        <v>1470</v>
      </c>
      <c r="C1492" s="714" t="s">
        <v>886</v>
      </c>
      <c r="D1492" s="715">
        <v>54.0</v>
      </c>
      <c r="E1492" s="715">
        <v>150.0</v>
      </c>
      <c r="F1492" s="715">
        <v>54.0</v>
      </c>
      <c r="G1492" s="715">
        <v>900.0</v>
      </c>
      <c r="H1492" s="715" t="s">
        <v>1402</v>
      </c>
      <c r="J1492" s="716">
        <f t="shared" si="23"/>
        <v>0.75</v>
      </c>
      <c r="L1492" s="709" t="s">
        <v>885</v>
      </c>
      <c r="M1492" s="708" t="s">
        <v>1470</v>
      </c>
    </row>
    <row r="1493" spans="8:8">
      <c r="A1493" s="713" t="s">
        <v>885</v>
      </c>
      <c r="B1493" s="713" t="s">
        <v>1470</v>
      </c>
      <c r="C1493" s="714" t="s">
        <v>886</v>
      </c>
      <c r="D1493" s="715">
        <v>54.0</v>
      </c>
      <c r="E1493" s="715">
        <v>900.0</v>
      </c>
      <c r="F1493" s="715">
        <v>57.0</v>
      </c>
      <c r="G1493" s="715">
        <v>40.0</v>
      </c>
      <c r="H1493" s="715" t="s">
        <v>1403</v>
      </c>
      <c r="J1493" s="716">
        <f t="shared" si="23"/>
        <v>2.1400000000000006</v>
      </c>
      <c r="L1493" s="709" t="s">
        <v>885</v>
      </c>
      <c r="M1493" s="708" t="s">
        <v>1470</v>
      </c>
    </row>
    <row r="1494" spans="8:8">
      <c r="A1494" s="713" t="s">
        <v>885</v>
      </c>
      <c r="B1494" s="713" t="s">
        <v>1470</v>
      </c>
      <c r="C1494" s="714" t="s">
        <v>886</v>
      </c>
      <c r="D1494" s="715">
        <v>57.0</v>
      </c>
      <c r="E1494" s="715">
        <v>40.0</v>
      </c>
      <c r="F1494" s="715">
        <v>57.0</v>
      </c>
      <c r="G1494" s="715">
        <v>100.0</v>
      </c>
      <c r="H1494" s="715" t="s">
        <v>1402</v>
      </c>
      <c r="J1494" s="716">
        <f t="shared" si="23"/>
        <v>0.060000000000002274</v>
      </c>
      <c r="L1494" s="709" t="s">
        <v>885</v>
      </c>
      <c r="M1494" s="708" t="s">
        <v>1470</v>
      </c>
    </row>
    <row r="1495" spans="8:8">
      <c r="A1495" s="713" t="s">
        <v>885</v>
      </c>
      <c r="B1495" s="713" t="s">
        <v>1470</v>
      </c>
      <c r="C1495" s="714" t="s">
        <v>886</v>
      </c>
      <c r="D1495" s="715">
        <v>57.0</v>
      </c>
      <c r="E1495" s="715">
        <v>100.0</v>
      </c>
      <c r="F1495" s="715">
        <v>61.0</v>
      </c>
      <c r="G1495" s="715">
        <v>400.0</v>
      </c>
      <c r="H1495" s="715" t="s">
        <v>1411</v>
      </c>
      <c r="J1495" s="716">
        <f t="shared" si="23"/>
        <v>4.299999999999997</v>
      </c>
      <c r="L1495" s="709" t="s">
        <v>885</v>
      </c>
      <c r="M1495" s="708" t="s">
        <v>1470</v>
      </c>
    </row>
    <row r="1496" spans="8:8">
      <c r="A1496" s="713" t="s">
        <v>885</v>
      </c>
      <c r="B1496" s="713" t="s">
        <v>1470</v>
      </c>
      <c r="C1496" s="714" t="s">
        <v>886</v>
      </c>
      <c r="D1496" s="715">
        <v>61.0</v>
      </c>
      <c r="E1496" s="715">
        <v>400.0</v>
      </c>
      <c r="F1496" s="715">
        <v>63.0</v>
      </c>
      <c r="G1496" s="715">
        <v>0.0</v>
      </c>
      <c r="H1496" s="715" t="s">
        <v>1403</v>
      </c>
      <c r="J1496" s="716">
        <f t="shared" si="23"/>
        <v>1.6000000000000014</v>
      </c>
      <c r="L1496" s="709" t="s">
        <v>885</v>
      </c>
      <c r="M1496" s="708" t="s">
        <v>1470</v>
      </c>
    </row>
    <row r="1497" spans="8:8">
      <c r="A1497" s="713" t="s">
        <v>885</v>
      </c>
      <c r="B1497" s="713" t="s">
        <v>1470</v>
      </c>
      <c r="C1497" s="714" t="s">
        <v>886</v>
      </c>
      <c r="D1497" s="715">
        <v>63.0</v>
      </c>
      <c r="E1497" s="715">
        <v>0.0</v>
      </c>
      <c r="F1497" s="715">
        <v>64.0</v>
      </c>
      <c r="G1497" s="715">
        <v>0.0</v>
      </c>
      <c r="H1497" s="715" t="s">
        <v>1404</v>
      </c>
      <c r="J1497" s="716">
        <f t="shared" si="23"/>
        <v>1.0</v>
      </c>
      <c r="L1497" s="709" t="s">
        <v>885</v>
      </c>
      <c r="M1497" s="708" t="s">
        <v>1470</v>
      </c>
    </row>
    <row r="1498" spans="8:8">
      <c r="A1498" s="713" t="s">
        <v>885</v>
      </c>
      <c r="B1498" s="713" t="s">
        <v>1470</v>
      </c>
      <c r="C1498" s="714" t="s">
        <v>886</v>
      </c>
      <c r="D1498" s="715">
        <v>64.0</v>
      </c>
      <c r="E1498" s="715">
        <v>0.0</v>
      </c>
      <c r="F1498" s="715">
        <v>66.0</v>
      </c>
      <c r="G1498" s="715">
        <v>650.0</v>
      </c>
      <c r="H1498" s="715" t="s">
        <v>1404</v>
      </c>
      <c r="J1498" s="716">
        <f t="shared" si="23"/>
        <v>2.6500000000000057</v>
      </c>
      <c r="L1498" s="709" t="s">
        <v>885</v>
      </c>
      <c r="M1498" s="708" t="s">
        <v>1470</v>
      </c>
    </row>
    <row r="1499" spans="8:8">
      <c r="A1499" s="713" t="s">
        <v>885</v>
      </c>
      <c r="B1499" s="713" t="s">
        <v>1470</v>
      </c>
      <c r="C1499" s="714" t="s">
        <v>886</v>
      </c>
      <c r="D1499" s="715">
        <v>66.0</v>
      </c>
      <c r="E1499" s="715">
        <v>650.0</v>
      </c>
      <c r="F1499" s="715">
        <v>67.0</v>
      </c>
      <c r="G1499" s="715">
        <v>0.0</v>
      </c>
      <c r="H1499" s="715" t="s">
        <v>1403</v>
      </c>
      <c r="J1499" s="716">
        <f t="shared" si="23"/>
        <v>0.3499999999999943</v>
      </c>
      <c r="L1499" s="709" t="s">
        <v>885</v>
      </c>
      <c r="M1499" s="708" t="s">
        <v>1470</v>
      </c>
    </row>
    <row r="1500" spans="8:8">
      <c r="A1500" s="713" t="s">
        <v>885</v>
      </c>
      <c r="B1500" s="713" t="s">
        <v>1470</v>
      </c>
      <c r="C1500" s="714" t="s">
        <v>886</v>
      </c>
      <c r="D1500" s="715">
        <v>67.0</v>
      </c>
      <c r="E1500" s="715">
        <v>0.0</v>
      </c>
      <c r="F1500" s="715">
        <v>71.0</v>
      </c>
      <c r="G1500" s="715">
        <v>0.0</v>
      </c>
      <c r="H1500" s="715" t="s">
        <v>1404</v>
      </c>
      <c r="J1500" s="716">
        <f t="shared" si="23"/>
        <v>4.0</v>
      </c>
      <c r="L1500" s="709" t="s">
        <v>885</v>
      </c>
      <c r="M1500" s="708" t="s">
        <v>1470</v>
      </c>
    </row>
    <row r="1501" spans="8:8">
      <c r="A1501" s="713" t="s">
        <v>885</v>
      </c>
      <c r="B1501" s="713" t="s">
        <v>1470</v>
      </c>
      <c r="C1501" s="714" t="s">
        <v>886</v>
      </c>
      <c r="D1501" s="715">
        <v>71.0</v>
      </c>
      <c r="E1501" s="715">
        <v>0.0</v>
      </c>
      <c r="F1501" s="715">
        <v>73.0</v>
      </c>
      <c r="G1501" s="715">
        <v>0.0</v>
      </c>
      <c r="H1501" s="715" t="s">
        <v>1404</v>
      </c>
      <c r="J1501" s="716">
        <f t="shared" si="23"/>
        <v>2.0</v>
      </c>
      <c r="L1501" s="709" t="s">
        <v>885</v>
      </c>
      <c r="M1501" s="708" t="s">
        <v>1470</v>
      </c>
    </row>
    <row r="1502" spans="8:8">
      <c r="A1502" s="713" t="s">
        <v>885</v>
      </c>
      <c r="B1502" s="713" t="s">
        <v>1470</v>
      </c>
      <c r="C1502" s="714" t="s">
        <v>886</v>
      </c>
      <c r="D1502" s="715">
        <v>73.0</v>
      </c>
      <c r="E1502" s="715">
        <v>0.0</v>
      </c>
      <c r="F1502" s="715">
        <v>74.0</v>
      </c>
      <c r="G1502" s="715">
        <v>450.0</v>
      </c>
      <c r="H1502" s="715" t="s">
        <v>1403</v>
      </c>
      <c r="J1502" s="716">
        <f t="shared" si="23"/>
        <v>1.4500000000000028</v>
      </c>
      <c r="L1502" s="709" t="s">
        <v>885</v>
      </c>
      <c r="M1502" s="708" t="s">
        <v>1470</v>
      </c>
    </row>
    <row r="1503" spans="8:8">
      <c r="A1503" s="713" t="s">
        <v>885</v>
      </c>
      <c r="B1503" s="713" t="s">
        <v>1470</v>
      </c>
      <c r="C1503" s="714" t="s">
        <v>886</v>
      </c>
      <c r="D1503" s="715">
        <v>74.0</v>
      </c>
      <c r="E1503" s="715">
        <v>450.0</v>
      </c>
      <c r="F1503" s="715">
        <v>75.0</v>
      </c>
      <c r="G1503" s="715">
        <v>300.0</v>
      </c>
      <c r="H1503" s="715" t="s">
        <v>1402</v>
      </c>
      <c r="J1503" s="716">
        <f t="shared" si="23"/>
        <v>0.8499999999999943</v>
      </c>
      <c r="L1503" s="709" t="s">
        <v>885</v>
      </c>
      <c r="M1503" s="708" t="s">
        <v>1470</v>
      </c>
    </row>
    <row r="1504" spans="8:8">
      <c r="A1504" s="713" t="s">
        <v>885</v>
      </c>
      <c r="B1504" s="713" t="s">
        <v>1470</v>
      </c>
      <c r="C1504" s="714" t="s">
        <v>886</v>
      </c>
      <c r="D1504" s="715">
        <v>75.0</v>
      </c>
      <c r="E1504" s="715">
        <v>300.0</v>
      </c>
      <c r="F1504" s="715">
        <v>78.0</v>
      </c>
      <c r="G1504" s="715">
        <v>0.0</v>
      </c>
      <c r="H1504" s="715" t="s">
        <v>1403</v>
      </c>
      <c r="J1504" s="716">
        <f t="shared" si="23"/>
        <v>2.700000000000003</v>
      </c>
      <c r="L1504" s="709" t="s">
        <v>885</v>
      </c>
      <c r="M1504" s="708" t="s">
        <v>1470</v>
      </c>
    </row>
    <row r="1505" spans="8:8">
      <c r="A1505" s="713" t="s">
        <v>885</v>
      </c>
      <c r="B1505" s="713" t="s">
        <v>1470</v>
      </c>
      <c r="C1505" s="714" t="s">
        <v>886</v>
      </c>
      <c r="D1505" s="715">
        <v>78.0</v>
      </c>
      <c r="E1505" s="715">
        <v>0.0</v>
      </c>
      <c r="F1505" s="715">
        <v>78.0</v>
      </c>
      <c r="G1505" s="715">
        <v>150.0</v>
      </c>
      <c r="H1505" s="715" t="s">
        <v>1402</v>
      </c>
      <c r="J1505" s="716">
        <f t="shared" si="23"/>
        <v>0.15000000000000568</v>
      </c>
      <c r="L1505" s="709" t="s">
        <v>885</v>
      </c>
      <c r="M1505" s="708" t="s">
        <v>1470</v>
      </c>
    </row>
    <row r="1506" spans="8:8">
      <c r="A1506" s="713" t="s">
        <v>885</v>
      </c>
      <c r="B1506" s="713" t="s">
        <v>1470</v>
      </c>
      <c r="C1506" s="714" t="s">
        <v>886</v>
      </c>
      <c r="D1506" s="715">
        <v>78.0</v>
      </c>
      <c r="E1506" s="715">
        <v>150.0</v>
      </c>
      <c r="F1506" s="715">
        <v>78.0</v>
      </c>
      <c r="G1506" s="715">
        <v>400.0</v>
      </c>
      <c r="H1506" s="715" t="s">
        <v>1403</v>
      </c>
      <c r="J1506" s="716">
        <f t="shared" si="23"/>
        <v>0.25</v>
      </c>
      <c r="L1506" s="709" t="s">
        <v>885</v>
      </c>
      <c r="M1506" s="708" t="s">
        <v>1470</v>
      </c>
    </row>
    <row r="1507" spans="8:8">
      <c r="A1507" s="713" t="s">
        <v>885</v>
      </c>
      <c r="B1507" s="713" t="s">
        <v>1470</v>
      </c>
      <c r="C1507" s="714" t="s">
        <v>886</v>
      </c>
      <c r="D1507" s="715">
        <v>78.0</v>
      </c>
      <c r="E1507" s="715">
        <v>400.0</v>
      </c>
      <c r="F1507" s="715">
        <v>78.0</v>
      </c>
      <c r="G1507" s="715">
        <v>450.0</v>
      </c>
      <c r="H1507" s="715" t="s">
        <v>1402</v>
      </c>
      <c r="J1507" s="716">
        <f t="shared" si="23"/>
        <v>0.04999999999999716</v>
      </c>
      <c r="L1507" s="709" t="s">
        <v>885</v>
      </c>
      <c r="M1507" s="708" t="s">
        <v>1470</v>
      </c>
    </row>
    <row r="1508" spans="8:8">
      <c r="A1508" s="713" t="s">
        <v>885</v>
      </c>
      <c r="B1508" s="713" t="s">
        <v>1470</v>
      </c>
      <c r="C1508" s="714" t="s">
        <v>886</v>
      </c>
      <c r="D1508" s="715">
        <v>78.0</v>
      </c>
      <c r="E1508" s="715">
        <v>450.0</v>
      </c>
      <c r="F1508" s="715">
        <v>79.0</v>
      </c>
      <c r="G1508" s="715">
        <v>350.0</v>
      </c>
      <c r="H1508" s="715" t="s">
        <v>1403</v>
      </c>
      <c r="J1508" s="716">
        <f t="shared" si="23"/>
        <v>0.8999999999999915</v>
      </c>
      <c r="L1508" s="709" t="s">
        <v>885</v>
      </c>
      <c r="M1508" s="708" t="s">
        <v>1470</v>
      </c>
    </row>
    <row r="1509" spans="8:8">
      <c r="A1509" s="713" t="s">
        <v>885</v>
      </c>
      <c r="B1509" s="713" t="s">
        <v>1470</v>
      </c>
      <c r="C1509" s="714" t="s">
        <v>886</v>
      </c>
      <c r="D1509" s="715">
        <v>79.0</v>
      </c>
      <c r="E1509" s="715">
        <v>350.0</v>
      </c>
      <c r="F1509" s="715">
        <v>83.0</v>
      </c>
      <c r="G1509" s="715">
        <v>500.0</v>
      </c>
      <c r="H1509" s="715" t="s">
        <v>1404</v>
      </c>
      <c r="J1509" s="716">
        <f t="shared" si="23"/>
        <v>4.150000000000006</v>
      </c>
      <c r="L1509" s="709" t="s">
        <v>885</v>
      </c>
      <c r="M1509" s="708" t="s">
        <v>1470</v>
      </c>
    </row>
    <row r="1510" spans="8:8">
      <c r="A1510" s="713" t="s">
        <v>885</v>
      </c>
      <c r="B1510" s="713" t="s">
        <v>1470</v>
      </c>
      <c r="C1510" s="714" t="s">
        <v>886</v>
      </c>
      <c r="D1510" s="715">
        <v>83.0</v>
      </c>
      <c r="E1510" s="715">
        <v>500.0</v>
      </c>
      <c r="F1510" s="715">
        <v>86.0</v>
      </c>
      <c r="G1510" s="715">
        <v>0.0</v>
      </c>
      <c r="H1510" s="715" t="s">
        <v>1403</v>
      </c>
      <c r="J1510" s="716">
        <f t="shared" si="23"/>
        <v>2.5</v>
      </c>
      <c r="L1510" s="709" t="s">
        <v>885</v>
      </c>
      <c r="M1510" s="708" t="s">
        <v>1470</v>
      </c>
    </row>
    <row r="1511" spans="8:8">
      <c r="A1511" s="713" t="s">
        <v>885</v>
      </c>
      <c r="B1511" s="713" t="s">
        <v>1470</v>
      </c>
      <c r="C1511" s="714" t="s">
        <v>886</v>
      </c>
      <c r="D1511" s="715">
        <v>86.0</v>
      </c>
      <c r="E1511" s="715">
        <v>0.0</v>
      </c>
      <c r="F1511" s="715">
        <v>89.0</v>
      </c>
      <c r="G1511" s="715">
        <v>0.0</v>
      </c>
      <c r="H1511" s="715" t="s">
        <v>1402</v>
      </c>
      <c r="J1511" s="716">
        <f t="shared" si="23"/>
        <v>3.0</v>
      </c>
      <c r="L1511" s="709" t="s">
        <v>885</v>
      </c>
      <c r="M1511" s="708" t="s">
        <v>1470</v>
      </c>
    </row>
    <row r="1512" spans="8:8">
      <c r="A1512" s="713" t="s">
        <v>885</v>
      </c>
      <c r="B1512" s="713" t="s">
        <v>1470</v>
      </c>
      <c r="C1512" s="714" t="s">
        <v>886</v>
      </c>
      <c r="D1512" s="715">
        <v>89.0</v>
      </c>
      <c r="E1512" s="715">
        <v>0.0</v>
      </c>
      <c r="F1512" s="715">
        <v>89.0</v>
      </c>
      <c r="G1512" s="715">
        <v>700.0</v>
      </c>
      <c r="H1512" s="715" t="s">
        <v>1403</v>
      </c>
      <c r="J1512" s="716">
        <f t="shared" si="23"/>
        <v>0.7000000000000028</v>
      </c>
      <c r="L1512" s="709" t="s">
        <v>885</v>
      </c>
      <c r="M1512" s="708" t="s">
        <v>1470</v>
      </c>
    </row>
    <row r="1513" spans="8:8">
      <c r="A1513" s="713" t="s">
        <v>885</v>
      </c>
      <c r="B1513" s="713" t="s">
        <v>1470</v>
      </c>
      <c r="C1513" s="714" t="s">
        <v>886</v>
      </c>
      <c r="D1513" s="715">
        <v>89.0</v>
      </c>
      <c r="E1513" s="715">
        <v>700.0</v>
      </c>
      <c r="F1513" s="715">
        <v>89.0</v>
      </c>
      <c r="G1513" s="715">
        <v>900.0</v>
      </c>
      <c r="H1513" s="715" t="s">
        <v>1402</v>
      </c>
      <c r="J1513" s="716">
        <f t="shared" si="23"/>
        <v>0.20000000000000284</v>
      </c>
      <c r="L1513" s="709" t="s">
        <v>885</v>
      </c>
      <c r="M1513" s="708" t="s">
        <v>1470</v>
      </c>
    </row>
    <row r="1514" spans="8:8">
      <c r="A1514" s="713" t="s">
        <v>885</v>
      </c>
      <c r="B1514" s="713" t="s">
        <v>1470</v>
      </c>
      <c r="C1514" s="714" t="s">
        <v>886</v>
      </c>
      <c r="D1514" s="715">
        <v>89.0</v>
      </c>
      <c r="E1514" s="715">
        <v>900.0</v>
      </c>
      <c r="F1514" s="715">
        <v>90.0</v>
      </c>
      <c r="G1514" s="715">
        <v>200.0</v>
      </c>
      <c r="H1514" s="715" t="s">
        <v>1403</v>
      </c>
      <c r="J1514" s="716">
        <f t="shared" si="23"/>
        <v>0.29999999999999716</v>
      </c>
      <c r="L1514" s="709" t="s">
        <v>885</v>
      </c>
      <c r="M1514" s="708" t="s">
        <v>1470</v>
      </c>
    </row>
    <row r="1515" spans="8:8">
      <c r="A1515" s="713" t="s">
        <v>885</v>
      </c>
      <c r="B1515" s="713" t="s">
        <v>1470</v>
      </c>
      <c r="C1515" s="714" t="s">
        <v>886</v>
      </c>
      <c r="D1515" s="715">
        <v>90.0</v>
      </c>
      <c r="E1515" s="715">
        <v>200.0</v>
      </c>
      <c r="F1515" s="715">
        <v>93.0</v>
      </c>
      <c r="G1515" s="715">
        <v>654.0</v>
      </c>
      <c r="H1515" s="715" t="s">
        <v>1402</v>
      </c>
      <c r="J1515" s="716">
        <f t="shared" si="23"/>
        <v>3.4539999999999935</v>
      </c>
      <c r="L1515" s="709" t="s">
        <v>885</v>
      </c>
      <c r="M1515" s="708" t="s">
        <v>1470</v>
      </c>
    </row>
    <row r="1516" spans="8:8">
      <c r="A1516" s="713" t="s">
        <v>349</v>
      </c>
      <c r="B1516" s="713" t="s">
        <v>1527</v>
      </c>
      <c r="C1516" s="714" t="s">
        <v>350</v>
      </c>
      <c r="D1516" s="715">
        <v>0.0</v>
      </c>
      <c r="E1516" s="715">
        <v>0.0</v>
      </c>
      <c r="F1516" s="715">
        <v>64.0</v>
      </c>
      <c r="G1516" s="715">
        <v>11.0</v>
      </c>
      <c r="H1516" s="715" t="s">
        <v>1402</v>
      </c>
      <c r="J1516" s="716">
        <f t="shared" si="23"/>
        <v>64.011</v>
      </c>
      <c r="L1516" s="709" t="s">
        <v>349</v>
      </c>
      <c r="M1516" s="708" t="s">
        <v>1527</v>
      </c>
    </row>
    <row r="1517" spans="8:8">
      <c r="A1517" s="713" t="s">
        <v>1528</v>
      </c>
      <c r="B1517" s="713" t="s">
        <v>1426</v>
      </c>
      <c r="C1517" s="714" t="s">
        <v>1529</v>
      </c>
      <c r="D1517" s="715">
        <v>0.0</v>
      </c>
      <c r="E1517" s="715">
        <v>0.0</v>
      </c>
      <c r="F1517" s="715">
        <v>2.0</v>
      </c>
      <c r="G1517" s="715">
        <v>500.0</v>
      </c>
      <c r="H1517" s="715" t="s">
        <v>1403</v>
      </c>
      <c r="J1517" s="716">
        <f t="shared" si="23"/>
        <v>2.5</v>
      </c>
      <c r="L1517" s="709" t="s">
        <v>1528</v>
      </c>
      <c r="M1517" s="708" t="s">
        <v>1426</v>
      </c>
    </row>
    <row r="1518" spans="8:8">
      <c r="A1518" s="713" t="s">
        <v>1528</v>
      </c>
      <c r="B1518" s="713" t="s">
        <v>1426</v>
      </c>
      <c r="C1518" s="714" t="s">
        <v>1529</v>
      </c>
      <c r="D1518" s="715">
        <v>2.0</v>
      </c>
      <c r="E1518" s="715">
        <v>500.0</v>
      </c>
      <c r="F1518" s="715">
        <v>3.0</v>
      </c>
      <c r="G1518" s="715">
        <v>0.0</v>
      </c>
      <c r="H1518" s="715" t="s">
        <v>1404</v>
      </c>
      <c r="J1518" s="716">
        <f t="shared" si="23"/>
        <v>0.5</v>
      </c>
      <c r="L1518" s="709" t="s">
        <v>1528</v>
      </c>
      <c r="M1518" s="708" t="s">
        <v>1426</v>
      </c>
    </row>
    <row r="1519" spans="8:8">
      <c r="A1519" s="713" t="s">
        <v>1528</v>
      </c>
      <c r="B1519" s="713" t="s">
        <v>1426</v>
      </c>
      <c r="C1519" s="714" t="s">
        <v>1529</v>
      </c>
      <c r="D1519" s="715">
        <v>3.0</v>
      </c>
      <c r="E1519" s="715">
        <v>0.0</v>
      </c>
      <c r="F1519" s="715">
        <v>4.0</v>
      </c>
      <c r="G1519" s="715">
        <v>0.0</v>
      </c>
      <c r="H1519" s="715" t="s">
        <v>1404</v>
      </c>
      <c r="J1519" s="716">
        <f t="shared" si="23"/>
        <v>1.0</v>
      </c>
      <c r="L1519" s="709" t="s">
        <v>1528</v>
      </c>
      <c r="M1519" s="708" t="s">
        <v>1426</v>
      </c>
    </row>
    <row r="1520" spans="8:8">
      <c r="A1520" s="713" t="s">
        <v>1528</v>
      </c>
      <c r="B1520" s="713" t="s">
        <v>1426</v>
      </c>
      <c r="C1520" s="714" t="s">
        <v>1529</v>
      </c>
      <c r="D1520" s="715">
        <v>4.0</v>
      </c>
      <c r="E1520" s="715">
        <v>0.0</v>
      </c>
      <c r="F1520" s="715">
        <v>5.0</v>
      </c>
      <c r="G1520" s="715">
        <v>0.0</v>
      </c>
      <c r="H1520" s="715" t="s">
        <v>1411</v>
      </c>
      <c r="J1520" s="716">
        <f t="shared" si="23"/>
        <v>1.0</v>
      </c>
      <c r="L1520" s="709" t="s">
        <v>1528</v>
      </c>
      <c r="M1520" s="708" t="s">
        <v>1426</v>
      </c>
    </row>
    <row r="1521" spans="8:8">
      <c r="A1521" s="713" t="s">
        <v>1528</v>
      </c>
      <c r="B1521" s="713" t="s">
        <v>1426</v>
      </c>
      <c r="C1521" s="714" t="s">
        <v>1529</v>
      </c>
      <c r="D1521" s="715">
        <v>5.0</v>
      </c>
      <c r="E1521" s="715">
        <v>0.0</v>
      </c>
      <c r="F1521" s="715">
        <v>6.0</v>
      </c>
      <c r="G1521" s="715">
        <v>0.0</v>
      </c>
      <c r="H1521" s="715" t="s">
        <v>1411</v>
      </c>
      <c r="J1521" s="716">
        <f t="shared" si="23"/>
        <v>1.0</v>
      </c>
      <c r="L1521" s="709" t="s">
        <v>1528</v>
      </c>
      <c r="M1521" s="708" t="s">
        <v>1426</v>
      </c>
    </row>
    <row r="1522" spans="8:8">
      <c r="A1522" s="713" t="s">
        <v>1528</v>
      </c>
      <c r="B1522" s="713" t="s">
        <v>1426</v>
      </c>
      <c r="C1522" s="714" t="s">
        <v>1529</v>
      </c>
      <c r="D1522" s="715">
        <v>6.0</v>
      </c>
      <c r="E1522" s="715">
        <v>0.0</v>
      </c>
      <c r="F1522" s="715">
        <v>7.0</v>
      </c>
      <c r="G1522" s="715">
        <v>500.0</v>
      </c>
      <c r="H1522" s="715" t="s">
        <v>1404</v>
      </c>
      <c r="J1522" s="716">
        <f t="shared" si="23"/>
        <v>1.5</v>
      </c>
      <c r="L1522" s="709" t="s">
        <v>1528</v>
      </c>
      <c r="M1522" s="708" t="s">
        <v>1426</v>
      </c>
    </row>
    <row r="1523" spans="8:8">
      <c r="A1523" s="713" t="s">
        <v>1528</v>
      </c>
      <c r="B1523" s="713" t="s">
        <v>1426</v>
      </c>
      <c r="C1523" s="714" t="s">
        <v>1529</v>
      </c>
      <c r="D1523" s="715">
        <v>7.0</v>
      </c>
      <c r="E1523" s="715">
        <v>500.0</v>
      </c>
      <c r="F1523" s="715">
        <v>8.0</v>
      </c>
      <c r="G1523" s="715">
        <v>0.0</v>
      </c>
      <c r="H1523" s="715" t="s">
        <v>1411</v>
      </c>
      <c r="J1523" s="716">
        <f t="shared" si="23"/>
        <v>0.5</v>
      </c>
      <c r="L1523" s="709" t="s">
        <v>1528</v>
      </c>
      <c r="M1523" s="708" t="s">
        <v>1426</v>
      </c>
    </row>
    <row r="1524" spans="8:8">
      <c r="A1524" s="713" t="s">
        <v>1528</v>
      </c>
      <c r="B1524" s="713" t="s">
        <v>1426</v>
      </c>
      <c r="C1524" s="714" t="s">
        <v>1529</v>
      </c>
      <c r="D1524" s="715">
        <v>8.0</v>
      </c>
      <c r="E1524" s="715">
        <v>0.0</v>
      </c>
      <c r="F1524" s="715">
        <v>9.0</v>
      </c>
      <c r="G1524" s="715">
        <v>300.0</v>
      </c>
      <c r="H1524" s="715" t="s">
        <v>1404</v>
      </c>
      <c r="J1524" s="716">
        <f t="shared" si="23"/>
        <v>1.3000000000000007</v>
      </c>
      <c r="L1524" s="709" t="s">
        <v>1528</v>
      </c>
      <c r="M1524" s="708" t="s">
        <v>1426</v>
      </c>
    </row>
    <row r="1525" spans="8:8">
      <c r="A1525" s="713" t="s">
        <v>1528</v>
      </c>
      <c r="B1525" s="713" t="s">
        <v>1426</v>
      </c>
      <c r="C1525" s="714" t="s">
        <v>1529</v>
      </c>
      <c r="D1525" s="715">
        <v>9.0</v>
      </c>
      <c r="E1525" s="715">
        <v>300.0</v>
      </c>
      <c r="F1525" s="715">
        <v>11.0</v>
      </c>
      <c r="G1525" s="715">
        <v>300.0</v>
      </c>
      <c r="H1525" s="715" t="s">
        <v>1404</v>
      </c>
      <c r="J1525" s="716">
        <f t="shared" si="23"/>
        <v>2.0</v>
      </c>
      <c r="L1525" s="709" t="s">
        <v>1528</v>
      </c>
      <c r="M1525" s="708" t="s">
        <v>1426</v>
      </c>
    </row>
    <row r="1526" spans="8:8">
      <c r="A1526" s="713" t="s">
        <v>1528</v>
      </c>
      <c r="B1526" s="713" t="s">
        <v>1426</v>
      </c>
      <c r="C1526" s="714" t="s">
        <v>1529</v>
      </c>
      <c r="D1526" s="715">
        <v>11.0</v>
      </c>
      <c r="E1526" s="715">
        <v>300.0</v>
      </c>
      <c r="F1526" s="715">
        <v>16.0</v>
      </c>
      <c r="G1526" s="715">
        <v>117.0</v>
      </c>
      <c r="H1526" s="715" t="s">
        <v>1411</v>
      </c>
      <c r="J1526" s="716">
        <f t="shared" si="23"/>
        <v>4.817</v>
      </c>
      <c r="L1526" s="709" t="s">
        <v>1528</v>
      </c>
      <c r="M1526" s="708" t="s">
        <v>1426</v>
      </c>
    </row>
    <row r="1527" spans="8:8">
      <c r="A1527" s="713" t="s">
        <v>864</v>
      </c>
      <c r="B1527" s="713" t="s">
        <v>1423</v>
      </c>
      <c r="C1527" s="714" t="s">
        <v>1530</v>
      </c>
      <c r="D1527" s="715">
        <v>0.0</v>
      </c>
      <c r="E1527" s="715">
        <v>0.0</v>
      </c>
      <c r="F1527" s="715">
        <v>20.0</v>
      </c>
      <c r="G1527" s="715">
        <v>0.0</v>
      </c>
      <c r="H1527" s="715" t="s">
        <v>1404</v>
      </c>
      <c r="J1527" s="716">
        <f t="shared" si="23"/>
        <v>20.0</v>
      </c>
      <c r="L1527" s="709" t="s">
        <v>864</v>
      </c>
      <c r="M1527" s="708" t="s">
        <v>1423</v>
      </c>
    </row>
    <row r="1528" spans="8:8">
      <c r="A1528" s="713" t="s">
        <v>864</v>
      </c>
      <c r="B1528" s="713" t="s">
        <v>1423</v>
      </c>
      <c r="C1528" s="714" t="s">
        <v>1530</v>
      </c>
      <c r="D1528" s="715">
        <v>20.0</v>
      </c>
      <c r="E1528" s="715">
        <v>0.0</v>
      </c>
      <c r="F1528" s="715">
        <v>23.0</v>
      </c>
      <c r="G1528" s="715">
        <v>0.0</v>
      </c>
      <c r="H1528" s="715" t="s">
        <v>1403</v>
      </c>
      <c r="J1528" s="716">
        <f t="shared" si="23"/>
        <v>3.0</v>
      </c>
      <c r="L1528" s="709" t="s">
        <v>864</v>
      </c>
      <c r="M1528" s="708" t="s">
        <v>1423</v>
      </c>
    </row>
    <row r="1529" spans="8:8">
      <c r="A1529" s="713" t="s">
        <v>864</v>
      </c>
      <c r="B1529" s="713" t="s">
        <v>1423</v>
      </c>
      <c r="C1529" s="714" t="s">
        <v>1530</v>
      </c>
      <c r="D1529" s="715">
        <v>23.0</v>
      </c>
      <c r="E1529" s="715">
        <v>0.0</v>
      </c>
      <c r="F1529" s="715">
        <v>24.0</v>
      </c>
      <c r="G1529" s="715">
        <v>0.0</v>
      </c>
      <c r="H1529" s="715" t="s">
        <v>1404</v>
      </c>
      <c r="J1529" s="716">
        <f t="shared" si="23"/>
        <v>1.0</v>
      </c>
      <c r="L1529" s="709" t="s">
        <v>864</v>
      </c>
      <c r="M1529" s="708" t="s">
        <v>1423</v>
      </c>
    </row>
    <row r="1530" spans="8:8">
      <c r="A1530" s="713" t="s">
        <v>864</v>
      </c>
      <c r="B1530" s="713" t="s">
        <v>1423</v>
      </c>
      <c r="C1530" s="714" t="s">
        <v>1530</v>
      </c>
      <c r="D1530" s="715">
        <v>24.0</v>
      </c>
      <c r="E1530" s="715">
        <v>0.0</v>
      </c>
      <c r="F1530" s="715">
        <v>25.0</v>
      </c>
      <c r="G1530" s="715">
        <v>500.0</v>
      </c>
      <c r="H1530" s="715" t="s">
        <v>1403</v>
      </c>
      <c r="J1530" s="716">
        <f t="shared" si="23"/>
        <v>1.5</v>
      </c>
      <c r="L1530" s="709" t="s">
        <v>864</v>
      </c>
      <c r="M1530" s="708" t="s">
        <v>1423</v>
      </c>
    </row>
    <row r="1531" spans="8:8">
      <c r="A1531" s="713" t="s">
        <v>864</v>
      </c>
      <c r="B1531" s="713" t="s">
        <v>1423</v>
      </c>
      <c r="C1531" s="714" t="s">
        <v>1530</v>
      </c>
      <c r="D1531" s="715">
        <v>25.0</v>
      </c>
      <c r="E1531" s="715">
        <v>500.0</v>
      </c>
      <c r="F1531" s="715">
        <v>31.0</v>
      </c>
      <c r="G1531" s="715">
        <v>710.0</v>
      </c>
      <c r="H1531" s="715" t="s">
        <v>1402</v>
      </c>
      <c r="J1531" s="716">
        <f t="shared" si="23"/>
        <v>6.210000000000001</v>
      </c>
      <c r="L1531" s="709" t="s">
        <v>864</v>
      </c>
      <c r="M1531" s="708" t="s">
        <v>1423</v>
      </c>
    </row>
    <row r="1532" spans="8:8">
      <c r="A1532" s="713" t="s">
        <v>864</v>
      </c>
      <c r="B1532" s="713" t="s">
        <v>1423</v>
      </c>
      <c r="C1532" s="714" t="s">
        <v>1531</v>
      </c>
      <c r="D1532" s="715">
        <v>31.0</v>
      </c>
      <c r="E1532" s="715">
        <v>710.0</v>
      </c>
      <c r="F1532" s="715">
        <v>32.0</v>
      </c>
      <c r="G1532" s="715">
        <v>443.0</v>
      </c>
      <c r="H1532" s="715" t="s">
        <v>1402</v>
      </c>
      <c r="J1532" s="716">
        <f t="shared" si="23"/>
        <v>0.732999999999997</v>
      </c>
      <c r="L1532" s="709" t="s">
        <v>864</v>
      </c>
      <c r="M1532" s="708" t="s">
        <v>1423</v>
      </c>
    </row>
    <row r="1533" spans="8:8">
      <c r="A1533" s="713" t="s">
        <v>735</v>
      </c>
      <c r="B1533" s="713" t="s">
        <v>1472</v>
      </c>
      <c r="C1533" s="714" t="s">
        <v>737</v>
      </c>
      <c r="D1533" s="715">
        <v>25.0</v>
      </c>
      <c r="E1533" s="715">
        <v>0.0</v>
      </c>
      <c r="F1533" s="715">
        <v>33.0</v>
      </c>
      <c r="G1533" s="715">
        <v>0.0</v>
      </c>
      <c r="H1533" s="715" t="s">
        <v>1402</v>
      </c>
      <c r="J1533" s="716">
        <f t="shared" si="23"/>
        <v>8.0</v>
      </c>
      <c r="L1533" s="709" t="s">
        <v>735</v>
      </c>
      <c r="M1533" s="708" t="s">
        <v>1472</v>
      </c>
    </row>
    <row r="1534" spans="8:8">
      <c r="A1534" s="713" t="s">
        <v>741</v>
      </c>
      <c r="B1534" s="713" t="s">
        <v>1472</v>
      </c>
      <c r="C1534" s="714" t="s">
        <v>1532</v>
      </c>
      <c r="D1534" s="715">
        <v>0.0</v>
      </c>
      <c r="E1534" s="715">
        <v>0.0</v>
      </c>
      <c r="F1534" s="715">
        <v>1.0</v>
      </c>
      <c r="G1534" s="715">
        <v>600.0</v>
      </c>
      <c r="H1534" s="715" t="s">
        <v>1402</v>
      </c>
      <c r="J1534" s="716">
        <f t="shared" si="23"/>
        <v>1.6</v>
      </c>
      <c r="L1534" s="709" t="s">
        <v>741</v>
      </c>
      <c r="M1534" s="708" t="s">
        <v>1472</v>
      </c>
    </row>
    <row r="1535" spans="8:8">
      <c r="A1535" s="713" t="s">
        <v>741</v>
      </c>
      <c r="B1535" s="713" t="s">
        <v>1472</v>
      </c>
      <c r="C1535" s="714" t="s">
        <v>1533</v>
      </c>
      <c r="D1535" s="715">
        <v>0.0</v>
      </c>
      <c r="E1535" s="715">
        <v>0.0</v>
      </c>
      <c r="F1535" s="715">
        <v>1.0</v>
      </c>
      <c r="G1535" s="715">
        <v>600.0</v>
      </c>
      <c r="H1535" s="715" t="s">
        <v>1402</v>
      </c>
      <c r="J1535" s="716">
        <f t="shared" si="23"/>
        <v>1.6</v>
      </c>
      <c r="L1535" s="709" t="s">
        <v>741</v>
      </c>
      <c r="M1535" s="708" t="s">
        <v>1472</v>
      </c>
    </row>
    <row r="1536" spans="8:8">
      <c r="A1536" s="713" t="s">
        <v>741</v>
      </c>
      <c r="B1536" s="713" t="s">
        <v>1472</v>
      </c>
      <c r="C1536" s="714" t="s">
        <v>1532</v>
      </c>
      <c r="D1536" s="715">
        <v>1.0</v>
      </c>
      <c r="E1536" s="715">
        <v>600.0</v>
      </c>
      <c r="F1536" s="715">
        <v>7.0</v>
      </c>
      <c r="G1536" s="715">
        <v>300.0</v>
      </c>
      <c r="H1536" s="715" t="s">
        <v>1403</v>
      </c>
      <c r="J1536" s="716">
        <f t="shared" si="23"/>
        <v>5.699999999999999</v>
      </c>
      <c r="L1536" s="709" t="s">
        <v>741</v>
      </c>
      <c r="M1536" s="708" t="s">
        <v>1472</v>
      </c>
    </row>
    <row r="1537" spans="8:8">
      <c r="A1537" s="713" t="s">
        <v>741</v>
      </c>
      <c r="B1537" s="713" t="s">
        <v>1472</v>
      </c>
      <c r="C1537" s="714" t="s">
        <v>1533</v>
      </c>
      <c r="D1537" s="715">
        <v>1.0</v>
      </c>
      <c r="E1537" s="715">
        <v>600.0</v>
      </c>
      <c r="F1537" s="715">
        <v>7.0</v>
      </c>
      <c r="G1537" s="715">
        <v>300.0</v>
      </c>
      <c r="H1537" s="715" t="s">
        <v>1403</v>
      </c>
      <c r="J1537" s="716">
        <f t="shared" si="23"/>
        <v>5.699999999999999</v>
      </c>
      <c r="L1537" s="709" t="s">
        <v>741</v>
      </c>
      <c r="M1537" s="708" t="s">
        <v>1472</v>
      </c>
    </row>
    <row r="1538" spans="8:8">
      <c r="A1538" s="713" t="s">
        <v>741</v>
      </c>
      <c r="B1538" s="713" t="s">
        <v>1472</v>
      </c>
      <c r="C1538" s="714" t="s">
        <v>1532</v>
      </c>
      <c r="D1538" s="715">
        <v>7.0</v>
      </c>
      <c r="E1538" s="715">
        <v>300.0</v>
      </c>
      <c r="F1538" s="715">
        <v>18.0</v>
      </c>
      <c r="G1538" s="715">
        <v>45.0</v>
      </c>
      <c r="H1538" s="715" t="s">
        <v>1402</v>
      </c>
      <c r="J1538" s="716">
        <f t="shared" si="23"/>
        <v>10.745000000000001</v>
      </c>
      <c r="L1538" s="709" t="s">
        <v>741</v>
      </c>
      <c r="M1538" s="708" t="s">
        <v>1472</v>
      </c>
    </row>
    <row r="1539" spans="8:8">
      <c r="A1539" s="713" t="s">
        <v>741</v>
      </c>
      <c r="B1539" s="713" t="s">
        <v>1472</v>
      </c>
      <c r="C1539" s="714" t="s">
        <v>1533</v>
      </c>
      <c r="D1539" s="715">
        <v>7.0</v>
      </c>
      <c r="E1539" s="715">
        <v>300.0</v>
      </c>
      <c r="F1539" s="715">
        <v>18.0</v>
      </c>
      <c r="G1539" s="715">
        <v>260.0</v>
      </c>
      <c r="H1539" s="715" t="s">
        <v>1402</v>
      </c>
      <c r="J1539" s="716">
        <f t="shared" si="24" ref="J1539:J1555">+(F1539+G1539/1000)-(D1539+E1539/1000)</f>
        <v>10.96</v>
      </c>
      <c r="L1539" s="709" t="s">
        <v>741</v>
      </c>
      <c r="M1539" s="708" t="s">
        <v>1472</v>
      </c>
    </row>
    <row r="1540" spans="8:8">
      <c r="A1540" s="713" t="s">
        <v>641</v>
      </c>
      <c r="B1540" s="713" t="s">
        <v>1447</v>
      </c>
      <c r="C1540" s="714" t="s">
        <v>1534</v>
      </c>
      <c r="D1540" s="715">
        <v>29.0</v>
      </c>
      <c r="E1540" s="715">
        <v>0.0</v>
      </c>
      <c r="F1540" s="715">
        <v>69.0</v>
      </c>
      <c r="G1540" s="715">
        <v>0.0</v>
      </c>
      <c r="H1540" s="715" t="s">
        <v>1403</v>
      </c>
      <c r="J1540" s="716">
        <f t="shared" si="24"/>
        <v>40.0</v>
      </c>
      <c r="L1540" s="709" t="s">
        <v>641</v>
      </c>
      <c r="M1540" s="708" t="s">
        <v>1447</v>
      </c>
    </row>
    <row r="1541" spans="8:8">
      <c r="A1541" s="713" t="s">
        <v>641</v>
      </c>
      <c r="B1541" s="713" t="s">
        <v>1447</v>
      </c>
      <c r="C1541" s="714" t="s">
        <v>1534</v>
      </c>
      <c r="D1541" s="715">
        <v>69.0</v>
      </c>
      <c r="E1541" s="715">
        <v>0.0</v>
      </c>
      <c r="F1541" s="715">
        <v>109.0</v>
      </c>
      <c r="G1541" s="715">
        <v>800.0</v>
      </c>
      <c r="H1541" s="715" t="s">
        <v>1402</v>
      </c>
      <c r="J1541" s="716">
        <f t="shared" si="24"/>
        <v>40.8</v>
      </c>
      <c r="L1541" s="709" t="s">
        <v>641</v>
      </c>
      <c r="M1541" s="708" t="s">
        <v>1447</v>
      </c>
    </row>
    <row r="1542" spans="8:8">
      <c r="A1542" s="713" t="s">
        <v>756</v>
      </c>
      <c r="B1542" s="713" t="s">
        <v>1472</v>
      </c>
      <c r="C1542" s="714" t="s">
        <v>1535</v>
      </c>
      <c r="D1542" s="715">
        <v>70.0</v>
      </c>
      <c r="E1542" s="715">
        <v>0.0</v>
      </c>
      <c r="F1542" s="715">
        <v>75.0</v>
      </c>
      <c r="G1542" s="715">
        <v>0.0</v>
      </c>
      <c r="H1542" s="715" t="s">
        <v>1402</v>
      </c>
      <c r="J1542" s="716">
        <f t="shared" si="24"/>
        <v>5.0</v>
      </c>
      <c r="L1542" s="709" t="s">
        <v>756</v>
      </c>
      <c r="M1542" s="708" t="s">
        <v>1472</v>
      </c>
    </row>
    <row r="1543" spans="8:8">
      <c r="A1543" s="713" t="s">
        <v>1036</v>
      </c>
      <c r="B1543" s="713" t="s">
        <v>1498</v>
      </c>
      <c r="C1543" s="714" t="s">
        <v>1536</v>
      </c>
      <c r="D1543" s="715">
        <v>0.0</v>
      </c>
      <c r="E1543" s="715">
        <v>0.0</v>
      </c>
      <c r="F1543" s="715">
        <v>2.0</v>
      </c>
      <c r="G1543" s="715">
        <v>790.0</v>
      </c>
      <c r="H1543" s="715" t="s">
        <v>1403</v>
      </c>
      <c r="J1543" s="716">
        <f t="shared" si="24"/>
        <v>2.79</v>
      </c>
      <c r="L1543" s="709" t="s">
        <v>1036</v>
      </c>
      <c r="M1543" s="708" t="s">
        <v>1498</v>
      </c>
    </row>
    <row r="1544" spans="8:8">
      <c r="A1544" s="713" t="s">
        <v>1036</v>
      </c>
      <c r="B1544" s="713" t="s">
        <v>1498</v>
      </c>
      <c r="C1544" s="714" t="s">
        <v>1536</v>
      </c>
      <c r="D1544" s="715">
        <v>2.0</v>
      </c>
      <c r="E1544" s="715">
        <v>790.0</v>
      </c>
      <c r="F1544" s="715">
        <v>33.0</v>
      </c>
      <c r="G1544" s="715">
        <v>0.0</v>
      </c>
      <c r="H1544" s="715" t="s">
        <v>1404</v>
      </c>
      <c r="J1544" s="716">
        <f t="shared" si="24"/>
        <v>30.21</v>
      </c>
      <c r="L1544" s="709" t="s">
        <v>1036</v>
      </c>
      <c r="M1544" s="708" t="s">
        <v>1498</v>
      </c>
    </row>
    <row r="1545" spans="8:8">
      <c r="A1545" s="713" t="s">
        <v>421</v>
      </c>
      <c r="B1545" s="713" t="s">
        <v>1418</v>
      </c>
      <c r="C1545" s="714" t="s">
        <v>1537</v>
      </c>
      <c r="D1545" s="715">
        <v>0.0</v>
      </c>
      <c r="E1545" s="715">
        <v>0.0</v>
      </c>
      <c r="F1545" s="715">
        <v>2.0</v>
      </c>
      <c r="G1545" s="715">
        <v>700.0</v>
      </c>
      <c r="H1545" s="715" t="s">
        <v>1402</v>
      </c>
      <c r="J1545" s="716">
        <f t="shared" si="24"/>
        <v>2.7</v>
      </c>
      <c r="L1545" s="709" t="s">
        <v>421</v>
      </c>
      <c r="M1545" s="708" t="s">
        <v>1418</v>
      </c>
    </row>
    <row r="1546" spans="8:8">
      <c r="A1546" s="713" t="s">
        <v>421</v>
      </c>
      <c r="B1546" s="713" t="s">
        <v>1418</v>
      </c>
      <c r="C1546" s="714" t="s">
        <v>1537</v>
      </c>
      <c r="D1546" s="715">
        <v>2.0</v>
      </c>
      <c r="E1546" s="715">
        <v>700.0</v>
      </c>
      <c r="F1546" s="715">
        <v>12.0</v>
      </c>
      <c r="G1546" s="715">
        <v>300.0</v>
      </c>
      <c r="H1546" s="715" t="s">
        <v>1403</v>
      </c>
      <c r="J1546" s="716">
        <f t="shared" si="24"/>
        <v>9.600000000000001</v>
      </c>
      <c r="L1546" s="709" t="s">
        <v>421</v>
      </c>
      <c r="M1546" s="708" t="s">
        <v>1418</v>
      </c>
    </row>
    <row r="1547" spans="8:8">
      <c r="A1547" s="713" t="s">
        <v>421</v>
      </c>
      <c r="B1547" s="713" t="s">
        <v>1418</v>
      </c>
      <c r="C1547" s="714" t="s">
        <v>1537</v>
      </c>
      <c r="D1547" s="715">
        <v>12.0</v>
      </c>
      <c r="E1547" s="715">
        <v>300.0</v>
      </c>
      <c r="F1547" s="715">
        <v>16.0</v>
      </c>
      <c r="G1547" s="715">
        <v>100.0</v>
      </c>
      <c r="H1547" s="715" t="s">
        <v>1404</v>
      </c>
      <c r="J1547" s="716">
        <f t="shared" si="24"/>
        <v>3.8000000000000007</v>
      </c>
      <c r="L1547" s="709" t="s">
        <v>421</v>
      </c>
      <c r="M1547" s="708" t="s">
        <v>1418</v>
      </c>
    </row>
    <row r="1548" spans="8:8">
      <c r="A1548" s="713" t="s">
        <v>421</v>
      </c>
      <c r="B1548" s="713" t="s">
        <v>1418</v>
      </c>
      <c r="C1548" s="714" t="s">
        <v>1537</v>
      </c>
      <c r="D1548" s="715">
        <v>16.0</v>
      </c>
      <c r="E1548" s="715">
        <v>100.0</v>
      </c>
      <c r="F1548" s="715">
        <v>25.0</v>
      </c>
      <c r="G1548" s="715">
        <v>800.0</v>
      </c>
      <c r="H1548" s="715" t="s">
        <v>1402</v>
      </c>
      <c r="J1548" s="716">
        <f t="shared" si="24"/>
        <v>9.7</v>
      </c>
      <c r="L1548" s="709" t="s">
        <v>421</v>
      </c>
      <c r="M1548" s="708" t="s">
        <v>1418</v>
      </c>
    </row>
    <row r="1549" spans="8:8">
      <c r="A1549" s="713" t="s">
        <v>421</v>
      </c>
      <c r="B1549" s="713" t="s">
        <v>1418</v>
      </c>
      <c r="C1549" s="714" t="s">
        <v>1537</v>
      </c>
      <c r="D1549" s="715">
        <v>25.0</v>
      </c>
      <c r="E1549" s="715">
        <v>800.0</v>
      </c>
      <c r="F1549" s="715">
        <v>32.0</v>
      </c>
      <c r="G1549" s="715">
        <v>900.0</v>
      </c>
      <c r="H1549" s="715" t="s">
        <v>1403</v>
      </c>
      <c r="J1549" s="716">
        <f t="shared" si="24"/>
        <v>7.099999999999998</v>
      </c>
      <c r="L1549" s="709" t="s">
        <v>421</v>
      </c>
      <c r="M1549" s="708" t="s">
        <v>1418</v>
      </c>
    </row>
    <row r="1550" spans="8:8">
      <c r="A1550" s="713" t="s">
        <v>421</v>
      </c>
      <c r="B1550" s="713" t="s">
        <v>1418</v>
      </c>
      <c r="C1550" s="714" t="s">
        <v>1537</v>
      </c>
      <c r="D1550" s="715">
        <v>32.0</v>
      </c>
      <c r="E1550" s="715">
        <v>900.0</v>
      </c>
      <c r="F1550" s="715">
        <v>35.0</v>
      </c>
      <c r="G1550" s="715">
        <v>600.0</v>
      </c>
      <c r="H1550" s="715" t="s">
        <v>1402</v>
      </c>
      <c r="J1550" s="716">
        <f t="shared" si="24"/>
        <v>2.700000000000003</v>
      </c>
      <c r="L1550" s="709" t="s">
        <v>421</v>
      </c>
      <c r="M1550" s="708" t="s">
        <v>1418</v>
      </c>
    </row>
    <row r="1551" spans="8:8">
      <c r="A1551" s="713" t="s">
        <v>421</v>
      </c>
      <c r="B1551" s="713" t="s">
        <v>1418</v>
      </c>
      <c r="C1551" s="714" t="s">
        <v>1537</v>
      </c>
      <c r="D1551" s="715">
        <v>35.0</v>
      </c>
      <c r="E1551" s="715">
        <v>600.0</v>
      </c>
      <c r="F1551" s="715">
        <v>46.0</v>
      </c>
      <c r="G1551" s="715">
        <v>700.0</v>
      </c>
      <c r="H1551" s="715" t="s">
        <v>1403</v>
      </c>
      <c r="J1551" s="716">
        <f t="shared" si="24"/>
        <v>11.100000000000001</v>
      </c>
      <c r="L1551" s="709" t="s">
        <v>421</v>
      </c>
      <c r="M1551" s="708" t="s">
        <v>1418</v>
      </c>
    </row>
    <row r="1552" spans="8:8">
      <c r="A1552" s="713" t="s">
        <v>421</v>
      </c>
      <c r="B1552" s="713" t="s">
        <v>1418</v>
      </c>
      <c r="C1552" s="714" t="s">
        <v>1537</v>
      </c>
      <c r="D1552" s="715">
        <v>46.0</v>
      </c>
      <c r="E1552" s="715">
        <v>700.0</v>
      </c>
      <c r="F1552" s="715">
        <v>49.0</v>
      </c>
      <c r="G1552" s="715">
        <v>200.0</v>
      </c>
      <c r="H1552" s="715" t="s">
        <v>1404</v>
      </c>
      <c r="J1552" s="716">
        <f t="shared" si="24"/>
        <v>2.5</v>
      </c>
      <c r="L1552" s="709" t="s">
        <v>421</v>
      </c>
      <c r="M1552" s="708" t="s">
        <v>1418</v>
      </c>
    </row>
    <row r="1553" spans="8:8">
      <c r="A1553" s="713" t="s">
        <v>421</v>
      </c>
      <c r="B1553" s="713" t="s">
        <v>1418</v>
      </c>
      <c r="C1553" s="714" t="s">
        <v>1537</v>
      </c>
      <c r="D1553" s="715">
        <v>49.0</v>
      </c>
      <c r="E1553" s="715">
        <v>200.0</v>
      </c>
      <c r="F1553" s="715">
        <v>51.0</v>
      </c>
      <c r="G1553" s="715">
        <v>200.0</v>
      </c>
      <c r="H1553" s="715" t="s">
        <v>1403</v>
      </c>
      <c r="J1553" s="716">
        <f t="shared" si="24"/>
        <v>2.0</v>
      </c>
      <c r="L1553" s="709" t="s">
        <v>421</v>
      </c>
      <c r="M1553" s="708" t="s">
        <v>1418</v>
      </c>
    </row>
    <row r="1554" spans="8:8">
      <c r="A1554" s="713" t="s">
        <v>421</v>
      </c>
      <c r="B1554" s="713" t="s">
        <v>1418</v>
      </c>
      <c r="C1554" s="714" t="s">
        <v>1537</v>
      </c>
      <c r="D1554" s="715">
        <v>51.0</v>
      </c>
      <c r="E1554" s="715">
        <v>200.0</v>
      </c>
      <c r="F1554" s="715">
        <v>55.0</v>
      </c>
      <c r="G1554" s="715">
        <v>0.0</v>
      </c>
      <c r="H1554" s="715" t="s">
        <v>1402</v>
      </c>
      <c r="J1554" s="716">
        <f t="shared" si="24"/>
        <v>3.799999999999997</v>
      </c>
      <c r="L1554" s="709" t="s">
        <v>421</v>
      </c>
      <c r="M1554" s="708" t="s">
        <v>1418</v>
      </c>
    </row>
    <row r="1555" spans="8:8">
      <c r="A1555" s="713" t="s">
        <v>366</v>
      </c>
      <c r="B1555" s="713" t="s">
        <v>1527</v>
      </c>
      <c r="C1555" s="714" t="s">
        <v>1538</v>
      </c>
      <c r="D1555" s="715">
        <v>0.0</v>
      </c>
      <c r="E1555" s="715">
        <v>0.0</v>
      </c>
      <c r="F1555" s="715">
        <v>38.0</v>
      </c>
      <c r="G1555" s="715">
        <v>554.0</v>
      </c>
      <c r="H1555" s="715" t="s">
        <v>1402</v>
      </c>
      <c r="J1555" s="716">
        <f t="shared" si="24"/>
        <v>38.554</v>
      </c>
      <c r="L1555" s="709" t="s">
        <v>366</v>
      </c>
      <c r="M1555" s="708" t="s">
        <v>1527</v>
      </c>
    </row>
    <row r="1557" spans="8:8">
      <c r="I1557" s="708" t="s">
        <v>1539</v>
      </c>
      <c r="J1557" s="716">
        <f>SUM(J2:J1556)</f>
        <v>6327.0970000000025</v>
      </c>
    </row>
    <row r="1558" spans="8:8">
      <c r="I1558" s="708" t="s">
        <v>1540</v>
      </c>
      <c r="J1558" s="716">
        <v>4750.672929999999</v>
      </c>
    </row>
  </sheetData>
  <autoFilter ref="A1:H1555">
    <filterColumn colId="0" showButton="1"/>
  </autoFilter>
  <pageMargins left="0.75" right="0.75" top="1.0" bottom="1.0" header="0.5" footer="0.5"/>
  <headerFooter alignWithMargins="0">
    <oddHeader>&amp;A</oddHeader>
    <oddFooter>Page 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N82"/>
  <sheetViews>
    <sheetView workbookViewId="0">
      <selection activeCell="B76" sqref="B76"/>
    </sheetView>
  </sheetViews>
  <sheetFormatPr defaultRowHeight="12.75" defaultColWidth="11"/>
  <cols>
    <col min="1" max="1" customWidth="1" width="3.2851562" style="236"/>
    <col min="2" max="2" customWidth="1" width="11.855469" style="236"/>
    <col min="3" max="3" customWidth="1" width="12.425781" style="236"/>
    <col min="4" max="4" customWidth="1" width="10.7109375" style="236"/>
    <col min="5" max="5" customWidth="1" width="11.7109375" style="236"/>
    <col min="6" max="6" customWidth="1" width="12.7109375" style="236"/>
    <col min="7" max="7" customWidth="1" width="9.425781" style="236"/>
    <col min="8" max="8" customWidth="1" width="11.7109375" style="236"/>
    <col min="9" max="9" customWidth="1" width="9.0" style="236"/>
    <col min="10" max="10" customWidth="1" width="9.855469" style="236"/>
    <col min="11" max="11" customWidth="1" width="9.285156" style="236"/>
    <col min="12" max="12" customWidth="1" width="10.140625" style="236"/>
    <col min="13" max="13" customWidth="1" width="9.285156" style="236"/>
    <col min="14" max="234" customWidth="0" width="11.425781" style="236"/>
    <col min="235" max="235" customWidth="1" width="3.2851562" style="236"/>
    <col min="236" max="236" customWidth="1" width="11.855469" style="236"/>
    <col min="237" max="237" customWidth="1" width="12.425781" style="236"/>
    <col min="238" max="238" customWidth="1" width="10.7109375" style="236"/>
    <col min="239" max="239" customWidth="1" width="11.7109375" style="236"/>
    <col min="240" max="240" customWidth="1" width="12.7109375" style="236"/>
    <col min="241" max="241" customWidth="1" width="9.425781" style="236"/>
    <col min="242" max="242" customWidth="1" width="11.7109375" style="236"/>
    <col min="243" max="243" customWidth="1" width="9.0" style="236"/>
    <col min="244" max="244" customWidth="1" width="9.855469" style="236"/>
    <col min="245" max="245" customWidth="1" width="9.285156" style="236"/>
    <col min="246" max="246" customWidth="1" width="10.140625" style="236"/>
    <col min="247" max="247" customWidth="1" width="9.285156" style="236"/>
    <col min="248" max="248" customWidth="1" width="2.2851562" style="236"/>
    <col min="249" max="249" customWidth="1" width="13.5703125" style="236"/>
    <col min="250" max="260" customWidth="1" width="11.425781" style="236"/>
    <col min="261" max="261" customWidth="1" width="1.4257812" style="236"/>
    <col min="262" max="490" customWidth="0" width="11.425781" style="236"/>
    <col min="491" max="491" customWidth="1" width="3.2851562" style="236"/>
    <col min="492" max="492" customWidth="1" width="11.855469" style="236"/>
    <col min="493" max="493" customWidth="1" width="12.425781" style="236"/>
    <col min="494" max="494" customWidth="1" width="10.7109375" style="236"/>
    <col min="495" max="495" customWidth="1" width="11.7109375" style="236"/>
    <col min="496" max="496" customWidth="1" width="12.7109375" style="236"/>
    <col min="497" max="497" customWidth="1" width="9.425781" style="236"/>
    <col min="498" max="498" customWidth="1" width="11.7109375" style="236"/>
    <col min="499" max="499" customWidth="1" width="9.0" style="236"/>
    <col min="500" max="500" customWidth="1" width="9.855469" style="236"/>
    <col min="501" max="501" customWidth="1" width="9.285156" style="236"/>
    <col min="502" max="502" customWidth="1" width="10.140625" style="236"/>
    <col min="503" max="503" customWidth="1" width="9.285156" style="236"/>
    <col min="504" max="504" customWidth="1" width="2.2851562" style="236"/>
    <col min="505" max="505" customWidth="1" width="13.5703125" style="236"/>
    <col min="506" max="516" customWidth="1" width="11.425781" style="236"/>
    <col min="517" max="517" customWidth="1" width="1.4257812" style="236"/>
    <col min="518" max="746" customWidth="0" width="11.425781" style="236"/>
    <col min="747" max="747" customWidth="1" width="3.2851562" style="236"/>
    <col min="748" max="748" customWidth="1" width="11.855469" style="236"/>
    <col min="749" max="749" customWidth="1" width="12.425781" style="236"/>
    <col min="750" max="750" customWidth="1" width="10.7109375" style="236"/>
    <col min="751" max="751" customWidth="1" width="11.7109375" style="236"/>
    <col min="752" max="752" customWidth="1" width="12.7109375" style="236"/>
    <col min="753" max="753" customWidth="1" width="9.425781" style="236"/>
    <col min="754" max="754" customWidth="1" width="11.7109375" style="236"/>
    <col min="755" max="755" customWidth="1" width="9.0" style="236"/>
    <col min="756" max="756" customWidth="1" width="9.855469" style="236"/>
    <col min="757" max="757" customWidth="1" width="9.285156" style="236"/>
    <col min="758" max="758" customWidth="1" width="10.140625" style="236"/>
    <col min="759" max="759" customWidth="1" width="9.285156" style="236"/>
    <col min="760" max="760" customWidth="1" width="2.2851562" style="236"/>
    <col min="761" max="761" customWidth="1" width="13.5703125" style="236"/>
    <col min="762" max="772" customWidth="1" width="11.425781" style="236"/>
    <col min="773" max="773" customWidth="1" width="1.4257812" style="236"/>
    <col min="774" max="1002" customWidth="0" width="11.425781" style="236"/>
    <col min="1003" max="1003" customWidth="1" width="3.2851562" style="236"/>
    <col min="1004" max="1004" customWidth="1" width="11.855469" style="236"/>
    <col min="1005" max="1005" customWidth="1" width="12.425781" style="236"/>
    <col min="1006" max="1006" customWidth="1" width="10.7109375" style="236"/>
    <col min="1007" max="1007" customWidth="1" width="11.7109375" style="236"/>
    <col min="1008" max="1008" customWidth="1" width="12.7109375" style="236"/>
    <col min="1009" max="1009" customWidth="1" width="9.425781" style="236"/>
    <col min="1010" max="1010" customWidth="1" width="11.7109375" style="236"/>
    <col min="1011" max="1011" customWidth="1" width="9.0" style="236"/>
    <col min="1012" max="1012" customWidth="1" width="9.855469" style="236"/>
    <col min="1013" max="1013" customWidth="1" width="9.285156" style="236"/>
    <col min="1014" max="1014" customWidth="1" width="10.140625" style="236"/>
    <col min="1015" max="1015" customWidth="1" width="9.285156" style="236"/>
    <col min="1016" max="1016" customWidth="1" width="2.2851562" style="236"/>
    <col min="1017" max="1017" customWidth="1" width="13.5703125" style="236"/>
    <col min="1018" max="1028" customWidth="1" width="11.425781" style="236"/>
    <col min="1029" max="1029" customWidth="1" width="1.4257812" style="236"/>
    <col min="1030" max="1258" customWidth="0" width="11.425781" style="236"/>
    <col min="1259" max="1259" customWidth="1" width="3.2851562" style="236"/>
    <col min="1260" max="1260" customWidth="1" width="11.855469" style="236"/>
    <col min="1261" max="1261" customWidth="1" width="12.425781" style="236"/>
    <col min="1262" max="1262" customWidth="1" width="10.7109375" style="236"/>
    <col min="1263" max="1263" customWidth="1" width="11.7109375" style="236"/>
    <col min="1264" max="1264" customWidth="1" width="12.7109375" style="236"/>
    <col min="1265" max="1265" customWidth="1" width="9.425781" style="236"/>
    <col min="1266" max="1266" customWidth="1" width="11.7109375" style="236"/>
    <col min="1267" max="1267" customWidth="1" width="9.0" style="236"/>
    <col min="1268" max="1268" customWidth="1" width="9.855469" style="236"/>
    <col min="1269" max="1269" customWidth="1" width="9.285156" style="236"/>
    <col min="1270" max="1270" customWidth="1" width="10.140625" style="236"/>
    <col min="1271" max="1271" customWidth="1" width="9.285156" style="236"/>
    <col min="1272" max="1272" customWidth="1" width="2.2851562" style="236"/>
    <col min="1273" max="1273" customWidth="1" width="13.5703125" style="236"/>
    <col min="1274" max="1284" customWidth="1" width="11.425781" style="236"/>
    <col min="1285" max="1285" customWidth="1" width="1.4257812" style="236"/>
    <col min="1286" max="1514" customWidth="0" width="11.425781" style="236"/>
    <col min="1515" max="1515" customWidth="1" width="3.2851562" style="236"/>
    <col min="1516" max="1516" customWidth="1" width="11.855469" style="236"/>
    <col min="1517" max="1517" customWidth="1" width="12.425781" style="236"/>
    <col min="1518" max="1518" customWidth="1" width="10.7109375" style="236"/>
    <col min="1519" max="1519" customWidth="1" width="11.7109375" style="236"/>
    <col min="1520" max="1520" customWidth="1" width="12.7109375" style="236"/>
    <col min="1521" max="1521" customWidth="1" width="9.425781" style="236"/>
    <col min="1522" max="1522" customWidth="1" width="11.7109375" style="236"/>
    <col min="1523" max="1523" customWidth="1" width="9.0" style="236"/>
    <col min="1524" max="1524" customWidth="1" width="9.855469" style="236"/>
    <col min="1525" max="1525" customWidth="1" width="9.285156" style="236"/>
    <col min="1526" max="1526" customWidth="1" width="10.140625" style="236"/>
    <col min="1527" max="1527" customWidth="1" width="9.285156" style="236"/>
    <col min="1528" max="1528" customWidth="1" width="2.2851562" style="236"/>
    <col min="1529" max="1529" customWidth="1" width="13.5703125" style="236"/>
    <col min="1530" max="1540" customWidth="1" width="11.425781" style="236"/>
    <col min="1541" max="1541" customWidth="1" width="1.4257812" style="236"/>
    <col min="1542" max="1770" customWidth="0" width="11.425781" style="236"/>
    <col min="1771" max="1771" customWidth="1" width="3.2851562" style="236"/>
    <col min="1772" max="1772" customWidth="1" width="11.855469" style="236"/>
    <col min="1773" max="1773" customWidth="1" width="12.425781" style="236"/>
    <col min="1774" max="1774" customWidth="1" width="10.7109375" style="236"/>
    <col min="1775" max="1775" customWidth="1" width="11.7109375" style="236"/>
    <col min="1776" max="1776" customWidth="1" width="12.7109375" style="236"/>
    <col min="1777" max="1777" customWidth="1" width="9.425781" style="236"/>
    <col min="1778" max="1778" customWidth="1" width="11.7109375" style="236"/>
    <col min="1779" max="1779" customWidth="1" width="9.0" style="236"/>
    <col min="1780" max="1780" customWidth="1" width="9.855469" style="236"/>
    <col min="1781" max="1781" customWidth="1" width="9.285156" style="236"/>
    <col min="1782" max="1782" customWidth="1" width="10.140625" style="236"/>
    <col min="1783" max="1783" customWidth="1" width="9.285156" style="236"/>
    <col min="1784" max="1784" customWidth="1" width="2.2851562" style="236"/>
    <col min="1785" max="1785" customWidth="1" width="13.5703125" style="236"/>
    <col min="1786" max="1796" customWidth="1" width="11.425781" style="236"/>
    <col min="1797" max="1797" customWidth="1" width="1.4257812" style="236"/>
    <col min="1798" max="2026" customWidth="0" width="11.425781" style="236"/>
    <col min="2027" max="2027" customWidth="1" width="3.2851562" style="236"/>
    <col min="2028" max="2028" customWidth="1" width="11.855469" style="236"/>
    <col min="2029" max="2029" customWidth="1" width="12.425781" style="236"/>
    <col min="2030" max="2030" customWidth="1" width="10.7109375" style="236"/>
    <col min="2031" max="2031" customWidth="1" width="11.7109375" style="236"/>
    <col min="2032" max="2032" customWidth="1" width="12.7109375" style="236"/>
    <col min="2033" max="2033" customWidth="1" width="9.425781" style="236"/>
    <col min="2034" max="2034" customWidth="1" width="11.7109375" style="236"/>
    <col min="2035" max="2035" customWidth="1" width="9.0" style="236"/>
    <col min="2036" max="2036" customWidth="1" width="9.855469" style="236"/>
    <col min="2037" max="2037" customWidth="1" width="9.285156" style="236"/>
    <col min="2038" max="2038" customWidth="1" width="10.140625" style="236"/>
    <col min="2039" max="2039" customWidth="1" width="9.285156" style="236"/>
    <col min="2040" max="2040" customWidth="1" width="2.2851562" style="236"/>
    <col min="2041" max="2041" customWidth="1" width="13.5703125" style="236"/>
    <col min="2042" max="2052" customWidth="1" width="11.425781" style="236"/>
    <col min="2053" max="2053" customWidth="1" width="1.4257812" style="236"/>
    <col min="2054" max="2282" customWidth="0" width="11.425781" style="236"/>
    <col min="2283" max="2283" customWidth="1" width="3.2851562" style="236"/>
    <col min="2284" max="2284" customWidth="1" width="11.855469" style="236"/>
    <col min="2285" max="2285" customWidth="1" width="12.425781" style="236"/>
    <col min="2286" max="2286" customWidth="1" width="10.7109375" style="236"/>
    <col min="2287" max="2287" customWidth="1" width="11.7109375" style="236"/>
    <col min="2288" max="2288" customWidth="1" width="12.7109375" style="236"/>
    <col min="2289" max="2289" customWidth="1" width="9.425781" style="236"/>
    <col min="2290" max="2290" customWidth="1" width="11.7109375" style="236"/>
    <col min="2291" max="2291" customWidth="1" width="9.0" style="236"/>
    <col min="2292" max="2292" customWidth="1" width="9.855469" style="236"/>
    <col min="2293" max="2293" customWidth="1" width="9.285156" style="236"/>
    <col min="2294" max="2294" customWidth="1" width="10.140625" style="236"/>
    <col min="2295" max="2295" customWidth="1" width="9.285156" style="236"/>
    <col min="2296" max="2296" customWidth="1" width="2.2851562" style="236"/>
    <col min="2297" max="2297" customWidth="1" width="13.5703125" style="236"/>
    <col min="2298" max="2308" customWidth="1" width="11.425781" style="236"/>
    <col min="2309" max="2309" customWidth="1" width="1.4257812" style="236"/>
    <col min="2310" max="2538" customWidth="0" width="11.425781" style="236"/>
    <col min="2539" max="2539" customWidth="1" width="3.2851562" style="236"/>
    <col min="2540" max="2540" customWidth="1" width="11.855469" style="236"/>
    <col min="2541" max="2541" customWidth="1" width="12.425781" style="236"/>
    <col min="2542" max="2542" customWidth="1" width="10.7109375" style="236"/>
    <col min="2543" max="2543" customWidth="1" width="11.7109375" style="236"/>
    <col min="2544" max="2544" customWidth="1" width="12.7109375" style="236"/>
    <col min="2545" max="2545" customWidth="1" width="9.425781" style="236"/>
    <col min="2546" max="2546" customWidth="1" width="11.7109375" style="236"/>
    <col min="2547" max="2547" customWidth="1" width="9.0" style="236"/>
    <col min="2548" max="2548" customWidth="1" width="9.855469" style="236"/>
    <col min="2549" max="2549" customWidth="1" width="9.285156" style="236"/>
    <col min="2550" max="2550" customWidth="1" width="10.140625" style="236"/>
    <col min="2551" max="2551" customWidth="1" width="9.285156" style="236"/>
    <col min="2552" max="2552" customWidth="1" width="2.2851562" style="236"/>
    <col min="2553" max="2553" customWidth="1" width="13.5703125" style="236"/>
    <col min="2554" max="2564" customWidth="1" width="11.425781" style="236"/>
    <col min="2565" max="2565" customWidth="1" width="1.4257812" style="236"/>
    <col min="2566" max="2794" customWidth="0" width="11.425781" style="236"/>
    <col min="2795" max="2795" customWidth="1" width="3.2851562" style="236"/>
    <col min="2796" max="2796" customWidth="1" width="11.855469" style="236"/>
    <col min="2797" max="2797" customWidth="1" width="12.425781" style="236"/>
    <col min="2798" max="2798" customWidth="1" width="10.7109375" style="236"/>
    <col min="2799" max="2799" customWidth="1" width="11.7109375" style="236"/>
    <col min="2800" max="2800" customWidth="1" width="12.7109375" style="236"/>
    <col min="2801" max="2801" customWidth="1" width="9.425781" style="236"/>
    <col min="2802" max="2802" customWidth="1" width="11.7109375" style="236"/>
    <col min="2803" max="2803" customWidth="1" width="9.0" style="236"/>
    <col min="2804" max="2804" customWidth="1" width="9.855469" style="236"/>
    <col min="2805" max="2805" customWidth="1" width="9.285156" style="236"/>
    <col min="2806" max="2806" customWidth="1" width="10.140625" style="236"/>
    <col min="2807" max="2807" customWidth="1" width="9.285156" style="236"/>
    <col min="2808" max="2808" customWidth="1" width="2.2851562" style="236"/>
    <col min="2809" max="2809" customWidth="1" width="13.5703125" style="236"/>
    <col min="2810" max="2820" customWidth="1" width="11.425781" style="236"/>
    <col min="2821" max="2821" customWidth="1" width="1.4257812" style="236"/>
    <col min="2822" max="3050" customWidth="0" width="11.425781" style="236"/>
    <col min="3051" max="3051" customWidth="1" width="3.2851562" style="236"/>
    <col min="3052" max="3052" customWidth="1" width="11.855469" style="236"/>
    <col min="3053" max="3053" customWidth="1" width="12.425781" style="236"/>
    <col min="3054" max="3054" customWidth="1" width="10.7109375" style="236"/>
    <col min="3055" max="3055" customWidth="1" width="11.7109375" style="236"/>
    <col min="3056" max="3056" customWidth="1" width="12.7109375" style="236"/>
    <col min="3057" max="3057" customWidth="1" width="9.425781" style="236"/>
    <col min="3058" max="3058" customWidth="1" width="11.7109375" style="236"/>
    <col min="3059" max="3059" customWidth="1" width="9.0" style="236"/>
    <col min="3060" max="3060" customWidth="1" width="9.855469" style="236"/>
    <col min="3061" max="3061" customWidth="1" width="9.285156" style="236"/>
    <col min="3062" max="3062" customWidth="1" width="10.140625" style="236"/>
    <col min="3063" max="3063" customWidth="1" width="9.285156" style="236"/>
    <col min="3064" max="3064" customWidth="1" width="2.2851562" style="236"/>
    <col min="3065" max="3065" customWidth="1" width="13.5703125" style="236"/>
    <col min="3066" max="3076" customWidth="1" width="11.425781" style="236"/>
    <col min="3077" max="3077" customWidth="1" width="1.4257812" style="236"/>
    <col min="3078" max="3306" customWidth="0" width="11.425781" style="236"/>
    <col min="3307" max="3307" customWidth="1" width="3.2851562" style="236"/>
    <col min="3308" max="3308" customWidth="1" width="11.855469" style="236"/>
    <col min="3309" max="3309" customWidth="1" width="12.425781" style="236"/>
    <col min="3310" max="3310" customWidth="1" width="10.7109375" style="236"/>
    <col min="3311" max="3311" customWidth="1" width="11.7109375" style="236"/>
    <col min="3312" max="3312" customWidth="1" width="12.7109375" style="236"/>
    <col min="3313" max="3313" customWidth="1" width="9.425781" style="236"/>
    <col min="3314" max="3314" customWidth="1" width="11.7109375" style="236"/>
    <col min="3315" max="3315" customWidth="1" width="9.0" style="236"/>
    <col min="3316" max="3316" customWidth="1" width="9.855469" style="236"/>
    <col min="3317" max="3317" customWidth="1" width="9.285156" style="236"/>
    <col min="3318" max="3318" customWidth="1" width="10.140625" style="236"/>
    <col min="3319" max="3319" customWidth="1" width="9.285156" style="236"/>
    <col min="3320" max="3320" customWidth="1" width="2.2851562" style="236"/>
    <col min="3321" max="3321" customWidth="1" width="13.5703125" style="236"/>
    <col min="3322" max="3332" customWidth="1" width="11.425781" style="236"/>
    <col min="3333" max="3333" customWidth="1" width="1.4257812" style="236"/>
    <col min="3334" max="3562" customWidth="0" width="11.425781" style="236"/>
    <col min="3563" max="3563" customWidth="1" width="3.2851562" style="236"/>
    <col min="3564" max="3564" customWidth="1" width="11.855469" style="236"/>
    <col min="3565" max="3565" customWidth="1" width="12.425781" style="236"/>
    <col min="3566" max="3566" customWidth="1" width="10.7109375" style="236"/>
    <col min="3567" max="3567" customWidth="1" width="11.7109375" style="236"/>
    <col min="3568" max="3568" customWidth="1" width="12.7109375" style="236"/>
    <col min="3569" max="3569" customWidth="1" width="9.425781" style="236"/>
    <col min="3570" max="3570" customWidth="1" width="11.7109375" style="236"/>
    <col min="3571" max="3571" customWidth="1" width="9.0" style="236"/>
    <col min="3572" max="3572" customWidth="1" width="9.855469" style="236"/>
    <col min="3573" max="3573" customWidth="1" width="9.285156" style="236"/>
    <col min="3574" max="3574" customWidth="1" width="10.140625" style="236"/>
    <col min="3575" max="3575" customWidth="1" width="9.285156" style="236"/>
    <col min="3576" max="3576" customWidth="1" width="2.2851562" style="236"/>
    <col min="3577" max="3577" customWidth="1" width="13.5703125" style="236"/>
    <col min="3578" max="3588" customWidth="1" width="11.425781" style="236"/>
    <col min="3589" max="3589" customWidth="1" width="1.4257812" style="236"/>
    <col min="3590" max="3818" customWidth="0" width="11.425781" style="236"/>
    <col min="3819" max="3819" customWidth="1" width="3.2851562" style="236"/>
    <col min="3820" max="3820" customWidth="1" width="11.855469" style="236"/>
    <col min="3821" max="3821" customWidth="1" width="12.425781" style="236"/>
    <col min="3822" max="3822" customWidth="1" width="10.7109375" style="236"/>
    <col min="3823" max="3823" customWidth="1" width="11.7109375" style="236"/>
    <col min="3824" max="3824" customWidth="1" width="12.7109375" style="236"/>
    <col min="3825" max="3825" customWidth="1" width="9.425781" style="236"/>
    <col min="3826" max="3826" customWidth="1" width="11.7109375" style="236"/>
    <col min="3827" max="3827" customWidth="1" width="9.0" style="236"/>
    <col min="3828" max="3828" customWidth="1" width="9.855469" style="236"/>
    <col min="3829" max="3829" customWidth="1" width="9.285156" style="236"/>
    <col min="3830" max="3830" customWidth="1" width="10.140625" style="236"/>
    <col min="3831" max="3831" customWidth="1" width="9.285156" style="236"/>
    <col min="3832" max="3832" customWidth="1" width="2.2851562" style="236"/>
    <col min="3833" max="3833" customWidth="1" width="13.5703125" style="236"/>
    <col min="3834" max="3844" customWidth="1" width="11.425781" style="236"/>
    <col min="3845" max="3845" customWidth="1" width="1.4257812" style="236"/>
    <col min="3846" max="4074" customWidth="0" width="11.425781" style="236"/>
    <col min="4075" max="4075" customWidth="1" width="3.2851562" style="236"/>
    <col min="4076" max="4076" customWidth="1" width="11.855469" style="236"/>
    <col min="4077" max="4077" customWidth="1" width="12.425781" style="236"/>
    <col min="4078" max="4078" customWidth="1" width="10.7109375" style="236"/>
    <col min="4079" max="4079" customWidth="1" width="11.7109375" style="236"/>
    <col min="4080" max="4080" customWidth="1" width="12.7109375" style="236"/>
    <col min="4081" max="4081" customWidth="1" width="9.425781" style="236"/>
    <col min="4082" max="4082" customWidth="1" width="11.7109375" style="236"/>
    <col min="4083" max="4083" customWidth="1" width="9.0" style="236"/>
    <col min="4084" max="4084" customWidth="1" width="9.855469" style="236"/>
    <col min="4085" max="4085" customWidth="1" width="9.285156" style="236"/>
    <col min="4086" max="4086" customWidth="1" width="10.140625" style="236"/>
    <col min="4087" max="4087" customWidth="1" width="9.285156" style="236"/>
    <col min="4088" max="4088" customWidth="1" width="2.2851562" style="236"/>
    <col min="4089" max="4089" customWidth="1" width="13.5703125" style="236"/>
    <col min="4090" max="4100" customWidth="1" width="11.425781" style="236"/>
    <col min="4101" max="4101" customWidth="1" width="1.4257812" style="236"/>
    <col min="4102" max="4330" customWidth="0" width="11.425781" style="236"/>
    <col min="4331" max="4331" customWidth="1" width="3.2851562" style="236"/>
    <col min="4332" max="4332" customWidth="1" width="11.855469" style="236"/>
    <col min="4333" max="4333" customWidth="1" width="12.425781" style="236"/>
    <col min="4334" max="4334" customWidth="1" width="10.7109375" style="236"/>
    <col min="4335" max="4335" customWidth="1" width="11.7109375" style="236"/>
    <col min="4336" max="4336" customWidth="1" width="12.7109375" style="236"/>
    <col min="4337" max="4337" customWidth="1" width="9.425781" style="236"/>
    <col min="4338" max="4338" customWidth="1" width="11.7109375" style="236"/>
    <col min="4339" max="4339" customWidth="1" width="9.0" style="236"/>
    <col min="4340" max="4340" customWidth="1" width="9.855469" style="236"/>
    <col min="4341" max="4341" customWidth="1" width="9.285156" style="236"/>
    <col min="4342" max="4342" customWidth="1" width="10.140625" style="236"/>
    <col min="4343" max="4343" customWidth="1" width="9.285156" style="236"/>
    <col min="4344" max="4344" customWidth="1" width="2.2851562" style="236"/>
    <col min="4345" max="4345" customWidth="1" width="13.5703125" style="236"/>
    <col min="4346" max="4356" customWidth="1" width="11.425781" style="236"/>
    <col min="4357" max="4357" customWidth="1" width="1.4257812" style="236"/>
    <col min="4358" max="4586" customWidth="0" width="11.425781" style="236"/>
    <col min="4587" max="4587" customWidth="1" width="3.2851562" style="236"/>
    <col min="4588" max="4588" customWidth="1" width="11.855469" style="236"/>
    <col min="4589" max="4589" customWidth="1" width="12.425781" style="236"/>
    <col min="4590" max="4590" customWidth="1" width="10.7109375" style="236"/>
    <col min="4591" max="4591" customWidth="1" width="11.7109375" style="236"/>
    <col min="4592" max="4592" customWidth="1" width="12.7109375" style="236"/>
    <col min="4593" max="4593" customWidth="1" width="9.425781" style="236"/>
    <col min="4594" max="4594" customWidth="1" width="11.7109375" style="236"/>
    <col min="4595" max="4595" customWidth="1" width="9.0" style="236"/>
    <col min="4596" max="4596" customWidth="1" width="9.855469" style="236"/>
    <col min="4597" max="4597" customWidth="1" width="9.285156" style="236"/>
    <col min="4598" max="4598" customWidth="1" width="10.140625" style="236"/>
    <col min="4599" max="4599" customWidth="1" width="9.285156" style="236"/>
    <col min="4600" max="4600" customWidth="1" width="2.2851562" style="236"/>
    <col min="4601" max="4601" customWidth="1" width="13.5703125" style="236"/>
    <col min="4602" max="4612" customWidth="1" width="11.425781" style="236"/>
    <col min="4613" max="4613" customWidth="1" width="1.4257812" style="236"/>
    <col min="4614" max="4842" customWidth="0" width="11.425781" style="236"/>
    <col min="4843" max="4843" customWidth="1" width="3.2851562" style="236"/>
    <col min="4844" max="4844" customWidth="1" width="11.855469" style="236"/>
    <col min="4845" max="4845" customWidth="1" width="12.425781" style="236"/>
    <col min="4846" max="4846" customWidth="1" width="10.7109375" style="236"/>
    <col min="4847" max="4847" customWidth="1" width="11.7109375" style="236"/>
    <col min="4848" max="4848" customWidth="1" width="12.7109375" style="236"/>
    <col min="4849" max="4849" customWidth="1" width="9.425781" style="236"/>
    <col min="4850" max="4850" customWidth="1" width="11.7109375" style="236"/>
    <col min="4851" max="4851" customWidth="1" width="9.0" style="236"/>
    <col min="4852" max="4852" customWidth="1" width="9.855469" style="236"/>
    <col min="4853" max="4853" customWidth="1" width="9.285156" style="236"/>
    <col min="4854" max="4854" customWidth="1" width="10.140625" style="236"/>
    <col min="4855" max="4855" customWidth="1" width="9.285156" style="236"/>
    <col min="4856" max="4856" customWidth="1" width="2.2851562" style="236"/>
    <col min="4857" max="4857" customWidth="1" width="13.5703125" style="236"/>
    <col min="4858" max="4868" customWidth="1" width="11.425781" style="236"/>
    <col min="4869" max="4869" customWidth="1" width="1.4257812" style="236"/>
    <col min="4870" max="5098" customWidth="0" width="11.425781" style="236"/>
    <col min="5099" max="5099" customWidth="1" width="3.2851562" style="236"/>
    <col min="5100" max="5100" customWidth="1" width="11.855469" style="236"/>
    <col min="5101" max="5101" customWidth="1" width="12.425781" style="236"/>
    <col min="5102" max="5102" customWidth="1" width="10.7109375" style="236"/>
    <col min="5103" max="5103" customWidth="1" width="11.7109375" style="236"/>
    <col min="5104" max="5104" customWidth="1" width="12.7109375" style="236"/>
    <col min="5105" max="5105" customWidth="1" width="9.425781" style="236"/>
    <col min="5106" max="5106" customWidth="1" width="11.7109375" style="236"/>
    <col min="5107" max="5107" customWidth="1" width="9.0" style="236"/>
    <col min="5108" max="5108" customWidth="1" width="9.855469" style="236"/>
    <col min="5109" max="5109" customWidth="1" width="9.285156" style="236"/>
    <col min="5110" max="5110" customWidth="1" width="10.140625" style="236"/>
    <col min="5111" max="5111" customWidth="1" width="9.285156" style="236"/>
    <col min="5112" max="5112" customWidth="1" width="2.2851562" style="236"/>
    <col min="5113" max="5113" customWidth="1" width="13.5703125" style="236"/>
    <col min="5114" max="5124" customWidth="1" width="11.425781" style="236"/>
    <col min="5125" max="5125" customWidth="1" width="1.4257812" style="236"/>
    <col min="5126" max="5354" customWidth="0" width="11.425781" style="236"/>
    <col min="5355" max="5355" customWidth="1" width="3.2851562" style="236"/>
    <col min="5356" max="5356" customWidth="1" width="11.855469" style="236"/>
    <col min="5357" max="5357" customWidth="1" width="12.425781" style="236"/>
    <col min="5358" max="5358" customWidth="1" width="10.7109375" style="236"/>
    <col min="5359" max="5359" customWidth="1" width="11.7109375" style="236"/>
    <col min="5360" max="5360" customWidth="1" width="12.7109375" style="236"/>
    <col min="5361" max="5361" customWidth="1" width="9.425781" style="236"/>
    <col min="5362" max="5362" customWidth="1" width="11.7109375" style="236"/>
    <col min="5363" max="5363" customWidth="1" width="9.0" style="236"/>
    <col min="5364" max="5364" customWidth="1" width="9.855469" style="236"/>
    <col min="5365" max="5365" customWidth="1" width="9.285156" style="236"/>
    <col min="5366" max="5366" customWidth="1" width="10.140625" style="236"/>
    <col min="5367" max="5367" customWidth="1" width="9.285156" style="236"/>
    <col min="5368" max="5368" customWidth="1" width="2.2851562" style="236"/>
    <col min="5369" max="5369" customWidth="1" width="13.5703125" style="236"/>
    <col min="5370" max="5380" customWidth="1" width="11.425781" style="236"/>
    <col min="5381" max="5381" customWidth="1" width="1.4257812" style="236"/>
    <col min="5382" max="5610" customWidth="0" width="11.425781" style="236"/>
    <col min="5611" max="5611" customWidth="1" width="3.2851562" style="236"/>
    <col min="5612" max="5612" customWidth="1" width="11.855469" style="236"/>
    <col min="5613" max="5613" customWidth="1" width="12.425781" style="236"/>
    <col min="5614" max="5614" customWidth="1" width="10.7109375" style="236"/>
    <col min="5615" max="5615" customWidth="1" width="11.7109375" style="236"/>
    <col min="5616" max="5616" customWidth="1" width="12.7109375" style="236"/>
    <col min="5617" max="5617" customWidth="1" width="9.425781" style="236"/>
    <col min="5618" max="5618" customWidth="1" width="11.7109375" style="236"/>
    <col min="5619" max="5619" customWidth="1" width="9.0" style="236"/>
    <col min="5620" max="5620" customWidth="1" width="9.855469" style="236"/>
    <col min="5621" max="5621" customWidth="1" width="9.285156" style="236"/>
    <col min="5622" max="5622" customWidth="1" width="10.140625" style="236"/>
    <col min="5623" max="5623" customWidth="1" width="9.285156" style="236"/>
    <col min="5624" max="5624" customWidth="1" width="2.2851562" style="236"/>
    <col min="5625" max="5625" customWidth="1" width="13.5703125" style="236"/>
    <col min="5626" max="5636" customWidth="1" width="11.425781" style="236"/>
    <col min="5637" max="5637" customWidth="1" width="1.4257812" style="236"/>
    <col min="5638" max="5866" customWidth="0" width="11.425781" style="236"/>
    <col min="5867" max="5867" customWidth="1" width="3.2851562" style="236"/>
    <col min="5868" max="5868" customWidth="1" width="11.855469" style="236"/>
    <col min="5869" max="5869" customWidth="1" width="12.425781" style="236"/>
    <col min="5870" max="5870" customWidth="1" width="10.7109375" style="236"/>
    <col min="5871" max="5871" customWidth="1" width="11.7109375" style="236"/>
    <col min="5872" max="5872" customWidth="1" width="12.7109375" style="236"/>
    <col min="5873" max="5873" customWidth="1" width="9.425781" style="236"/>
    <col min="5874" max="5874" customWidth="1" width="11.7109375" style="236"/>
    <col min="5875" max="5875" customWidth="1" width="9.0" style="236"/>
    <col min="5876" max="5876" customWidth="1" width="9.855469" style="236"/>
    <col min="5877" max="5877" customWidth="1" width="9.285156" style="236"/>
    <col min="5878" max="5878" customWidth="1" width="10.140625" style="236"/>
    <col min="5879" max="5879" customWidth="1" width="9.285156" style="236"/>
    <col min="5880" max="5880" customWidth="1" width="2.2851562" style="236"/>
    <col min="5881" max="5881" customWidth="1" width="13.5703125" style="236"/>
    <col min="5882" max="5892" customWidth="1" width="11.425781" style="236"/>
    <col min="5893" max="5893" customWidth="1" width="1.4257812" style="236"/>
    <col min="5894" max="6122" customWidth="0" width="11.425781" style="236"/>
    <col min="6123" max="6123" customWidth="1" width="3.2851562" style="236"/>
    <col min="6124" max="6124" customWidth="1" width="11.855469" style="236"/>
    <col min="6125" max="6125" customWidth="1" width="12.425781" style="236"/>
    <col min="6126" max="6126" customWidth="1" width="10.7109375" style="236"/>
    <col min="6127" max="6127" customWidth="1" width="11.7109375" style="236"/>
    <col min="6128" max="6128" customWidth="1" width="12.7109375" style="236"/>
    <col min="6129" max="6129" customWidth="1" width="9.425781" style="236"/>
    <col min="6130" max="6130" customWidth="1" width="11.7109375" style="236"/>
    <col min="6131" max="6131" customWidth="1" width="9.0" style="236"/>
    <col min="6132" max="6132" customWidth="1" width="9.855469" style="236"/>
    <col min="6133" max="6133" customWidth="1" width="9.285156" style="236"/>
    <col min="6134" max="6134" customWidth="1" width="10.140625" style="236"/>
    <col min="6135" max="6135" customWidth="1" width="9.285156" style="236"/>
    <col min="6136" max="6136" customWidth="1" width="2.2851562" style="236"/>
    <col min="6137" max="6137" customWidth="1" width="13.5703125" style="236"/>
    <col min="6138" max="6148" customWidth="1" width="11.425781" style="236"/>
    <col min="6149" max="6149" customWidth="1" width="1.4257812" style="236"/>
    <col min="6150" max="6378" customWidth="0" width="11.425781" style="236"/>
    <col min="6379" max="6379" customWidth="1" width="3.2851562" style="236"/>
    <col min="6380" max="6380" customWidth="1" width="11.855469" style="236"/>
    <col min="6381" max="6381" customWidth="1" width="12.425781" style="236"/>
    <col min="6382" max="6382" customWidth="1" width="10.7109375" style="236"/>
    <col min="6383" max="6383" customWidth="1" width="11.7109375" style="236"/>
    <col min="6384" max="6384" customWidth="1" width="12.7109375" style="236"/>
    <col min="6385" max="6385" customWidth="1" width="9.425781" style="236"/>
    <col min="6386" max="6386" customWidth="1" width="11.7109375" style="236"/>
    <col min="6387" max="6387" customWidth="1" width="9.0" style="236"/>
    <col min="6388" max="6388" customWidth="1" width="9.855469" style="236"/>
    <col min="6389" max="6389" customWidth="1" width="9.285156" style="236"/>
    <col min="6390" max="6390" customWidth="1" width="10.140625" style="236"/>
    <col min="6391" max="6391" customWidth="1" width="9.285156" style="236"/>
    <col min="6392" max="6392" customWidth="1" width="2.2851562" style="236"/>
    <col min="6393" max="6393" customWidth="1" width="13.5703125" style="236"/>
    <col min="6394" max="6404" customWidth="1" width="11.425781" style="236"/>
    <col min="6405" max="6405" customWidth="1" width="1.4257812" style="236"/>
    <col min="6406" max="6634" customWidth="0" width="11.425781" style="236"/>
    <col min="6635" max="6635" customWidth="1" width="3.2851562" style="236"/>
    <col min="6636" max="6636" customWidth="1" width="11.855469" style="236"/>
    <col min="6637" max="6637" customWidth="1" width="12.425781" style="236"/>
    <col min="6638" max="6638" customWidth="1" width="10.7109375" style="236"/>
    <col min="6639" max="6639" customWidth="1" width="11.7109375" style="236"/>
    <col min="6640" max="6640" customWidth="1" width="12.7109375" style="236"/>
    <col min="6641" max="6641" customWidth="1" width="9.425781" style="236"/>
    <col min="6642" max="6642" customWidth="1" width="11.7109375" style="236"/>
    <col min="6643" max="6643" customWidth="1" width="9.0" style="236"/>
    <col min="6644" max="6644" customWidth="1" width="9.855469" style="236"/>
    <col min="6645" max="6645" customWidth="1" width="9.285156" style="236"/>
    <col min="6646" max="6646" customWidth="1" width="10.140625" style="236"/>
    <col min="6647" max="6647" customWidth="1" width="9.285156" style="236"/>
    <col min="6648" max="6648" customWidth="1" width="2.2851562" style="236"/>
    <col min="6649" max="6649" customWidth="1" width="13.5703125" style="236"/>
    <col min="6650" max="6660" customWidth="1" width="11.425781" style="236"/>
    <col min="6661" max="6661" customWidth="1" width="1.4257812" style="236"/>
    <col min="6662" max="6890" customWidth="0" width="11.425781" style="236"/>
    <col min="6891" max="6891" customWidth="1" width="3.2851562" style="236"/>
    <col min="6892" max="6892" customWidth="1" width="11.855469" style="236"/>
    <col min="6893" max="6893" customWidth="1" width="12.425781" style="236"/>
    <col min="6894" max="6894" customWidth="1" width="10.7109375" style="236"/>
    <col min="6895" max="6895" customWidth="1" width="11.7109375" style="236"/>
    <col min="6896" max="6896" customWidth="1" width="12.7109375" style="236"/>
    <col min="6897" max="6897" customWidth="1" width="9.425781" style="236"/>
    <col min="6898" max="6898" customWidth="1" width="11.7109375" style="236"/>
    <col min="6899" max="6899" customWidth="1" width="9.0" style="236"/>
    <col min="6900" max="6900" customWidth="1" width="9.855469" style="236"/>
    <col min="6901" max="6901" customWidth="1" width="9.285156" style="236"/>
    <col min="6902" max="6902" customWidth="1" width="10.140625" style="236"/>
    <col min="6903" max="6903" customWidth="1" width="9.285156" style="236"/>
    <col min="6904" max="6904" customWidth="1" width="2.2851562" style="236"/>
    <col min="6905" max="6905" customWidth="1" width="13.5703125" style="236"/>
    <col min="6906" max="6916" customWidth="1" width="11.425781" style="236"/>
    <col min="6917" max="6917" customWidth="1" width="1.4257812" style="236"/>
    <col min="6918" max="7146" customWidth="0" width="11.425781" style="236"/>
    <col min="7147" max="7147" customWidth="1" width="3.2851562" style="236"/>
    <col min="7148" max="7148" customWidth="1" width="11.855469" style="236"/>
    <col min="7149" max="7149" customWidth="1" width="12.425781" style="236"/>
    <col min="7150" max="7150" customWidth="1" width="10.7109375" style="236"/>
    <col min="7151" max="7151" customWidth="1" width="11.7109375" style="236"/>
    <col min="7152" max="7152" customWidth="1" width="12.7109375" style="236"/>
    <col min="7153" max="7153" customWidth="1" width="9.425781" style="236"/>
    <col min="7154" max="7154" customWidth="1" width="11.7109375" style="236"/>
    <col min="7155" max="7155" customWidth="1" width="9.0" style="236"/>
    <col min="7156" max="7156" customWidth="1" width="9.855469" style="236"/>
    <col min="7157" max="7157" customWidth="1" width="9.285156" style="236"/>
    <col min="7158" max="7158" customWidth="1" width="10.140625" style="236"/>
    <col min="7159" max="7159" customWidth="1" width="9.285156" style="236"/>
    <col min="7160" max="7160" customWidth="1" width="2.2851562" style="236"/>
    <col min="7161" max="7161" customWidth="1" width="13.5703125" style="236"/>
    <col min="7162" max="7172" customWidth="1" width="11.425781" style="236"/>
    <col min="7173" max="7173" customWidth="1" width="1.4257812" style="236"/>
    <col min="7174" max="7402" customWidth="0" width="11.425781" style="236"/>
    <col min="7403" max="7403" customWidth="1" width="3.2851562" style="236"/>
    <col min="7404" max="7404" customWidth="1" width="11.855469" style="236"/>
    <col min="7405" max="7405" customWidth="1" width="12.425781" style="236"/>
    <col min="7406" max="7406" customWidth="1" width="10.7109375" style="236"/>
    <col min="7407" max="7407" customWidth="1" width="11.7109375" style="236"/>
    <col min="7408" max="7408" customWidth="1" width="12.7109375" style="236"/>
    <col min="7409" max="7409" customWidth="1" width="9.425781" style="236"/>
    <col min="7410" max="7410" customWidth="1" width="11.7109375" style="236"/>
    <col min="7411" max="7411" customWidth="1" width="9.0" style="236"/>
    <col min="7412" max="7412" customWidth="1" width="9.855469" style="236"/>
    <col min="7413" max="7413" customWidth="1" width="9.285156" style="236"/>
    <col min="7414" max="7414" customWidth="1" width="10.140625" style="236"/>
    <col min="7415" max="7415" customWidth="1" width="9.285156" style="236"/>
    <col min="7416" max="7416" customWidth="1" width="2.2851562" style="236"/>
    <col min="7417" max="7417" customWidth="1" width="13.5703125" style="236"/>
    <col min="7418" max="7428" customWidth="1" width="11.425781" style="236"/>
    <col min="7429" max="7429" customWidth="1" width="1.4257812" style="236"/>
    <col min="7430" max="7658" customWidth="0" width="11.425781" style="236"/>
    <col min="7659" max="7659" customWidth="1" width="3.2851562" style="236"/>
    <col min="7660" max="7660" customWidth="1" width="11.855469" style="236"/>
    <col min="7661" max="7661" customWidth="1" width="12.425781" style="236"/>
    <col min="7662" max="7662" customWidth="1" width="10.7109375" style="236"/>
    <col min="7663" max="7663" customWidth="1" width="11.7109375" style="236"/>
    <col min="7664" max="7664" customWidth="1" width="12.7109375" style="236"/>
    <col min="7665" max="7665" customWidth="1" width="9.425781" style="236"/>
    <col min="7666" max="7666" customWidth="1" width="11.7109375" style="236"/>
    <col min="7667" max="7667" customWidth="1" width="9.0" style="236"/>
    <col min="7668" max="7668" customWidth="1" width="9.855469" style="236"/>
    <col min="7669" max="7669" customWidth="1" width="9.285156" style="236"/>
    <col min="7670" max="7670" customWidth="1" width="10.140625" style="236"/>
    <col min="7671" max="7671" customWidth="1" width="9.285156" style="236"/>
    <col min="7672" max="7672" customWidth="1" width="2.2851562" style="236"/>
    <col min="7673" max="7673" customWidth="1" width="13.5703125" style="236"/>
    <col min="7674" max="7684" customWidth="1" width="11.425781" style="236"/>
    <col min="7685" max="7685" customWidth="1" width="1.4257812" style="236"/>
    <col min="7686" max="7914" customWidth="0" width="11.425781" style="236"/>
    <col min="7915" max="7915" customWidth="1" width="3.2851562" style="236"/>
    <col min="7916" max="7916" customWidth="1" width="11.855469" style="236"/>
    <col min="7917" max="7917" customWidth="1" width="12.425781" style="236"/>
    <col min="7918" max="7918" customWidth="1" width="10.7109375" style="236"/>
    <col min="7919" max="7919" customWidth="1" width="11.7109375" style="236"/>
    <col min="7920" max="7920" customWidth="1" width="12.7109375" style="236"/>
    <col min="7921" max="7921" customWidth="1" width="9.425781" style="236"/>
    <col min="7922" max="7922" customWidth="1" width="11.7109375" style="236"/>
    <col min="7923" max="7923" customWidth="1" width="9.0" style="236"/>
    <col min="7924" max="7924" customWidth="1" width="9.855469" style="236"/>
    <col min="7925" max="7925" customWidth="1" width="9.285156" style="236"/>
    <col min="7926" max="7926" customWidth="1" width="10.140625" style="236"/>
    <col min="7927" max="7927" customWidth="1" width="9.285156" style="236"/>
    <col min="7928" max="7928" customWidth="1" width="2.2851562" style="236"/>
    <col min="7929" max="7929" customWidth="1" width="13.5703125" style="236"/>
    <col min="7930" max="7940" customWidth="1" width="11.425781" style="236"/>
    <col min="7941" max="7941" customWidth="1" width="1.4257812" style="236"/>
    <col min="7942" max="8170" customWidth="0" width="11.425781" style="236"/>
    <col min="8171" max="8171" customWidth="1" width="3.2851562" style="236"/>
    <col min="8172" max="8172" customWidth="1" width="11.855469" style="236"/>
    <col min="8173" max="8173" customWidth="1" width="12.425781" style="236"/>
    <col min="8174" max="8174" customWidth="1" width="10.7109375" style="236"/>
    <col min="8175" max="8175" customWidth="1" width="11.7109375" style="236"/>
    <col min="8176" max="8176" customWidth="1" width="12.7109375" style="236"/>
    <col min="8177" max="8177" customWidth="1" width="9.425781" style="236"/>
    <col min="8178" max="8178" customWidth="1" width="11.7109375" style="236"/>
    <col min="8179" max="8179" customWidth="1" width="9.0" style="236"/>
    <col min="8180" max="8180" customWidth="1" width="9.855469" style="236"/>
    <col min="8181" max="8181" customWidth="1" width="9.285156" style="236"/>
    <col min="8182" max="8182" customWidth="1" width="10.140625" style="236"/>
    <col min="8183" max="8183" customWidth="1" width="9.285156" style="236"/>
    <col min="8184" max="8184" customWidth="1" width="2.2851562" style="236"/>
    <col min="8185" max="8185" customWidth="1" width="13.5703125" style="236"/>
    <col min="8186" max="8196" customWidth="1" width="11.425781" style="236"/>
    <col min="8197" max="8197" customWidth="1" width="1.4257812" style="236"/>
    <col min="8198" max="8426" customWidth="0" width="11.425781" style="236"/>
    <col min="8427" max="8427" customWidth="1" width="3.2851562" style="236"/>
    <col min="8428" max="8428" customWidth="1" width="11.855469" style="236"/>
    <col min="8429" max="8429" customWidth="1" width="12.425781" style="236"/>
    <col min="8430" max="8430" customWidth="1" width="10.7109375" style="236"/>
    <col min="8431" max="8431" customWidth="1" width="11.7109375" style="236"/>
    <col min="8432" max="8432" customWidth="1" width="12.7109375" style="236"/>
    <col min="8433" max="8433" customWidth="1" width="9.425781" style="236"/>
    <col min="8434" max="8434" customWidth="1" width="11.7109375" style="236"/>
    <col min="8435" max="8435" customWidth="1" width="9.0" style="236"/>
    <col min="8436" max="8436" customWidth="1" width="9.855469" style="236"/>
    <col min="8437" max="8437" customWidth="1" width="9.285156" style="236"/>
    <col min="8438" max="8438" customWidth="1" width="10.140625" style="236"/>
    <col min="8439" max="8439" customWidth="1" width="9.285156" style="236"/>
    <col min="8440" max="8440" customWidth="1" width="2.2851562" style="236"/>
    <col min="8441" max="8441" customWidth="1" width="13.5703125" style="236"/>
    <col min="8442" max="8452" customWidth="1" width="11.425781" style="236"/>
    <col min="8453" max="8453" customWidth="1" width="1.4257812" style="236"/>
    <col min="8454" max="8682" customWidth="0" width="11.425781" style="236"/>
    <col min="8683" max="8683" customWidth="1" width="3.2851562" style="236"/>
    <col min="8684" max="8684" customWidth="1" width="11.855469" style="236"/>
    <col min="8685" max="8685" customWidth="1" width="12.425781" style="236"/>
    <col min="8686" max="8686" customWidth="1" width="10.7109375" style="236"/>
    <col min="8687" max="8687" customWidth="1" width="11.7109375" style="236"/>
    <col min="8688" max="8688" customWidth="1" width="12.7109375" style="236"/>
    <col min="8689" max="8689" customWidth="1" width="9.425781" style="236"/>
    <col min="8690" max="8690" customWidth="1" width="11.7109375" style="236"/>
    <col min="8691" max="8691" customWidth="1" width="9.0" style="236"/>
    <col min="8692" max="8692" customWidth="1" width="9.855469" style="236"/>
    <col min="8693" max="8693" customWidth="1" width="9.285156" style="236"/>
    <col min="8694" max="8694" customWidth="1" width="10.140625" style="236"/>
    <col min="8695" max="8695" customWidth="1" width="9.285156" style="236"/>
    <col min="8696" max="8696" customWidth="1" width="2.2851562" style="236"/>
    <col min="8697" max="8697" customWidth="1" width="13.5703125" style="236"/>
    <col min="8698" max="8708" customWidth="1" width="11.425781" style="236"/>
    <col min="8709" max="8709" customWidth="1" width="1.4257812" style="236"/>
    <col min="8710" max="8938" customWidth="0" width="11.425781" style="236"/>
    <col min="8939" max="8939" customWidth="1" width="3.2851562" style="236"/>
    <col min="8940" max="8940" customWidth="1" width="11.855469" style="236"/>
    <col min="8941" max="8941" customWidth="1" width="12.425781" style="236"/>
    <col min="8942" max="8942" customWidth="1" width="10.7109375" style="236"/>
    <col min="8943" max="8943" customWidth="1" width="11.7109375" style="236"/>
    <col min="8944" max="8944" customWidth="1" width="12.7109375" style="236"/>
    <col min="8945" max="8945" customWidth="1" width="9.425781" style="236"/>
    <col min="8946" max="8946" customWidth="1" width="11.7109375" style="236"/>
    <col min="8947" max="8947" customWidth="1" width="9.0" style="236"/>
    <col min="8948" max="8948" customWidth="1" width="9.855469" style="236"/>
    <col min="8949" max="8949" customWidth="1" width="9.285156" style="236"/>
    <col min="8950" max="8950" customWidth="1" width="10.140625" style="236"/>
    <col min="8951" max="8951" customWidth="1" width="9.285156" style="236"/>
    <col min="8952" max="8952" customWidth="1" width="2.2851562" style="236"/>
    <col min="8953" max="8953" customWidth="1" width="13.5703125" style="236"/>
    <col min="8954" max="8964" customWidth="1" width="11.425781" style="236"/>
    <col min="8965" max="8965" customWidth="1" width="1.4257812" style="236"/>
    <col min="8966" max="9194" customWidth="0" width="11.425781" style="236"/>
    <col min="9195" max="9195" customWidth="1" width="3.2851562" style="236"/>
    <col min="9196" max="9196" customWidth="1" width="11.855469" style="236"/>
    <col min="9197" max="9197" customWidth="1" width="12.425781" style="236"/>
    <col min="9198" max="9198" customWidth="1" width="10.7109375" style="236"/>
    <col min="9199" max="9199" customWidth="1" width="11.7109375" style="236"/>
    <col min="9200" max="9200" customWidth="1" width="12.7109375" style="236"/>
    <col min="9201" max="9201" customWidth="1" width="9.425781" style="236"/>
    <col min="9202" max="9202" customWidth="1" width="11.7109375" style="236"/>
    <col min="9203" max="9203" customWidth="1" width="9.0" style="236"/>
    <col min="9204" max="9204" customWidth="1" width="9.855469" style="236"/>
    <col min="9205" max="9205" customWidth="1" width="9.285156" style="236"/>
    <col min="9206" max="9206" customWidth="1" width="10.140625" style="236"/>
    <col min="9207" max="9207" customWidth="1" width="9.285156" style="236"/>
    <col min="9208" max="9208" customWidth="1" width="2.2851562" style="236"/>
    <col min="9209" max="9209" customWidth="1" width="13.5703125" style="236"/>
    <col min="9210" max="9220" customWidth="1" width="11.425781" style="236"/>
    <col min="9221" max="9221" customWidth="1" width="1.4257812" style="236"/>
    <col min="9222" max="9450" customWidth="0" width="11.425781" style="236"/>
    <col min="9451" max="9451" customWidth="1" width="3.2851562" style="236"/>
    <col min="9452" max="9452" customWidth="1" width="11.855469" style="236"/>
    <col min="9453" max="9453" customWidth="1" width="12.425781" style="236"/>
    <col min="9454" max="9454" customWidth="1" width="10.7109375" style="236"/>
    <col min="9455" max="9455" customWidth="1" width="11.7109375" style="236"/>
    <col min="9456" max="9456" customWidth="1" width="12.7109375" style="236"/>
    <col min="9457" max="9457" customWidth="1" width="9.425781" style="236"/>
    <col min="9458" max="9458" customWidth="1" width="11.7109375" style="236"/>
    <col min="9459" max="9459" customWidth="1" width="9.0" style="236"/>
    <col min="9460" max="9460" customWidth="1" width="9.855469" style="236"/>
    <col min="9461" max="9461" customWidth="1" width="9.285156" style="236"/>
    <col min="9462" max="9462" customWidth="1" width="10.140625" style="236"/>
    <col min="9463" max="9463" customWidth="1" width="9.285156" style="236"/>
    <col min="9464" max="9464" customWidth="1" width="2.2851562" style="236"/>
    <col min="9465" max="9465" customWidth="1" width="13.5703125" style="236"/>
    <col min="9466" max="9476" customWidth="1" width="11.425781" style="236"/>
    <col min="9477" max="9477" customWidth="1" width="1.4257812" style="236"/>
    <col min="9478" max="9706" customWidth="0" width="11.425781" style="236"/>
    <col min="9707" max="9707" customWidth="1" width="3.2851562" style="236"/>
    <col min="9708" max="9708" customWidth="1" width="11.855469" style="236"/>
    <col min="9709" max="9709" customWidth="1" width="12.425781" style="236"/>
    <col min="9710" max="9710" customWidth="1" width="10.7109375" style="236"/>
    <col min="9711" max="9711" customWidth="1" width="11.7109375" style="236"/>
    <col min="9712" max="9712" customWidth="1" width="12.7109375" style="236"/>
    <col min="9713" max="9713" customWidth="1" width="9.425781" style="236"/>
    <col min="9714" max="9714" customWidth="1" width="11.7109375" style="236"/>
    <col min="9715" max="9715" customWidth="1" width="9.0" style="236"/>
    <col min="9716" max="9716" customWidth="1" width="9.855469" style="236"/>
    <col min="9717" max="9717" customWidth="1" width="9.285156" style="236"/>
    <col min="9718" max="9718" customWidth="1" width="10.140625" style="236"/>
    <col min="9719" max="9719" customWidth="1" width="9.285156" style="236"/>
    <col min="9720" max="9720" customWidth="1" width="2.2851562" style="236"/>
    <col min="9721" max="9721" customWidth="1" width="13.5703125" style="236"/>
    <col min="9722" max="9732" customWidth="1" width="11.425781" style="236"/>
    <col min="9733" max="9733" customWidth="1" width="1.4257812" style="236"/>
    <col min="9734" max="9962" customWidth="0" width="11.425781" style="236"/>
    <col min="9963" max="9963" customWidth="1" width="3.2851562" style="236"/>
    <col min="9964" max="9964" customWidth="1" width="11.855469" style="236"/>
    <col min="9965" max="9965" customWidth="1" width="12.425781" style="236"/>
    <col min="9966" max="9966" customWidth="1" width="10.7109375" style="236"/>
    <col min="9967" max="9967" customWidth="1" width="11.7109375" style="236"/>
    <col min="9968" max="9968" customWidth="1" width="12.7109375" style="236"/>
    <col min="9969" max="9969" customWidth="1" width="9.425781" style="236"/>
    <col min="9970" max="9970" customWidth="1" width="11.7109375" style="236"/>
    <col min="9971" max="9971" customWidth="1" width="9.0" style="236"/>
    <col min="9972" max="9972" customWidth="1" width="9.855469" style="236"/>
    <col min="9973" max="9973" customWidth="1" width="9.285156" style="236"/>
    <col min="9974" max="9974" customWidth="1" width="10.140625" style="236"/>
    <col min="9975" max="9975" customWidth="1" width="9.285156" style="236"/>
    <col min="9976" max="9976" customWidth="1" width="2.2851562" style="236"/>
    <col min="9977" max="9977" customWidth="1" width="13.5703125" style="236"/>
    <col min="9978" max="9988" customWidth="1" width="11.425781" style="236"/>
    <col min="9989" max="9989" customWidth="1" width="1.4257812" style="236"/>
    <col min="9990" max="10218" customWidth="0" width="11.425781" style="236"/>
    <col min="10219" max="10219" customWidth="1" width="3.2851562" style="236"/>
    <col min="10220" max="10220" customWidth="1" width="11.855469" style="236"/>
    <col min="10221" max="10221" customWidth="1" width="12.425781" style="236"/>
    <col min="10222" max="10222" customWidth="1" width="10.7109375" style="236"/>
    <col min="10223" max="10223" customWidth="1" width="11.7109375" style="236"/>
    <col min="10224" max="10224" customWidth="1" width="12.7109375" style="236"/>
    <col min="10225" max="10225" customWidth="1" width="9.425781" style="236"/>
    <col min="10226" max="10226" customWidth="1" width="11.7109375" style="236"/>
    <col min="10227" max="10227" customWidth="1" width="9.0" style="236"/>
    <col min="10228" max="10228" customWidth="1" width="9.855469" style="236"/>
    <col min="10229" max="10229" customWidth="1" width="9.285156" style="236"/>
    <col min="10230" max="10230" customWidth="1" width="10.140625" style="236"/>
    <col min="10231" max="10231" customWidth="1" width="9.285156" style="236"/>
    <col min="10232" max="10232" customWidth="1" width="2.2851562" style="236"/>
    <col min="10233" max="10233" customWidth="1" width="13.5703125" style="236"/>
    <col min="10234" max="10244" customWidth="1" width="11.425781" style="236"/>
    <col min="10245" max="10245" customWidth="1" width="1.4257812" style="236"/>
    <col min="10246" max="10474" customWidth="0" width="11.425781" style="236"/>
    <col min="10475" max="10475" customWidth="1" width="3.2851562" style="236"/>
    <col min="10476" max="10476" customWidth="1" width="11.855469" style="236"/>
    <col min="10477" max="10477" customWidth="1" width="12.425781" style="236"/>
    <col min="10478" max="10478" customWidth="1" width="10.7109375" style="236"/>
    <col min="10479" max="10479" customWidth="1" width="11.7109375" style="236"/>
    <col min="10480" max="10480" customWidth="1" width="12.7109375" style="236"/>
    <col min="10481" max="10481" customWidth="1" width="9.425781" style="236"/>
    <col min="10482" max="10482" customWidth="1" width="11.7109375" style="236"/>
    <col min="10483" max="10483" customWidth="1" width="9.0" style="236"/>
    <col min="10484" max="10484" customWidth="1" width="9.855469" style="236"/>
    <col min="10485" max="10485" customWidth="1" width="9.285156" style="236"/>
    <col min="10486" max="10486" customWidth="1" width="10.140625" style="236"/>
    <col min="10487" max="10487" customWidth="1" width="9.285156" style="236"/>
    <col min="10488" max="10488" customWidth="1" width="2.2851562" style="236"/>
    <col min="10489" max="10489" customWidth="1" width="13.5703125" style="236"/>
    <col min="10490" max="10500" customWidth="1" width="11.425781" style="236"/>
    <col min="10501" max="10501" customWidth="1" width="1.4257812" style="236"/>
    <col min="10502" max="10730" customWidth="0" width="11.425781" style="236"/>
    <col min="10731" max="10731" customWidth="1" width="3.2851562" style="236"/>
    <col min="10732" max="10732" customWidth="1" width="11.855469" style="236"/>
    <col min="10733" max="10733" customWidth="1" width="12.425781" style="236"/>
    <col min="10734" max="10734" customWidth="1" width="10.7109375" style="236"/>
    <col min="10735" max="10735" customWidth="1" width="11.7109375" style="236"/>
    <col min="10736" max="10736" customWidth="1" width="12.7109375" style="236"/>
    <col min="10737" max="10737" customWidth="1" width="9.425781" style="236"/>
    <col min="10738" max="10738" customWidth="1" width="11.7109375" style="236"/>
    <col min="10739" max="10739" customWidth="1" width="9.0" style="236"/>
    <col min="10740" max="10740" customWidth="1" width="9.855469" style="236"/>
    <col min="10741" max="10741" customWidth="1" width="9.285156" style="236"/>
    <col min="10742" max="10742" customWidth="1" width="10.140625" style="236"/>
    <col min="10743" max="10743" customWidth="1" width="9.285156" style="236"/>
    <col min="10744" max="10744" customWidth="1" width="2.2851562" style="236"/>
    <col min="10745" max="10745" customWidth="1" width="13.5703125" style="236"/>
    <col min="10746" max="10756" customWidth="1" width="11.425781" style="236"/>
    <col min="10757" max="10757" customWidth="1" width="1.4257812" style="236"/>
    <col min="10758" max="10986" customWidth="0" width="11.425781" style="236"/>
    <col min="10987" max="10987" customWidth="1" width="3.2851562" style="236"/>
    <col min="10988" max="10988" customWidth="1" width="11.855469" style="236"/>
    <col min="10989" max="10989" customWidth="1" width="12.425781" style="236"/>
    <col min="10990" max="10990" customWidth="1" width="10.7109375" style="236"/>
    <col min="10991" max="10991" customWidth="1" width="11.7109375" style="236"/>
    <col min="10992" max="10992" customWidth="1" width="12.7109375" style="236"/>
    <col min="10993" max="10993" customWidth="1" width="9.425781" style="236"/>
    <col min="10994" max="10994" customWidth="1" width="11.7109375" style="236"/>
    <col min="10995" max="10995" customWidth="1" width="9.0" style="236"/>
    <col min="10996" max="10996" customWidth="1" width="9.855469" style="236"/>
    <col min="10997" max="10997" customWidth="1" width="9.285156" style="236"/>
    <col min="10998" max="10998" customWidth="1" width="10.140625" style="236"/>
    <col min="10999" max="10999" customWidth="1" width="9.285156" style="236"/>
    <col min="11000" max="11000" customWidth="1" width="2.2851562" style="236"/>
    <col min="11001" max="11001" customWidth="1" width="13.5703125" style="236"/>
    <col min="11002" max="11012" customWidth="1" width="11.425781" style="236"/>
    <col min="11013" max="11013" customWidth="1" width="1.4257812" style="236"/>
    <col min="11014" max="11242" customWidth="0" width="11.425781" style="236"/>
    <col min="11243" max="11243" customWidth="1" width="3.2851562" style="236"/>
    <col min="11244" max="11244" customWidth="1" width="11.855469" style="236"/>
    <col min="11245" max="11245" customWidth="1" width="12.425781" style="236"/>
    <col min="11246" max="11246" customWidth="1" width="10.7109375" style="236"/>
    <col min="11247" max="11247" customWidth="1" width="11.7109375" style="236"/>
    <col min="11248" max="11248" customWidth="1" width="12.7109375" style="236"/>
    <col min="11249" max="11249" customWidth="1" width="9.425781" style="236"/>
    <col min="11250" max="11250" customWidth="1" width="11.7109375" style="236"/>
    <col min="11251" max="11251" customWidth="1" width="9.0" style="236"/>
    <col min="11252" max="11252" customWidth="1" width="9.855469" style="236"/>
    <col min="11253" max="11253" customWidth="1" width="9.285156" style="236"/>
    <col min="11254" max="11254" customWidth="1" width="10.140625" style="236"/>
    <col min="11255" max="11255" customWidth="1" width="9.285156" style="236"/>
    <col min="11256" max="11256" customWidth="1" width="2.2851562" style="236"/>
    <col min="11257" max="11257" customWidth="1" width="13.5703125" style="236"/>
    <col min="11258" max="11268" customWidth="1" width="11.425781" style="236"/>
    <col min="11269" max="11269" customWidth="1" width="1.4257812" style="236"/>
    <col min="11270" max="11498" customWidth="0" width="11.425781" style="236"/>
    <col min="11499" max="11499" customWidth="1" width="3.2851562" style="236"/>
    <col min="11500" max="11500" customWidth="1" width="11.855469" style="236"/>
    <col min="11501" max="11501" customWidth="1" width="12.425781" style="236"/>
    <col min="11502" max="11502" customWidth="1" width="10.7109375" style="236"/>
    <col min="11503" max="11503" customWidth="1" width="11.7109375" style="236"/>
    <col min="11504" max="11504" customWidth="1" width="12.7109375" style="236"/>
    <col min="11505" max="11505" customWidth="1" width="9.425781" style="236"/>
    <col min="11506" max="11506" customWidth="1" width="11.7109375" style="236"/>
    <col min="11507" max="11507" customWidth="1" width="9.0" style="236"/>
    <col min="11508" max="11508" customWidth="1" width="9.855469" style="236"/>
    <col min="11509" max="11509" customWidth="1" width="9.285156" style="236"/>
    <col min="11510" max="11510" customWidth="1" width="10.140625" style="236"/>
    <col min="11511" max="11511" customWidth="1" width="9.285156" style="236"/>
    <col min="11512" max="11512" customWidth="1" width="2.2851562" style="236"/>
    <col min="11513" max="11513" customWidth="1" width="13.5703125" style="236"/>
    <col min="11514" max="11524" customWidth="1" width="11.425781" style="236"/>
    <col min="11525" max="11525" customWidth="1" width="1.4257812" style="236"/>
    <col min="11526" max="11754" customWidth="0" width="11.425781" style="236"/>
    <col min="11755" max="11755" customWidth="1" width="3.2851562" style="236"/>
    <col min="11756" max="11756" customWidth="1" width="11.855469" style="236"/>
    <col min="11757" max="11757" customWidth="1" width="12.425781" style="236"/>
    <col min="11758" max="11758" customWidth="1" width="10.7109375" style="236"/>
    <col min="11759" max="11759" customWidth="1" width="11.7109375" style="236"/>
    <col min="11760" max="11760" customWidth="1" width="12.7109375" style="236"/>
    <col min="11761" max="11761" customWidth="1" width="9.425781" style="236"/>
    <col min="11762" max="11762" customWidth="1" width="11.7109375" style="236"/>
    <col min="11763" max="11763" customWidth="1" width="9.0" style="236"/>
    <col min="11764" max="11764" customWidth="1" width="9.855469" style="236"/>
    <col min="11765" max="11765" customWidth="1" width="9.285156" style="236"/>
    <col min="11766" max="11766" customWidth="1" width="10.140625" style="236"/>
    <col min="11767" max="11767" customWidth="1" width="9.285156" style="236"/>
    <col min="11768" max="11768" customWidth="1" width="2.2851562" style="236"/>
    <col min="11769" max="11769" customWidth="1" width="13.5703125" style="236"/>
    <col min="11770" max="11780" customWidth="1" width="11.425781" style="236"/>
    <col min="11781" max="11781" customWidth="1" width="1.4257812" style="236"/>
    <col min="11782" max="12010" customWidth="0" width="11.425781" style="236"/>
    <col min="12011" max="12011" customWidth="1" width="3.2851562" style="236"/>
    <col min="12012" max="12012" customWidth="1" width="11.855469" style="236"/>
    <col min="12013" max="12013" customWidth="1" width="12.425781" style="236"/>
    <col min="12014" max="12014" customWidth="1" width="10.7109375" style="236"/>
    <col min="12015" max="12015" customWidth="1" width="11.7109375" style="236"/>
    <col min="12016" max="12016" customWidth="1" width="12.7109375" style="236"/>
    <col min="12017" max="12017" customWidth="1" width="9.425781" style="236"/>
    <col min="12018" max="12018" customWidth="1" width="11.7109375" style="236"/>
    <col min="12019" max="12019" customWidth="1" width="9.0" style="236"/>
    <col min="12020" max="12020" customWidth="1" width="9.855469" style="236"/>
    <col min="12021" max="12021" customWidth="1" width="9.285156" style="236"/>
    <col min="12022" max="12022" customWidth="1" width="10.140625" style="236"/>
    <col min="12023" max="12023" customWidth="1" width="9.285156" style="236"/>
    <col min="12024" max="12024" customWidth="1" width="2.2851562" style="236"/>
    <col min="12025" max="12025" customWidth="1" width="13.5703125" style="236"/>
    <col min="12026" max="12036" customWidth="1" width="11.425781" style="236"/>
    <col min="12037" max="12037" customWidth="1" width="1.4257812" style="236"/>
    <col min="12038" max="12266" customWidth="0" width="11.425781" style="236"/>
    <col min="12267" max="12267" customWidth="1" width="3.2851562" style="236"/>
    <col min="12268" max="12268" customWidth="1" width="11.855469" style="236"/>
    <col min="12269" max="12269" customWidth="1" width="12.425781" style="236"/>
    <col min="12270" max="12270" customWidth="1" width="10.7109375" style="236"/>
    <col min="12271" max="12271" customWidth="1" width="11.7109375" style="236"/>
    <col min="12272" max="12272" customWidth="1" width="12.7109375" style="236"/>
    <col min="12273" max="12273" customWidth="1" width="9.425781" style="236"/>
    <col min="12274" max="12274" customWidth="1" width="11.7109375" style="236"/>
    <col min="12275" max="12275" customWidth="1" width="9.0" style="236"/>
    <col min="12276" max="12276" customWidth="1" width="9.855469" style="236"/>
    <col min="12277" max="12277" customWidth="1" width="9.285156" style="236"/>
    <col min="12278" max="12278" customWidth="1" width="10.140625" style="236"/>
    <col min="12279" max="12279" customWidth="1" width="9.285156" style="236"/>
    <col min="12280" max="12280" customWidth="1" width="2.2851562" style="236"/>
    <col min="12281" max="12281" customWidth="1" width="13.5703125" style="236"/>
    <col min="12282" max="12292" customWidth="1" width="11.425781" style="236"/>
    <col min="12293" max="12293" customWidth="1" width="1.4257812" style="236"/>
    <col min="12294" max="12522" customWidth="0" width="11.425781" style="236"/>
    <col min="12523" max="12523" customWidth="1" width="3.2851562" style="236"/>
    <col min="12524" max="12524" customWidth="1" width="11.855469" style="236"/>
    <col min="12525" max="12525" customWidth="1" width="12.425781" style="236"/>
    <col min="12526" max="12526" customWidth="1" width="10.7109375" style="236"/>
    <col min="12527" max="12527" customWidth="1" width="11.7109375" style="236"/>
    <col min="12528" max="12528" customWidth="1" width="12.7109375" style="236"/>
    <col min="12529" max="12529" customWidth="1" width="9.425781" style="236"/>
    <col min="12530" max="12530" customWidth="1" width="11.7109375" style="236"/>
    <col min="12531" max="12531" customWidth="1" width="9.0" style="236"/>
    <col min="12532" max="12532" customWidth="1" width="9.855469" style="236"/>
    <col min="12533" max="12533" customWidth="1" width="9.285156" style="236"/>
    <col min="12534" max="12534" customWidth="1" width="10.140625" style="236"/>
    <col min="12535" max="12535" customWidth="1" width="9.285156" style="236"/>
    <col min="12536" max="12536" customWidth="1" width="2.2851562" style="236"/>
    <col min="12537" max="12537" customWidth="1" width="13.5703125" style="236"/>
    <col min="12538" max="12548" customWidth="1" width="11.425781" style="236"/>
    <col min="12549" max="12549" customWidth="1" width="1.4257812" style="236"/>
    <col min="12550" max="12778" customWidth="0" width="11.425781" style="236"/>
    <col min="12779" max="12779" customWidth="1" width="3.2851562" style="236"/>
    <col min="12780" max="12780" customWidth="1" width="11.855469" style="236"/>
    <col min="12781" max="12781" customWidth="1" width="12.425781" style="236"/>
    <col min="12782" max="12782" customWidth="1" width="10.7109375" style="236"/>
    <col min="12783" max="12783" customWidth="1" width="11.7109375" style="236"/>
    <col min="12784" max="12784" customWidth="1" width="12.7109375" style="236"/>
    <col min="12785" max="12785" customWidth="1" width="9.425781" style="236"/>
    <col min="12786" max="12786" customWidth="1" width="11.7109375" style="236"/>
    <col min="12787" max="12787" customWidth="1" width="9.0" style="236"/>
    <col min="12788" max="12788" customWidth="1" width="9.855469" style="236"/>
    <col min="12789" max="12789" customWidth="1" width="9.285156" style="236"/>
    <col min="12790" max="12790" customWidth="1" width="10.140625" style="236"/>
    <col min="12791" max="12791" customWidth="1" width="9.285156" style="236"/>
    <col min="12792" max="12792" customWidth="1" width="2.2851562" style="236"/>
    <col min="12793" max="12793" customWidth="1" width="13.5703125" style="236"/>
    <col min="12794" max="12804" customWidth="1" width="11.425781" style="236"/>
    <col min="12805" max="12805" customWidth="1" width="1.4257812" style="236"/>
    <col min="12806" max="13034" customWidth="0" width="11.425781" style="236"/>
    <col min="13035" max="13035" customWidth="1" width="3.2851562" style="236"/>
    <col min="13036" max="13036" customWidth="1" width="11.855469" style="236"/>
    <col min="13037" max="13037" customWidth="1" width="12.425781" style="236"/>
    <col min="13038" max="13038" customWidth="1" width="10.7109375" style="236"/>
    <col min="13039" max="13039" customWidth="1" width="11.7109375" style="236"/>
    <col min="13040" max="13040" customWidth="1" width="12.7109375" style="236"/>
    <col min="13041" max="13041" customWidth="1" width="9.425781" style="236"/>
    <col min="13042" max="13042" customWidth="1" width="11.7109375" style="236"/>
    <col min="13043" max="13043" customWidth="1" width="9.0" style="236"/>
    <col min="13044" max="13044" customWidth="1" width="9.855469" style="236"/>
    <col min="13045" max="13045" customWidth="1" width="9.285156" style="236"/>
    <col min="13046" max="13046" customWidth="1" width="10.140625" style="236"/>
    <col min="13047" max="13047" customWidth="1" width="9.285156" style="236"/>
    <col min="13048" max="13048" customWidth="1" width="2.2851562" style="236"/>
    <col min="13049" max="13049" customWidth="1" width="13.5703125" style="236"/>
    <col min="13050" max="13060" customWidth="1" width="11.425781" style="236"/>
    <col min="13061" max="13061" customWidth="1" width="1.4257812" style="236"/>
    <col min="13062" max="13290" customWidth="0" width="11.425781" style="236"/>
    <col min="13291" max="13291" customWidth="1" width="3.2851562" style="236"/>
    <col min="13292" max="13292" customWidth="1" width="11.855469" style="236"/>
    <col min="13293" max="13293" customWidth="1" width="12.425781" style="236"/>
    <col min="13294" max="13294" customWidth="1" width="10.7109375" style="236"/>
    <col min="13295" max="13295" customWidth="1" width="11.7109375" style="236"/>
    <col min="13296" max="13296" customWidth="1" width="12.7109375" style="236"/>
    <col min="13297" max="13297" customWidth="1" width="9.425781" style="236"/>
    <col min="13298" max="13298" customWidth="1" width="11.7109375" style="236"/>
    <col min="13299" max="13299" customWidth="1" width="9.0" style="236"/>
    <col min="13300" max="13300" customWidth="1" width="9.855469" style="236"/>
    <col min="13301" max="13301" customWidth="1" width="9.285156" style="236"/>
    <col min="13302" max="13302" customWidth="1" width="10.140625" style="236"/>
    <col min="13303" max="13303" customWidth="1" width="9.285156" style="236"/>
    <col min="13304" max="13304" customWidth="1" width="2.2851562" style="236"/>
    <col min="13305" max="13305" customWidth="1" width="13.5703125" style="236"/>
    <col min="13306" max="13316" customWidth="1" width="11.425781" style="236"/>
    <col min="13317" max="13317" customWidth="1" width="1.4257812" style="236"/>
    <col min="13318" max="13546" customWidth="0" width="11.425781" style="236"/>
    <col min="13547" max="13547" customWidth="1" width="3.2851562" style="236"/>
    <col min="13548" max="13548" customWidth="1" width="11.855469" style="236"/>
    <col min="13549" max="13549" customWidth="1" width="12.425781" style="236"/>
    <col min="13550" max="13550" customWidth="1" width="10.7109375" style="236"/>
    <col min="13551" max="13551" customWidth="1" width="11.7109375" style="236"/>
    <col min="13552" max="13552" customWidth="1" width="12.7109375" style="236"/>
    <col min="13553" max="13553" customWidth="1" width="9.425781" style="236"/>
    <col min="13554" max="13554" customWidth="1" width="11.7109375" style="236"/>
    <col min="13555" max="13555" customWidth="1" width="9.0" style="236"/>
    <col min="13556" max="13556" customWidth="1" width="9.855469" style="236"/>
    <col min="13557" max="13557" customWidth="1" width="9.285156" style="236"/>
    <col min="13558" max="13558" customWidth="1" width="10.140625" style="236"/>
    <col min="13559" max="13559" customWidth="1" width="9.285156" style="236"/>
    <col min="13560" max="13560" customWidth="1" width="2.2851562" style="236"/>
    <col min="13561" max="13561" customWidth="1" width="13.5703125" style="236"/>
    <col min="13562" max="13572" customWidth="1" width="11.425781" style="236"/>
    <col min="13573" max="13573" customWidth="1" width="1.4257812" style="236"/>
    <col min="13574" max="13802" customWidth="0" width="11.425781" style="236"/>
    <col min="13803" max="13803" customWidth="1" width="3.2851562" style="236"/>
    <col min="13804" max="13804" customWidth="1" width="11.855469" style="236"/>
    <col min="13805" max="13805" customWidth="1" width="12.425781" style="236"/>
    <col min="13806" max="13806" customWidth="1" width="10.7109375" style="236"/>
    <col min="13807" max="13807" customWidth="1" width="11.7109375" style="236"/>
    <col min="13808" max="13808" customWidth="1" width="12.7109375" style="236"/>
    <col min="13809" max="13809" customWidth="1" width="9.425781" style="236"/>
    <col min="13810" max="13810" customWidth="1" width="11.7109375" style="236"/>
    <col min="13811" max="13811" customWidth="1" width="9.0" style="236"/>
    <col min="13812" max="13812" customWidth="1" width="9.855469" style="236"/>
    <col min="13813" max="13813" customWidth="1" width="9.285156" style="236"/>
    <col min="13814" max="13814" customWidth="1" width="10.140625" style="236"/>
    <col min="13815" max="13815" customWidth="1" width="9.285156" style="236"/>
    <col min="13816" max="13816" customWidth="1" width="2.2851562" style="236"/>
    <col min="13817" max="13817" customWidth="1" width="13.5703125" style="236"/>
    <col min="13818" max="13828" customWidth="1" width="11.425781" style="236"/>
    <col min="13829" max="13829" customWidth="1" width="1.4257812" style="236"/>
    <col min="13830" max="14058" customWidth="0" width="11.425781" style="236"/>
    <col min="14059" max="14059" customWidth="1" width="3.2851562" style="236"/>
    <col min="14060" max="14060" customWidth="1" width="11.855469" style="236"/>
    <col min="14061" max="14061" customWidth="1" width="12.425781" style="236"/>
    <col min="14062" max="14062" customWidth="1" width="10.7109375" style="236"/>
    <col min="14063" max="14063" customWidth="1" width="11.7109375" style="236"/>
    <col min="14064" max="14064" customWidth="1" width="12.7109375" style="236"/>
    <col min="14065" max="14065" customWidth="1" width="9.425781" style="236"/>
    <col min="14066" max="14066" customWidth="1" width="11.7109375" style="236"/>
    <col min="14067" max="14067" customWidth="1" width="9.0" style="236"/>
    <col min="14068" max="14068" customWidth="1" width="9.855469" style="236"/>
    <col min="14069" max="14069" customWidth="1" width="9.285156" style="236"/>
    <col min="14070" max="14070" customWidth="1" width="10.140625" style="236"/>
    <col min="14071" max="14071" customWidth="1" width="9.285156" style="236"/>
    <col min="14072" max="14072" customWidth="1" width="2.2851562" style="236"/>
    <col min="14073" max="14073" customWidth="1" width="13.5703125" style="236"/>
    <col min="14074" max="14084" customWidth="1" width="11.425781" style="236"/>
    <col min="14085" max="14085" customWidth="1" width="1.4257812" style="236"/>
    <col min="14086" max="14314" customWidth="0" width="11.425781" style="236"/>
    <col min="14315" max="14315" customWidth="1" width="3.2851562" style="236"/>
    <col min="14316" max="14316" customWidth="1" width="11.855469" style="236"/>
    <col min="14317" max="14317" customWidth="1" width="12.425781" style="236"/>
    <col min="14318" max="14318" customWidth="1" width="10.7109375" style="236"/>
    <col min="14319" max="14319" customWidth="1" width="11.7109375" style="236"/>
    <col min="14320" max="14320" customWidth="1" width="12.7109375" style="236"/>
    <col min="14321" max="14321" customWidth="1" width="9.425781" style="236"/>
    <col min="14322" max="14322" customWidth="1" width="11.7109375" style="236"/>
    <col min="14323" max="14323" customWidth="1" width="9.0" style="236"/>
    <col min="14324" max="14324" customWidth="1" width="9.855469" style="236"/>
    <col min="14325" max="14325" customWidth="1" width="9.285156" style="236"/>
    <col min="14326" max="14326" customWidth="1" width="10.140625" style="236"/>
    <col min="14327" max="14327" customWidth="1" width="9.285156" style="236"/>
    <col min="14328" max="14328" customWidth="1" width="2.2851562" style="236"/>
    <col min="14329" max="14329" customWidth="1" width="13.5703125" style="236"/>
    <col min="14330" max="14340" customWidth="1" width="11.425781" style="236"/>
    <col min="14341" max="14341" customWidth="1" width="1.4257812" style="236"/>
    <col min="14342" max="14570" customWidth="0" width="11.425781" style="236"/>
    <col min="14571" max="14571" customWidth="1" width="3.2851562" style="236"/>
    <col min="14572" max="14572" customWidth="1" width="11.855469" style="236"/>
    <col min="14573" max="14573" customWidth="1" width="12.425781" style="236"/>
    <col min="14574" max="14574" customWidth="1" width="10.7109375" style="236"/>
    <col min="14575" max="14575" customWidth="1" width="11.7109375" style="236"/>
    <col min="14576" max="14576" customWidth="1" width="12.7109375" style="236"/>
    <col min="14577" max="14577" customWidth="1" width="9.425781" style="236"/>
    <col min="14578" max="14578" customWidth="1" width="11.7109375" style="236"/>
    <col min="14579" max="14579" customWidth="1" width="9.0" style="236"/>
    <col min="14580" max="14580" customWidth="1" width="9.855469" style="236"/>
    <col min="14581" max="14581" customWidth="1" width="9.285156" style="236"/>
    <col min="14582" max="14582" customWidth="1" width="10.140625" style="236"/>
    <col min="14583" max="14583" customWidth="1" width="9.285156" style="236"/>
    <col min="14584" max="14584" customWidth="1" width="2.2851562" style="236"/>
    <col min="14585" max="14585" customWidth="1" width="13.5703125" style="236"/>
    <col min="14586" max="14596" customWidth="1" width="11.425781" style="236"/>
    <col min="14597" max="14597" customWidth="1" width="1.4257812" style="236"/>
    <col min="14598" max="14826" customWidth="0" width="11.425781" style="236"/>
    <col min="14827" max="14827" customWidth="1" width="3.2851562" style="236"/>
    <col min="14828" max="14828" customWidth="1" width="11.855469" style="236"/>
    <col min="14829" max="14829" customWidth="1" width="12.425781" style="236"/>
    <col min="14830" max="14830" customWidth="1" width="10.7109375" style="236"/>
    <col min="14831" max="14831" customWidth="1" width="11.7109375" style="236"/>
    <col min="14832" max="14832" customWidth="1" width="12.7109375" style="236"/>
    <col min="14833" max="14833" customWidth="1" width="9.425781" style="236"/>
    <col min="14834" max="14834" customWidth="1" width="11.7109375" style="236"/>
    <col min="14835" max="14835" customWidth="1" width="9.0" style="236"/>
    <col min="14836" max="14836" customWidth="1" width="9.855469" style="236"/>
    <col min="14837" max="14837" customWidth="1" width="9.285156" style="236"/>
    <col min="14838" max="14838" customWidth="1" width="10.140625" style="236"/>
    <col min="14839" max="14839" customWidth="1" width="9.285156" style="236"/>
    <col min="14840" max="14840" customWidth="1" width="2.2851562" style="236"/>
    <col min="14841" max="14841" customWidth="1" width="13.5703125" style="236"/>
    <col min="14842" max="14852" customWidth="1" width="11.425781" style="236"/>
    <col min="14853" max="14853" customWidth="1" width="1.4257812" style="236"/>
    <col min="14854" max="15082" customWidth="0" width="11.425781" style="236"/>
    <col min="15083" max="15083" customWidth="1" width="3.2851562" style="236"/>
    <col min="15084" max="15084" customWidth="1" width="11.855469" style="236"/>
    <col min="15085" max="15085" customWidth="1" width="12.425781" style="236"/>
    <col min="15086" max="15086" customWidth="1" width="10.7109375" style="236"/>
    <col min="15087" max="15087" customWidth="1" width="11.7109375" style="236"/>
    <col min="15088" max="15088" customWidth="1" width="12.7109375" style="236"/>
    <col min="15089" max="15089" customWidth="1" width="9.425781" style="236"/>
    <col min="15090" max="15090" customWidth="1" width="11.7109375" style="236"/>
    <col min="15091" max="15091" customWidth="1" width="9.0" style="236"/>
    <col min="15092" max="15092" customWidth="1" width="9.855469" style="236"/>
    <col min="15093" max="15093" customWidth="1" width="9.285156" style="236"/>
    <col min="15094" max="15094" customWidth="1" width="10.140625" style="236"/>
    <col min="15095" max="15095" customWidth="1" width="9.285156" style="236"/>
    <col min="15096" max="15096" customWidth="1" width="2.2851562" style="236"/>
    <col min="15097" max="15097" customWidth="1" width="13.5703125" style="236"/>
    <col min="15098" max="15108" customWidth="1" width="11.425781" style="236"/>
    <col min="15109" max="15109" customWidth="1" width="1.4257812" style="236"/>
    <col min="15110" max="15338" customWidth="0" width="11.425781" style="236"/>
    <col min="15339" max="15339" customWidth="1" width="3.2851562" style="236"/>
    <col min="15340" max="15340" customWidth="1" width="11.855469" style="236"/>
    <col min="15341" max="15341" customWidth="1" width="12.425781" style="236"/>
    <col min="15342" max="15342" customWidth="1" width="10.7109375" style="236"/>
    <col min="15343" max="15343" customWidth="1" width="11.7109375" style="236"/>
    <col min="15344" max="15344" customWidth="1" width="12.7109375" style="236"/>
    <col min="15345" max="15345" customWidth="1" width="9.425781" style="236"/>
    <col min="15346" max="15346" customWidth="1" width="11.7109375" style="236"/>
    <col min="15347" max="15347" customWidth="1" width="9.0" style="236"/>
    <col min="15348" max="15348" customWidth="1" width="9.855469" style="236"/>
    <col min="15349" max="15349" customWidth="1" width="9.285156" style="236"/>
    <col min="15350" max="15350" customWidth="1" width="10.140625" style="236"/>
    <col min="15351" max="15351" customWidth="1" width="9.285156" style="236"/>
    <col min="15352" max="15352" customWidth="1" width="2.2851562" style="236"/>
    <col min="15353" max="15353" customWidth="1" width="13.5703125" style="236"/>
    <col min="15354" max="15364" customWidth="1" width="11.425781" style="236"/>
    <col min="15365" max="15365" customWidth="1" width="1.4257812" style="236"/>
    <col min="15366" max="15594" customWidth="0" width="11.425781" style="236"/>
    <col min="15595" max="15595" customWidth="1" width="3.2851562" style="236"/>
    <col min="15596" max="15596" customWidth="1" width="11.855469" style="236"/>
    <col min="15597" max="15597" customWidth="1" width="12.425781" style="236"/>
    <col min="15598" max="15598" customWidth="1" width="10.7109375" style="236"/>
    <col min="15599" max="15599" customWidth="1" width="11.7109375" style="236"/>
    <col min="15600" max="15600" customWidth="1" width="12.7109375" style="236"/>
    <col min="15601" max="15601" customWidth="1" width="9.425781" style="236"/>
    <col min="15602" max="15602" customWidth="1" width="11.7109375" style="236"/>
    <col min="15603" max="15603" customWidth="1" width="9.0" style="236"/>
    <col min="15604" max="15604" customWidth="1" width="9.855469" style="236"/>
    <col min="15605" max="15605" customWidth="1" width="9.285156" style="236"/>
    <col min="15606" max="15606" customWidth="1" width="10.140625" style="236"/>
    <col min="15607" max="15607" customWidth="1" width="9.285156" style="236"/>
    <col min="15608" max="15608" customWidth="1" width="2.2851562" style="236"/>
    <col min="15609" max="15609" customWidth="1" width="13.5703125" style="236"/>
    <col min="15610" max="15620" customWidth="1" width="11.425781" style="236"/>
    <col min="15621" max="15621" customWidth="1" width="1.4257812" style="236"/>
    <col min="15622" max="15850" customWidth="0" width="11.425781" style="236"/>
    <col min="15851" max="15851" customWidth="1" width="3.2851562" style="236"/>
    <col min="15852" max="15852" customWidth="1" width="11.855469" style="236"/>
    <col min="15853" max="15853" customWidth="1" width="12.425781" style="236"/>
    <col min="15854" max="15854" customWidth="1" width="10.7109375" style="236"/>
    <col min="15855" max="15855" customWidth="1" width="11.7109375" style="236"/>
    <col min="15856" max="15856" customWidth="1" width="12.7109375" style="236"/>
    <col min="15857" max="15857" customWidth="1" width="9.425781" style="236"/>
    <col min="15858" max="15858" customWidth="1" width="11.7109375" style="236"/>
    <col min="15859" max="15859" customWidth="1" width="9.0" style="236"/>
    <col min="15860" max="15860" customWidth="1" width="9.855469" style="236"/>
    <col min="15861" max="15861" customWidth="1" width="9.285156" style="236"/>
    <col min="15862" max="15862" customWidth="1" width="10.140625" style="236"/>
    <col min="15863" max="15863" customWidth="1" width="9.285156" style="236"/>
    <col min="15864" max="15864" customWidth="1" width="2.2851562" style="236"/>
    <col min="15865" max="15865" customWidth="1" width="13.5703125" style="236"/>
    <col min="15866" max="15876" customWidth="1" width="11.425781" style="236"/>
    <col min="15877" max="15877" customWidth="1" width="1.4257812" style="236"/>
    <col min="15878" max="16106" customWidth="0" width="11.425781" style="236"/>
    <col min="16107" max="16107" customWidth="1" width="3.2851562" style="236"/>
    <col min="16108" max="16108" customWidth="1" width="11.855469" style="236"/>
    <col min="16109" max="16109" customWidth="1" width="12.425781" style="236"/>
    <col min="16110" max="16110" customWidth="1" width="10.7109375" style="236"/>
    <col min="16111" max="16111" customWidth="1" width="11.7109375" style="236"/>
    <col min="16112" max="16112" customWidth="1" width="12.7109375" style="236"/>
    <col min="16113" max="16113" customWidth="1" width="9.425781" style="236"/>
    <col min="16114" max="16114" customWidth="1" width="11.7109375" style="236"/>
    <col min="16115" max="16115" customWidth="1" width="9.0" style="236"/>
    <col min="16116" max="16116" customWidth="1" width="9.855469" style="236"/>
    <col min="16117" max="16117" customWidth="1" width="9.285156" style="236"/>
    <col min="16118" max="16118" customWidth="1" width="10.140625" style="236"/>
    <col min="16119" max="16119" customWidth="1" width="9.285156" style="236"/>
    <col min="16120" max="16120" customWidth="1" width="2.2851562" style="236"/>
    <col min="16121" max="16121" customWidth="1" width="13.5703125" style="236"/>
    <col min="16122" max="16132" customWidth="1" width="11.425781" style="236"/>
    <col min="16133" max="16133" customWidth="1" width="1.4257812" style="236"/>
    <col min="16134" max="16384" customWidth="0" width="11.425781" style="236"/>
  </cols>
  <sheetData>
    <row r="1" spans="8:8">
      <c r="A1" s="717"/>
      <c r="B1" s="717"/>
      <c r="C1" s="717"/>
      <c r="D1" s="717"/>
      <c r="E1" s="717"/>
      <c r="F1" s="717"/>
      <c r="G1" s="717"/>
      <c r="H1" s="717"/>
      <c r="I1" s="717"/>
      <c r="J1" s="717"/>
      <c r="K1" s="717"/>
      <c r="L1" s="717"/>
      <c r="M1" s="717"/>
    </row>
    <row r="2" spans="8:8" ht="15.75">
      <c r="A2" s="718"/>
      <c r="C2" s="719" t="s">
        <v>1067</v>
      </c>
      <c r="D2" s="719"/>
      <c r="E2" s="719"/>
      <c r="F2" s="719"/>
      <c r="G2" s="719"/>
      <c r="H2" s="719"/>
      <c r="I2" s="717"/>
      <c r="J2" s="717"/>
      <c r="K2" s="717"/>
      <c r="L2" s="717"/>
      <c r="M2" s="717"/>
    </row>
    <row r="3" spans="8:8">
      <c r="A3" s="717"/>
      <c r="B3" s="717"/>
      <c r="C3" s="720" t="s">
        <v>1541</v>
      </c>
      <c r="D3" s="720"/>
      <c r="E3" s="720"/>
      <c r="F3" s="720"/>
      <c r="G3" s="720"/>
      <c r="H3" s="720"/>
      <c r="I3" s="717"/>
      <c r="J3" s="717"/>
      <c r="K3" s="717"/>
      <c r="L3" s="717"/>
      <c r="M3" s="717"/>
    </row>
    <row r="4" spans="8:8">
      <c r="A4" s="717"/>
      <c r="B4" s="717"/>
      <c r="C4" s="721" t="s">
        <v>1069</v>
      </c>
      <c r="D4" s="722"/>
      <c r="E4" s="723" t="s">
        <v>1542</v>
      </c>
      <c r="F4" s="724"/>
      <c r="G4" s="724"/>
      <c r="H4" s="724"/>
      <c r="I4" s="717"/>
      <c r="J4" s="717"/>
      <c r="K4" s="717"/>
      <c r="L4" s="717"/>
      <c r="M4" s="717"/>
    </row>
    <row r="5" spans="8:8">
      <c r="A5" s="717"/>
      <c r="B5" s="717"/>
      <c r="C5" s="721" t="s">
        <v>1071</v>
      </c>
      <c r="D5" s="722"/>
      <c r="E5" s="725" t="s">
        <v>421</v>
      </c>
      <c r="F5" s="724"/>
      <c r="G5" s="724"/>
      <c r="H5" s="724"/>
      <c r="I5" s="717"/>
      <c r="J5" s="717"/>
      <c r="K5" s="717"/>
      <c r="L5" s="717"/>
      <c r="M5" s="717"/>
    </row>
    <row r="6" spans="8:8">
      <c r="A6" s="717"/>
      <c r="B6" s="717"/>
      <c r="C6" s="721" t="s">
        <v>1072</v>
      </c>
      <c r="D6" s="722"/>
      <c r="E6" s="726" t="s">
        <v>1543</v>
      </c>
      <c r="F6" s="726"/>
      <c r="G6" s="726"/>
      <c r="H6" s="726"/>
      <c r="I6" s="717"/>
      <c r="J6" s="717"/>
      <c r="K6" s="717"/>
      <c r="L6" s="717"/>
      <c r="M6" s="717"/>
    </row>
    <row r="7" spans="8:8">
      <c r="A7" s="717"/>
      <c r="B7" s="717"/>
      <c r="C7" s="727" t="s">
        <v>1074</v>
      </c>
      <c r="D7" s="722"/>
      <c r="E7" s="728" t="s">
        <v>1544</v>
      </c>
      <c r="F7" s="728"/>
      <c r="G7" s="728"/>
      <c r="H7" s="728"/>
      <c r="I7" s="717"/>
      <c r="J7" s="717"/>
      <c r="K7" s="717"/>
      <c r="L7" s="717"/>
      <c r="M7" s="717"/>
    </row>
    <row r="8" spans="8:8">
      <c r="A8" s="717"/>
      <c r="B8" s="717"/>
      <c r="C8" s="727" t="s">
        <v>1075</v>
      </c>
      <c r="D8" s="724"/>
      <c r="E8" s="729" t="s">
        <v>1544</v>
      </c>
      <c r="F8" s="729"/>
      <c r="G8" s="729"/>
      <c r="H8" s="729"/>
      <c r="I8" s="717"/>
      <c r="J8" s="717"/>
      <c r="K8" s="717"/>
      <c r="L8" s="717"/>
      <c r="M8" s="717"/>
    </row>
    <row r="9" spans="8:8" ht="13.5">
      <c r="A9" s="717"/>
      <c r="B9" s="717"/>
      <c r="C9" s="717"/>
      <c r="D9" s="717"/>
      <c r="E9" s="717"/>
      <c r="F9" s="717"/>
      <c r="G9" s="717"/>
      <c r="H9" s="717"/>
      <c r="I9" s="717"/>
      <c r="J9" s="717"/>
      <c r="K9" s="717"/>
      <c r="L9" s="717"/>
      <c r="M9" s="717"/>
    </row>
    <row r="10" spans="8:8" ht="33.75">
      <c r="A10" s="717"/>
      <c r="B10" s="717"/>
      <c r="C10" s="730" t="s">
        <v>1077</v>
      </c>
      <c r="D10" s="731" t="s">
        <v>1078</v>
      </c>
      <c r="E10" s="732" t="s">
        <v>1079</v>
      </c>
      <c r="F10" s="732" t="s">
        <v>1080</v>
      </c>
      <c r="G10" s="733" t="s">
        <v>1081</v>
      </c>
      <c r="H10" s="734" t="s">
        <v>1082</v>
      </c>
      <c r="I10" s="717"/>
      <c r="J10" s="717"/>
      <c r="K10" s="717"/>
      <c r="L10" s="717"/>
      <c r="M10" s="717"/>
    </row>
    <row r="11" spans="8:8">
      <c r="A11" s="717"/>
      <c r="B11" s="717"/>
      <c r="C11" s="735" t="s">
        <v>36</v>
      </c>
      <c r="D11" s="736" t="s">
        <v>67</v>
      </c>
      <c r="E11" s="737">
        <v>0.99675</v>
      </c>
      <c r="F11" s="736" t="s">
        <v>1545</v>
      </c>
      <c r="G11" s="738">
        <v>4.56</v>
      </c>
      <c r="H11" s="739" t="str">
        <f t="shared" si="0" ref="H11:H16">IF(AND(G11&lt;=2),"Muy Malo",IF(AND(G11&gt;2,G11&lt;=3.5),"Malo",IF(AND(G11&gt;3.5,G11&lt;=4),"Regular",IF(AND(G11&gt;4,G11&lt;=4.5),"Bueno",IF(AND(G11&gt;4.5,G11&lt;=5),"Muy Bueno")))))</f>
        <v>Muy Bueno</v>
      </c>
      <c r="I11" s="740" t="s">
        <v>1546</v>
      </c>
      <c r="J11" s="741"/>
      <c r="K11" s="717"/>
      <c r="L11" s="717"/>
      <c r="M11" s="717"/>
    </row>
    <row r="12" spans="8:8">
      <c r="A12" s="717"/>
      <c r="B12" s="717"/>
      <c r="C12" s="736" t="s">
        <v>67</v>
      </c>
      <c r="D12" s="736" t="s">
        <v>123</v>
      </c>
      <c r="E12" s="737">
        <v>0.99683</v>
      </c>
      <c r="F12" s="736" t="s">
        <v>1545</v>
      </c>
      <c r="G12" s="738">
        <v>4.6</v>
      </c>
      <c r="H12" s="739" t="str">
        <f t="shared" si="0"/>
        <v>Muy Bueno</v>
      </c>
      <c r="I12" s="740" t="s">
        <v>1547</v>
      </c>
      <c r="J12" s="742"/>
      <c r="K12" s="717"/>
      <c r="L12" s="717"/>
      <c r="M12" s="717"/>
    </row>
    <row r="13" spans="8:8">
      <c r="A13" s="717"/>
      <c r="B13" s="717"/>
      <c r="C13" s="736" t="s">
        <v>123</v>
      </c>
      <c r="D13" s="736" t="s">
        <v>1548</v>
      </c>
      <c r="E13" s="737">
        <v>0.15</v>
      </c>
      <c r="F13" s="736" t="s">
        <v>1545</v>
      </c>
      <c r="G13" s="738">
        <v>4.6</v>
      </c>
      <c r="H13" s="739" t="str">
        <f t="shared" si="0"/>
        <v>Muy Bueno</v>
      </c>
      <c r="I13" s="740" t="s">
        <v>1549</v>
      </c>
      <c r="J13" s="717"/>
      <c r="K13" s="717"/>
      <c r="L13" s="717"/>
      <c r="M13" s="717"/>
    </row>
    <row r="14" spans="8:8">
      <c r="A14" s="717"/>
      <c r="B14" s="717"/>
      <c r="C14" s="735" t="s">
        <v>1550</v>
      </c>
      <c r="D14" s="736" t="s">
        <v>411</v>
      </c>
      <c r="E14" s="737">
        <v>0.25224</v>
      </c>
      <c r="F14" s="736" t="s">
        <v>1551</v>
      </c>
      <c r="G14" s="738">
        <v>4.32</v>
      </c>
      <c r="H14" s="739" t="str">
        <f t="shared" si="0"/>
        <v>Bueno</v>
      </c>
      <c r="I14" s="740" t="s">
        <v>1552</v>
      </c>
      <c r="J14" s="717"/>
      <c r="K14" s="717"/>
      <c r="L14" s="717"/>
      <c r="M14" s="717"/>
    </row>
    <row r="15" spans="8:8">
      <c r="A15" s="717"/>
      <c r="B15" s="717"/>
      <c r="C15" s="735" t="s">
        <v>411</v>
      </c>
      <c r="D15" s="736" t="s">
        <v>63</v>
      </c>
      <c r="E15" s="737">
        <v>0.91344</v>
      </c>
      <c r="F15" s="736" t="s">
        <v>1551</v>
      </c>
      <c r="G15" s="738">
        <v>4.28</v>
      </c>
      <c r="H15" s="739" t="str">
        <f t="shared" si="0"/>
        <v>Bueno</v>
      </c>
      <c r="I15" s="740" t="s">
        <v>1553</v>
      </c>
      <c r="J15" s="717"/>
      <c r="K15" s="717"/>
      <c r="L15" s="717"/>
      <c r="M15" s="717"/>
    </row>
    <row r="16" spans="8:8">
      <c r="A16" s="717"/>
      <c r="B16" s="717"/>
      <c r="C16" s="735" t="s">
        <v>63</v>
      </c>
      <c r="D16" s="736" t="s">
        <v>1554</v>
      </c>
      <c r="E16" s="737">
        <v>0.25</v>
      </c>
      <c r="F16" s="736" t="s">
        <v>1551</v>
      </c>
      <c r="G16" s="738">
        <v>4.35</v>
      </c>
      <c r="H16" s="739" t="str">
        <f t="shared" si="0"/>
        <v>Bueno</v>
      </c>
      <c r="I16" s="740" t="s">
        <v>1555</v>
      </c>
      <c r="J16" s="717"/>
      <c r="K16" s="717"/>
      <c r="L16" s="717"/>
      <c r="M16" s="717"/>
    </row>
    <row r="17" spans="8:8">
      <c r="A17" s="717"/>
      <c r="B17" s="717"/>
      <c r="C17" s="743"/>
      <c r="D17" s="744"/>
      <c r="E17" s="745"/>
      <c r="F17" s="744"/>
      <c r="G17" s="746"/>
      <c r="H17" s="739"/>
      <c r="I17" s="740" t="s">
        <v>1556</v>
      </c>
      <c r="J17" s="717"/>
      <c r="K17" s="717"/>
      <c r="L17" s="717"/>
      <c r="M17" s="717"/>
    </row>
    <row r="18" spans="8:8">
      <c r="A18" s="717"/>
      <c r="B18" s="717"/>
      <c r="C18" s="743"/>
      <c r="D18" s="744"/>
      <c r="E18" s="745"/>
      <c r="F18" s="744"/>
      <c r="G18" s="746"/>
      <c r="H18" s="739"/>
      <c r="I18" s="740" t="s">
        <v>1557</v>
      </c>
      <c r="J18" s="717"/>
      <c r="K18" s="717"/>
      <c r="L18" s="717"/>
      <c r="M18" s="717"/>
    </row>
    <row r="19" spans="8:8">
      <c r="A19" s="717"/>
      <c r="B19" s="717"/>
      <c r="C19" s="743"/>
      <c r="D19" s="744"/>
      <c r="E19" s="745"/>
      <c r="F19" s="744"/>
      <c r="G19" s="746"/>
      <c r="H19" s="739"/>
      <c r="I19" s="740" t="s">
        <v>1558</v>
      </c>
      <c r="J19" s="717"/>
      <c r="K19" s="717"/>
      <c r="L19" s="717"/>
      <c r="M19" s="717"/>
    </row>
    <row r="20" spans="8:8">
      <c r="A20" s="717"/>
      <c r="B20" s="717"/>
      <c r="C20" s="743"/>
      <c r="D20" s="744"/>
      <c r="E20" s="745"/>
      <c r="F20" s="744"/>
      <c r="G20" s="746"/>
      <c r="H20" s="739"/>
      <c r="I20" s="740" t="s">
        <v>1559</v>
      </c>
      <c r="J20" s="717"/>
      <c r="K20" s="717"/>
      <c r="L20" s="717"/>
      <c r="M20" s="717"/>
    </row>
    <row r="21" spans="8:8">
      <c r="A21" s="717"/>
      <c r="B21" s="717"/>
      <c r="C21" s="743"/>
      <c r="D21" s="744"/>
      <c r="E21" s="745"/>
      <c r="F21" s="744"/>
      <c r="G21" s="746"/>
      <c r="H21" s="739"/>
      <c r="I21" s="740" t="s">
        <v>1560</v>
      </c>
      <c r="J21" s="717"/>
      <c r="K21" s="717"/>
      <c r="L21" s="717"/>
      <c r="M21" s="717"/>
    </row>
    <row r="22" spans="8:8">
      <c r="A22" s="717"/>
      <c r="B22" s="717"/>
      <c r="C22" s="743"/>
      <c r="D22" s="744"/>
      <c r="E22" s="745"/>
      <c r="F22" s="744"/>
      <c r="G22" s="746"/>
      <c r="H22" s="739"/>
      <c r="I22" s="740" t="s">
        <v>1561</v>
      </c>
      <c r="J22" s="717"/>
      <c r="K22" s="717"/>
      <c r="L22" s="717"/>
      <c r="M22" s="717"/>
    </row>
    <row r="23" spans="8:8">
      <c r="A23" s="717"/>
      <c r="B23" s="717"/>
      <c r="C23" s="743"/>
      <c r="D23" s="744"/>
      <c r="E23" s="745"/>
      <c r="F23" s="744"/>
      <c r="G23" s="746"/>
      <c r="H23" s="739"/>
      <c r="I23" s="740"/>
      <c r="J23" s="717"/>
      <c r="K23" s="717"/>
      <c r="L23" s="717"/>
      <c r="M23" s="717"/>
    </row>
    <row r="24" spans="8:8" hidden="1">
      <c r="A24" s="717"/>
      <c r="B24" s="717"/>
      <c r="C24" s="743"/>
      <c r="D24" s="744"/>
      <c r="E24" s="745"/>
      <c r="F24" s="744"/>
      <c r="G24" s="746"/>
      <c r="H24" s="739"/>
      <c r="I24" s="740"/>
      <c r="J24" s="717"/>
      <c r="K24" s="717"/>
      <c r="L24" s="717"/>
      <c r="M24" s="717"/>
    </row>
    <row r="25" spans="8:8" hidden="1">
      <c r="A25" s="717"/>
      <c r="B25" s="717"/>
      <c r="C25" s="743"/>
      <c r="D25" s="744"/>
      <c r="E25" s="745"/>
      <c r="F25" s="744"/>
      <c r="G25" s="744"/>
      <c r="H25" s="739"/>
      <c r="I25" s="740"/>
      <c r="J25" s="717"/>
      <c r="K25" s="717"/>
      <c r="L25" s="717"/>
      <c r="M25" s="717"/>
    </row>
    <row r="26" spans="8:8" hidden="1">
      <c r="A26" s="717"/>
      <c r="B26" s="717"/>
      <c r="C26" s="743"/>
      <c r="D26" s="744"/>
      <c r="E26" s="745"/>
      <c r="F26" s="744"/>
      <c r="G26" s="746"/>
      <c r="H26" s="739"/>
      <c r="I26" s="740"/>
      <c r="J26" s="717"/>
      <c r="K26" s="717"/>
      <c r="L26" s="717"/>
      <c r="M26" s="717"/>
    </row>
    <row r="27" spans="8:8" hidden="1">
      <c r="A27" s="717"/>
      <c r="B27" s="717"/>
      <c r="C27" s="743"/>
      <c r="D27" s="744"/>
      <c r="E27" s="745"/>
      <c r="F27" s="744"/>
      <c r="G27" s="746"/>
      <c r="H27" s="739"/>
      <c r="I27" s="740"/>
      <c r="J27" s="717"/>
      <c r="K27" s="717"/>
      <c r="L27" s="717"/>
      <c r="M27" s="717"/>
    </row>
    <row r="28" spans="8:8" hidden="1">
      <c r="A28" s="717"/>
      <c r="B28" s="717"/>
      <c r="C28" s="743"/>
      <c r="D28" s="744"/>
      <c r="E28" s="745"/>
      <c r="F28" s="744"/>
      <c r="G28" s="746"/>
      <c r="H28" s="739"/>
      <c r="I28" s="740"/>
      <c r="J28" s="717"/>
      <c r="K28" s="717"/>
      <c r="L28" s="717"/>
      <c r="M28" s="717"/>
    </row>
    <row r="29" spans="8:8" hidden="1">
      <c r="A29" s="717"/>
      <c r="B29" s="717"/>
      <c r="C29" s="743"/>
      <c r="D29" s="744"/>
      <c r="E29" s="745"/>
      <c r="F29" s="744"/>
      <c r="G29" s="746"/>
      <c r="H29" s="739"/>
      <c r="I29" s="740"/>
      <c r="J29" s="717"/>
      <c r="K29" s="717"/>
      <c r="L29" s="717"/>
      <c r="M29" s="717"/>
    </row>
    <row r="30" spans="8:8" hidden="1">
      <c r="A30" s="717"/>
      <c r="B30" s="717"/>
      <c r="C30" s="743"/>
      <c r="D30" s="744"/>
      <c r="E30" s="745"/>
      <c r="F30" s="744"/>
      <c r="G30" s="746"/>
      <c r="H30" s="739"/>
      <c r="I30" s="740"/>
      <c r="J30" s="717"/>
      <c r="K30" s="717"/>
      <c r="L30" s="717"/>
      <c r="M30" s="717"/>
    </row>
    <row r="31" spans="8:8" hidden="1">
      <c r="A31" s="717"/>
      <c r="B31" s="717"/>
      <c r="C31" s="743"/>
      <c r="D31" s="744"/>
      <c r="E31" s="745"/>
      <c r="F31" s="744"/>
      <c r="G31" s="746"/>
      <c r="H31" s="739"/>
      <c r="I31" s="740"/>
      <c r="J31" s="717"/>
      <c r="K31" s="717"/>
      <c r="L31" s="717"/>
      <c r="M31" s="717"/>
    </row>
    <row r="32" spans="8:8" hidden="1">
      <c r="A32" s="717"/>
      <c r="B32" s="717"/>
      <c r="C32" s="743"/>
      <c r="D32" s="744"/>
      <c r="E32" s="745"/>
      <c r="F32" s="744"/>
      <c r="G32" s="746"/>
      <c r="H32" s="739"/>
      <c r="I32" s="740"/>
      <c r="J32" s="717"/>
      <c r="K32" s="717"/>
      <c r="L32" s="717"/>
      <c r="M32" s="717"/>
    </row>
    <row r="33" spans="8:8" hidden="1">
      <c r="A33" s="717"/>
      <c r="B33" s="717"/>
      <c r="C33" s="743"/>
      <c r="D33" s="744"/>
      <c r="E33" s="745"/>
      <c r="F33" s="744"/>
      <c r="G33" s="746"/>
      <c r="H33" s="739"/>
      <c r="I33" s="740"/>
      <c r="J33" s="717"/>
      <c r="K33" s="717"/>
      <c r="L33" s="717"/>
      <c r="M33" s="717"/>
    </row>
    <row r="34" spans="8:8" ht="13.5" hidden="1">
      <c r="A34" s="717"/>
      <c r="B34" s="717"/>
      <c r="C34" s="747"/>
      <c r="D34" s="748"/>
      <c r="E34" s="749"/>
      <c r="F34" s="750"/>
      <c r="G34" s="751"/>
      <c r="H34" s="752"/>
      <c r="I34" s="740"/>
      <c r="J34" s="717"/>
      <c r="K34" s="717"/>
      <c r="L34" s="717"/>
      <c r="M34" s="717"/>
    </row>
    <row r="35" spans="8:8" hidden="1">
      <c r="A35" s="717"/>
      <c r="B35" s="717"/>
      <c r="C35" s="753"/>
      <c r="D35" s="754"/>
      <c r="E35" s="755"/>
      <c r="F35" s="753"/>
      <c r="G35" s="756"/>
      <c r="H35" s="754"/>
      <c r="I35" s="740"/>
      <c r="J35" s="717"/>
      <c r="K35" s="717"/>
      <c r="L35" s="717"/>
      <c r="M35" s="717"/>
    </row>
    <row r="36" spans="8:8" hidden="1">
      <c r="A36" s="717"/>
      <c r="B36" s="717"/>
      <c r="C36" s="717"/>
      <c r="D36" s="717"/>
      <c r="E36" s="717"/>
      <c r="F36" s="717"/>
      <c r="G36" s="717"/>
      <c r="H36" s="717"/>
      <c r="I36" s="740"/>
      <c r="J36" s="717"/>
      <c r="K36" s="717"/>
      <c r="L36" s="717"/>
      <c r="M36" s="717"/>
    </row>
    <row r="37" spans="8:8" hidden="1">
      <c r="A37" s="717"/>
      <c r="B37" s="717"/>
      <c r="C37" s="717"/>
      <c r="D37" s="717"/>
      <c r="E37" s="717"/>
      <c r="F37" s="717"/>
      <c r="G37" s="717"/>
      <c r="H37" s="717"/>
      <c r="I37" s="740"/>
      <c r="J37" s="717"/>
      <c r="K37" s="717"/>
      <c r="L37" s="717"/>
      <c r="M37" s="717"/>
    </row>
    <row r="38" spans="8:8" hidden="1">
      <c r="A38" s="717"/>
      <c r="B38" s="717"/>
      <c r="C38" s="717"/>
      <c r="D38" s="717"/>
      <c r="E38" s="717"/>
      <c r="F38" s="717"/>
      <c r="G38" s="717"/>
      <c r="H38" s="717"/>
      <c r="I38" s="740"/>
      <c r="J38" s="717"/>
      <c r="K38" s="717"/>
      <c r="L38" s="717"/>
      <c r="M38" s="717"/>
    </row>
    <row r="39" spans="8:8" hidden="1">
      <c r="A39" s="717"/>
      <c r="B39" s="717"/>
      <c r="C39" s="717"/>
      <c r="D39" s="717"/>
      <c r="E39" s="717"/>
      <c r="F39" s="717"/>
      <c r="G39" s="717"/>
      <c r="H39" s="717"/>
      <c r="I39" s="740"/>
      <c r="J39" s="717"/>
      <c r="K39" s="717"/>
      <c r="L39" s="717"/>
      <c r="M39" s="717"/>
    </row>
    <row r="40" spans="8:8" hidden="1">
      <c r="A40" s="717"/>
      <c r="B40" s="717"/>
      <c r="C40" s="717"/>
      <c r="D40" s="717"/>
      <c r="E40" s="717"/>
      <c r="F40" s="717"/>
      <c r="G40" s="717"/>
      <c r="H40" s="717"/>
      <c r="I40" s="740"/>
      <c r="J40" s="717"/>
      <c r="K40" s="717"/>
      <c r="L40" s="717"/>
      <c r="M40" s="717"/>
    </row>
    <row r="41" spans="8:8" hidden="1">
      <c r="A41" s="717"/>
      <c r="B41" s="717"/>
      <c r="C41" s="717"/>
      <c r="D41" s="717"/>
      <c r="E41" s="717"/>
      <c r="F41" s="717"/>
      <c r="G41" s="717"/>
      <c r="H41" s="717"/>
      <c r="I41" s="740"/>
      <c r="J41" s="717"/>
      <c r="K41" s="717"/>
      <c r="L41" s="717"/>
      <c r="M41" s="717"/>
    </row>
    <row r="42" spans="8:8" hidden="1">
      <c r="A42" s="717"/>
      <c r="B42" s="717"/>
      <c r="C42" s="717"/>
      <c r="D42" s="717"/>
      <c r="E42" s="717"/>
      <c r="F42" s="717"/>
      <c r="G42" s="717"/>
      <c r="H42" s="717"/>
      <c r="I42" s="740"/>
      <c r="J42" s="717"/>
      <c r="K42" s="717"/>
      <c r="L42" s="717"/>
      <c r="M42" s="717"/>
    </row>
    <row r="43" spans="8:8" hidden="1">
      <c r="A43" s="717"/>
      <c r="B43" s="717"/>
      <c r="C43" s="717"/>
      <c r="D43" s="717"/>
      <c r="E43" s="717"/>
      <c r="F43" s="717"/>
      <c r="G43" s="717"/>
      <c r="H43" s="717"/>
      <c r="I43" s="740"/>
      <c r="J43" s="717"/>
      <c r="K43" s="717"/>
      <c r="L43" s="717"/>
      <c r="M43" s="717"/>
    </row>
    <row r="44" spans="8:8" hidden="1">
      <c r="A44" s="717"/>
      <c r="B44" s="717"/>
      <c r="C44" s="717"/>
      <c r="D44" s="717"/>
      <c r="E44" s="717"/>
      <c r="F44" s="717"/>
      <c r="G44" s="717"/>
      <c r="H44" s="717"/>
      <c r="I44" s="740"/>
      <c r="J44" s="717"/>
      <c r="K44" s="717"/>
      <c r="L44" s="717"/>
      <c r="M44" s="717"/>
    </row>
    <row r="45" spans="8:8" hidden="1">
      <c r="A45" s="717"/>
      <c r="B45" s="717"/>
      <c r="C45" s="717"/>
      <c r="D45" s="717"/>
      <c r="E45" s="717"/>
      <c r="F45" s="717"/>
      <c r="G45" s="717"/>
      <c r="H45" s="717"/>
      <c r="I45" s="740"/>
      <c r="J45" s="717"/>
      <c r="K45" s="717"/>
      <c r="L45" s="717"/>
      <c r="M45" s="717"/>
    </row>
    <row r="46" spans="8:8" hidden="1">
      <c r="A46" s="717"/>
      <c r="B46" s="717"/>
      <c r="C46" s="717"/>
      <c r="D46" s="717"/>
      <c r="E46" s="717"/>
      <c r="F46" s="717"/>
      <c r="G46" s="717"/>
      <c r="H46" s="717"/>
      <c r="I46" s="740"/>
      <c r="J46" s="717"/>
      <c r="K46" s="717"/>
      <c r="L46" s="717"/>
      <c r="M46" s="717"/>
    </row>
    <row r="47" spans="8:8" hidden="1">
      <c r="A47" s="717"/>
      <c r="B47" s="717"/>
      <c r="C47" s="717"/>
      <c r="D47" s="717"/>
      <c r="E47" s="717"/>
      <c r="F47" s="717"/>
      <c r="G47" s="717"/>
      <c r="H47" s="717"/>
      <c r="I47" s="740"/>
      <c r="J47" s="717"/>
      <c r="K47" s="717"/>
      <c r="L47" s="717"/>
      <c r="M47" s="717"/>
    </row>
    <row r="48" spans="8:8" hidden="1">
      <c r="A48" s="717"/>
      <c r="B48" s="717"/>
      <c r="C48" s="717"/>
      <c r="D48" s="717"/>
      <c r="E48" s="717"/>
      <c r="F48" s="717"/>
      <c r="G48" s="717"/>
      <c r="H48" s="717"/>
      <c r="I48" s="740"/>
      <c r="J48" s="717"/>
      <c r="K48" s="717"/>
      <c r="L48" s="717"/>
      <c r="M48" s="717"/>
    </row>
    <row r="49" spans="8:8" hidden="1">
      <c r="A49" s="717"/>
      <c r="B49" s="717"/>
      <c r="C49" s="717"/>
      <c r="D49" s="717"/>
      <c r="E49" s="717"/>
      <c r="F49" s="717"/>
      <c r="G49" s="717"/>
      <c r="H49" s="717"/>
      <c r="I49" s="740"/>
      <c r="J49" s="717"/>
      <c r="K49" s="717"/>
      <c r="L49" s="717"/>
      <c r="M49" s="717"/>
    </row>
    <row r="50" spans="8:8" hidden="1">
      <c r="A50" s="717"/>
      <c r="B50" s="717"/>
      <c r="C50" s="717"/>
      <c r="D50" s="717"/>
      <c r="E50" s="717"/>
      <c r="F50" s="717"/>
      <c r="G50" s="717"/>
      <c r="H50" s="717"/>
      <c r="I50" s="740"/>
      <c r="J50" s="717"/>
      <c r="K50" s="717"/>
      <c r="L50" s="717"/>
      <c r="M50" s="717"/>
    </row>
    <row r="51" spans="8:8" hidden="1">
      <c r="A51" s="717"/>
      <c r="B51" s="717"/>
      <c r="C51" s="717"/>
      <c r="D51" s="717"/>
      <c r="E51" s="717"/>
      <c r="F51" s="717"/>
      <c r="G51" s="717"/>
      <c r="H51" s="717"/>
      <c r="I51" s="740"/>
      <c r="J51" s="717"/>
      <c r="K51" s="717"/>
      <c r="L51" s="717"/>
      <c r="M51" s="717"/>
    </row>
    <row r="52" spans="8:8" hidden="1">
      <c r="A52" s="717"/>
      <c r="B52" s="717"/>
      <c r="C52" s="717"/>
      <c r="D52" s="717"/>
      <c r="E52" s="717"/>
      <c r="F52" s="717"/>
      <c r="G52" s="717"/>
      <c r="H52" s="717"/>
      <c r="I52" s="740"/>
      <c r="J52" s="717"/>
      <c r="K52" s="717"/>
      <c r="L52" s="717"/>
      <c r="M52" s="717"/>
    </row>
    <row r="53" spans="8:8" hidden="1">
      <c r="A53" s="717"/>
      <c r="B53" s="717"/>
      <c r="C53" s="717"/>
      <c r="D53" s="717"/>
      <c r="E53" s="717"/>
      <c r="F53" s="717"/>
      <c r="G53" s="717"/>
      <c r="H53" s="717"/>
      <c r="I53" s="740"/>
      <c r="J53" s="717"/>
      <c r="K53" s="717"/>
      <c r="L53" s="717"/>
      <c r="M53" s="717"/>
    </row>
    <row r="54" spans="8:8" hidden="1">
      <c r="A54" s="717"/>
      <c r="B54" s="717"/>
      <c r="C54" s="717"/>
      <c r="D54" s="717"/>
      <c r="E54" s="717"/>
      <c r="F54" s="717"/>
      <c r="G54" s="717"/>
      <c r="H54" s="717"/>
      <c r="I54" s="740"/>
      <c r="J54" s="717"/>
      <c r="K54" s="717"/>
      <c r="L54" s="717"/>
      <c r="M54" s="717"/>
    </row>
    <row r="55" spans="8:8" hidden="1">
      <c r="A55" s="717"/>
      <c r="B55" s="717"/>
      <c r="C55" s="717"/>
      <c r="D55" s="717"/>
      <c r="E55" s="717"/>
      <c r="F55" s="717"/>
      <c r="G55" s="717"/>
      <c r="H55" s="717"/>
      <c r="I55" s="740"/>
      <c r="J55" s="717"/>
      <c r="K55" s="717"/>
      <c r="L55" s="717"/>
      <c r="M55" s="717"/>
    </row>
    <row r="56" spans="8:8" hidden="1">
      <c r="A56" s="717"/>
      <c r="B56" s="717"/>
      <c r="C56" s="717"/>
      <c r="D56" s="717"/>
      <c r="E56" s="717"/>
      <c r="F56" s="717"/>
      <c r="G56" s="717"/>
      <c r="H56" s="717"/>
      <c r="I56" s="740"/>
      <c r="J56" s="717"/>
      <c r="K56" s="717"/>
      <c r="L56" s="717"/>
      <c r="M56" s="717"/>
    </row>
    <row r="57" spans="8:8" hidden="1">
      <c r="A57" s="717"/>
      <c r="B57" s="717"/>
      <c r="C57" s="717"/>
      <c r="D57" s="717"/>
      <c r="E57" s="717"/>
      <c r="F57" s="717"/>
      <c r="G57" s="717"/>
      <c r="H57" s="717"/>
      <c r="I57" s="740"/>
      <c r="J57" s="717"/>
      <c r="K57" s="717"/>
      <c r="L57" s="717"/>
      <c r="M57" s="717"/>
    </row>
    <row r="58" spans="8:8" hidden="1">
      <c r="A58" s="717"/>
      <c r="B58" s="717"/>
      <c r="C58" s="717"/>
      <c r="D58" s="717"/>
      <c r="E58" s="717"/>
      <c r="F58" s="717"/>
      <c r="G58" s="717"/>
      <c r="H58" s="717"/>
      <c r="I58" s="740"/>
      <c r="J58" s="717"/>
      <c r="K58" s="717"/>
      <c r="L58" s="717"/>
      <c r="M58" s="717"/>
    </row>
    <row r="59" spans="8:8">
      <c r="A59" s="717"/>
      <c r="B59" s="717"/>
      <c r="C59" s="717"/>
      <c r="D59" s="717"/>
      <c r="E59" s="717"/>
      <c r="F59" s="717"/>
      <c r="G59" s="717"/>
      <c r="H59" s="717"/>
      <c r="I59" s="740"/>
      <c r="J59" s="717"/>
      <c r="K59" s="717"/>
      <c r="L59" s="717"/>
      <c r="M59" s="717"/>
    </row>
    <row r="60" spans="8:8">
      <c r="A60" s="717"/>
      <c r="B60" s="717"/>
      <c r="C60" s="717"/>
      <c r="D60" s="717"/>
      <c r="E60" s="717"/>
      <c r="F60" s="717"/>
      <c r="G60" s="717"/>
      <c r="H60" s="717"/>
      <c r="I60" s="740"/>
      <c r="J60" s="717"/>
      <c r="K60" s="717"/>
      <c r="L60" s="717"/>
      <c r="M60" s="717"/>
    </row>
    <row r="61" spans="8:8">
      <c r="A61" s="717"/>
      <c r="B61" s="717"/>
      <c r="C61" s="717"/>
      <c r="D61" s="717"/>
      <c r="E61" s="717"/>
      <c r="F61" s="717"/>
      <c r="G61" s="717"/>
      <c r="H61" s="717"/>
      <c r="I61" s="740"/>
      <c r="J61" s="717"/>
      <c r="K61" s="717"/>
      <c r="L61" s="717"/>
      <c r="M61" s="717"/>
    </row>
    <row r="62" spans="8:8">
      <c r="A62" s="717"/>
      <c r="B62" s="717"/>
      <c r="C62" s="717"/>
      <c r="D62" s="717"/>
      <c r="E62" s="717"/>
      <c r="F62" s="717"/>
      <c r="G62" s="717"/>
      <c r="H62" s="717"/>
      <c r="I62" s="740"/>
      <c r="J62" s="717"/>
      <c r="K62" s="717"/>
      <c r="L62" s="717"/>
      <c r="M62" s="717"/>
    </row>
    <row r="63" spans="8:8">
      <c r="A63" s="717"/>
      <c r="C63" s="717"/>
      <c r="D63" s="717"/>
      <c r="E63" s="717"/>
      <c r="F63" s="717"/>
      <c r="G63" s="717"/>
      <c r="I63" s="717"/>
      <c r="J63" s="717"/>
      <c r="K63" s="717"/>
      <c r="L63" s="717"/>
      <c r="M63" s="717"/>
    </row>
    <row r="64" spans="8:8" ht="13.5">
      <c r="A64" s="717"/>
      <c r="B64" s="717"/>
      <c r="C64" s="717"/>
      <c r="D64" s="757"/>
      <c r="E64" s="717"/>
      <c r="F64" s="717"/>
      <c r="G64" s="717"/>
      <c r="H64" s="717"/>
      <c r="I64" s="717"/>
      <c r="J64" s="717"/>
      <c r="K64" s="717"/>
      <c r="L64" s="717"/>
      <c r="M64" s="717"/>
    </row>
    <row r="65" spans="8:8" ht="13.5">
      <c r="A65" s="717"/>
      <c r="B65" s="758" t="s">
        <v>1085</v>
      </c>
      <c r="C65" s="759"/>
      <c r="D65" s="760">
        <f>SUM(E11:E16)</f>
        <v>3.55926</v>
      </c>
      <c r="E65" s="717"/>
      <c r="F65" s="761"/>
      <c r="G65" s="762"/>
      <c r="H65" s="717"/>
      <c r="I65" s="717"/>
      <c r="J65" s="717"/>
      <c r="K65" s="717"/>
      <c r="L65" s="717"/>
      <c r="M65" s="717"/>
    </row>
    <row r="66" spans="8:8" ht="13.5">
      <c r="A66" s="740"/>
      <c r="B66" s="717"/>
      <c r="C66" s="763"/>
      <c r="D66" s="717"/>
      <c r="E66" s="717"/>
      <c r="F66" s="762"/>
      <c r="G66" s="717"/>
      <c r="H66" s="717"/>
      <c r="I66" s="717"/>
      <c r="J66" s="717"/>
      <c r="K66" s="717"/>
      <c r="L66" s="717"/>
      <c r="M66" s="717"/>
    </row>
    <row r="67" spans="8:8">
      <c r="A67" s="717"/>
      <c r="B67" s="764" t="s">
        <v>1086</v>
      </c>
      <c r="C67" s="765" t="s">
        <v>1562</v>
      </c>
      <c r="D67" s="766" t="s">
        <v>20</v>
      </c>
      <c r="E67" s="767"/>
      <c r="F67" s="768" t="s">
        <v>1088</v>
      </c>
      <c r="G67" s="769"/>
      <c r="H67" s="770" t="s">
        <v>22</v>
      </c>
      <c r="I67" s="771"/>
      <c r="J67" s="772" t="s">
        <v>1089</v>
      </c>
      <c r="K67" s="773"/>
      <c r="L67" s="774" t="s">
        <v>24</v>
      </c>
      <c r="M67" s="775"/>
    </row>
    <row r="68" spans="8:8" ht="13.5">
      <c r="A68" s="717"/>
      <c r="B68" s="776"/>
      <c r="C68" s="777"/>
      <c r="D68" s="748" t="s">
        <v>1091</v>
      </c>
      <c r="E68" s="748" t="s">
        <v>1092</v>
      </c>
      <c r="F68" s="748" t="s">
        <v>1091</v>
      </c>
      <c r="G68" s="748" t="s">
        <v>1092</v>
      </c>
      <c r="H68" s="748" t="s">
        <v>1091</v>
      </c>
      <c r="I68" s="748" t="s">
        <v>1092</v>
      </c>
      <c r="J68" s="748" t="s">
        <v>1091</v>
      </c>
      <c r="K68" s="752" t="s">
        <v>1092</v>
      </c>
      <c r="L68" s="748" t="s">
        <v>1091</v>
      </c>
      <c r="M68" s="752" t="s">
        <v>1092</v>
      </c>
    </row>
    <row r="69" spans="8:8" ht="7.15" customHeight="1">
      <c r="A69" s="717"/>
      <c r="B69" s="778"/>
      <c r="C69" s="778"/>
      <c r="D69" s="778"/>
      <c r="E69" s="778"/>
      <c r="F69" s="778"/>
      <c r="G69" s="778"/>
      <c r="H69" s="778"/>
      <c r="I69" s="778"/>
      <c r="J69" s="778"/>
      <c r="K69" s="778"/>
      <c r="L69" s="778"/>
      <c r="M69" s="778"/>
    </row>
    <row r="70" spans="8:8">
      <c r="A70" s="717"/>
      <c r="B70" s="779" t="s">
        <v>1094</v>
      </c>
      <c r="C70" s="780">
        <f>D70+F70+H70+J70+L70</f>
        <v>3.55926</v>
      </c>
      <c r="D70" s="780">
        <f>SUMIF($H$11:$H$16,"Muy Bueno",$E$11:$E$16)</f>
        <v>2.14358</v>
      </c>
      <c r="E70" s="781">
        <f>+D70/$C$70</f>
        <v>0.6022544011957541</v>
      </c>
      <c r="F70" s="780">
        <f>SUMIF($H$11:$H$16,"Bueno",$E$11:$E$16)</f>
        <v>1.41568</v>
      </c>
      <c r="G70" s="781">
        <f>+F70/$C$70</f>
        <v>0.3977455988042458</v>
      </c>
      <c r="H70" s="780">
        <f>SUMIF($H$11:$H$16,"Regular",$E$11:$E$16)</f>
        <v>0.0</v>
      </c>
      <c r="I70" s="781">
        <f>+H70/$C$70</f>
        <v>0.0</v>
      </c>
      <c r="J70" s="780">
        <f>SUMIF($H$11:$H$16,"Malo",$E$11:$E$16)</f>
        <v>0.0</v>
      </c>
      <c r="K70" s="781">
        <f>+J70/$C$70</f>
        <v>0.0</v>
      </c>
      <c r="L70" s="780">
        <f>SUMIF($H$11:$H$16,"Muy Malo",$E$11:$E$16)</f>
        <v>0.0</v>
      </c>
      <c r="M70" s="781">
        <f>+L70/$C$70</f>
        <v>0.0</v>
      </c>
    </row>
    <row r="71" spans="8:8" ht="13.5">
      <c r="A71" s="717"/>
      <c r="B71" s="782" t="s">
        <v>1095</v>
      </c>
      <c r="C71" s="783">
        <f>D71+F71+H71+J71+L71</f>
        <v>0.0</v>
      </c>
      <c r="D71" s="783"/>
      <c r="E71" s="784"/>
      <c r="F71" s="783"/>
      <c r="G71" s="784"/>
      <c r="H71" s="783"/>
      <c r="I71" s="784"/>
      <c r="J71" s="783"/>
      <c r="K71" s="785"/>
      <c r="L71" s="783"/>
      <c r="M71" s="785"/>
    </row>
    <row r="72" spans="8:8" ht="6.6" customHeight="1">
      <c r="A72" s="717"/>
      <c r="B72" s="778"/>
      <c r="C72" s="778"/>
      <c r="D72" s="778"/>
      <c r="E72" s="778"/>
      <c r="F72" s="778"/>
      <c r="G72" s="778"/>
      <c r="H72" s="778"/>
      <c r="I72" s="778"/>
      <c r="J72" s="778"/>
      <c r="K72" s="778"/>
      <c r="L72" s="717"/>
      <c r="M72" s="717"/>
    </row>
    <row r="73" spans="8:8">
      <c r="A73" s="717"/>
      <c r="B73" s="778" t="s">
        <v>1096</v>
      </c>
      <c r="C73" s="778"/>
      <c r="D73" s="778"/>
      <c r="E73" s="778"/>
      <c r="F73" s="778"/>
      <c r="G73" s="778"/>
      <c r="H73" s="778"/>
      <c r="I73" s="778"/>
      <c r="J73" s="717"/>
      <c r="K73" s="717"/>
      <c r="L73" s="717"/>
      <c r="M73" s="717"/>
    </row>
    <row r="74" spans="8:8">
      <c r="A74" s="717"/>
      <c r="B74" s="717"/>
      <c r="C74" s="717"/>
      <c r="D74" s="717"/>
      <c r="E74" s="717"/>
      <c r="F74" s="717"/>
      <c r="G74" s="717"/>
      <c r="H74" s="717"/>
      <c r="I74" s="717"/>
      <c r="J74" s="717"/>
      <c r="K74" s="717"/>
      <c r="L74" s="717"/>
      <c r="M74" s="717"/>
    </row>
    <row r="76" spans="8:8">
      <c r="B76" s="786" t="s">
        <v>1563</v>
      </c>
      <c r="I76" s="787"/>
    </row>
    <row r="77" spans="8:8">
      <c r="B77" s="788" t="s">
        <v>20</v>
      </c>
      <c r="C77" s="787"/>
      <c r="J77" s="789"/>
    </row>
    <row r="78" spans="8:8">
      <c r="B78" s="790" t="s">
        <v>1088</v>
      </c>
      <c r="C78" s="787"/>
      <c r="J78" s="791"/>
    </row>
    <row r="79" spans="8:8">
      <c r="B79" s="790" t="s">
        <v>22</v>
      </c>
      <c r="C79" s="787"/>
    </row>
    <row r="80" spans="8:8">
      <c r="B80" s="790" t="s">
        <v>1089</v>
      </c>
      <c r="C80" s="787"/>
    </row>
    <row r="81" spans="8:8">
      <c r="B81" s="792" t="s">
        <v>24</v>
      </c>
      <c r="C81" s="787"/>
    </row>
    <row r="82" spans="8:8">
      <c r="C82" s="787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H11:H33">
    <cfRule type="cellIs" operator="equal" priority="3" stopIfTrue="1" dxfId="373">
      <formula>"Muy Malo"</formula>
    </cfRule>
  </conditionalFormatting>
  <conditionalFormatting sqref="J11:J12 H11:H33">
    <cfRule type="cellIs" operator="equal" priority="5" stopIfTrue="1" dxfId="374">
      <formula>"Bueno"</formula>
    </cfRule>
    <cfRule type="cellIs" operator="equal" priority="7" stopIfTrue="1" dxfId="375">
      <formula>"Malo"</formula>
    </cfRule>
    <cfRule type="cellIs" operator="equal" priority="6" stopIfTrue="1" dxfId="376">
      <formula>"Regular"</formula>
    </cfRule>
  </conditionalFormatting>
  <conditionalFormatting sqref="H11:H16">
    <cfRule type="cellIs" operator="equal" priority="4" dxfId="377">
      <formula>"Muy Bueno"</formula>
    </cfRule>
  </conditionalFormatting>
  <printOptions horizontalCentered="1"/>
  <pageMargins left="0.3937007874015748" right="0.3937007874015748" top="1.299212598425197" bottom="0.5905511811023623" header="0.5511811023622047" footer="0.0"/>
  <pageSetup paperSize="9" scale="69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tabColor rgb="FF0C0C0C"/>
  </sheetPr>
  <dimension ref="B1:P75"/>
  <sheetViews>
    <sheetView workbookViewId="0" showGridLines="0">
      <pane xSplit="4" ySplit="9" topLeftCell="E10" state="frozen" activePane="bottomRight"/>
      <selection pane="bottomRight" activeCell="E6" sqref="E6"/>
    </sheetView>
  </sheetViews>
  <sheetFormatPr defaultRowHeight="12.75" defaultColWidth="11"/>
  <cols>
    <col min="1" max="1" customWidth="1" width="3.2851562" style="793"/>
    <col min="2" max="2" customWidth="1" width="14.5703125" style="793"/>
    <col min="3" max="3" customWidth="1" width="11.285156" style="793"/>
    <col min="4" max="4" customWidth="1" bestFit="1" width="12.140625" style="793"/>
    <col min="5" max="5" customWidth="0" width="11.425781" style="793"/>
    <col min="6" max="6" customWidth="1" width="12.855469" style="793"/>
    <col min="7" max="7" customWidth="1" width="14.0" style="793"/>
    <col min="8" max="8" customWidth="1" width="16.140625" style="793"/>
    <col min="9" max="9" customWidth="0" width="11.425781" style="793"/>
    <col min="10" max="10" customWidth="1" width="10.5703125" style="793"/>
    <col min="11" max="11" customWidth="1" width="10.7109375" style="793"/>
    <col min="12" max="256" customWidth="0" width="11.425781" style="793"/>
    <col min="257" max="257" customWidth="1" width="3.2851562" style="793"/>
    <col min="258" max="258" customWidth="1" width="14.5703125" style="793"/>
    <col min="259" max="259" customWidth="1" width="11.285156" style="793"/>
    <col min="260" max="260" customWidth="1" bestFit="1" width="12.140625" style="793"/>
    <col min="261" max="261" customWidth="0" width="11.425781" style="793"/>
    <col min="262" max="262" customWidth="1" width="12.855469" style="793"/>
    <col min="263" max="263" customWidth="1" width="14.0" style="793"/>
    <col min="264" max="264" customWidth="1" width="16.140625" style="793"/>
    <col min="265" max="265" customWidth="0" width="11.425781" style="793"/>
    <col min="266" max="266" customWidth="1" width="10.5703125" style="793"/>
    <col min="267" max="267" customWidth="1" width="10.7109375" style="793"/>
    <col min="268" max="512" customWidth="0" width="11.425781" style="793"/>
    <col min="513" max="513" customWidth="1" width="3.2851562" style="793"/>
    <col min="514" max="514" customWidth="1" width="14.5703125" style="793"/>
    <col min="515" max="515" customWidth="1" width="11.285156" style="793"/>
    <col min="516" max="516" customWidth="1" bestFit="1" width="12.140625" style="793"/>
    <col min="517" max="517" customWidth="0" width="11.425781" style="793"/>
    <col min="518" max="518" customWidth="1" width="12.855469" style="793"/>
    <col min="519" max="519" customWidth="1" width="14.0" style="793"/>
    <col min="520" max="520" customWidth="1" width="16.140625" style="793"/>
    <col min="521" max="521" customWidth="0" width="11.425781" style="793"/>
    <col min="522" max="522" customWidth="1" width="10.5703125" style="793"/>
    <col min="523" max="523" customWidth="1" width="10.7109375" style="793"/>
    <col min="524" max="768" customWidth="0" width="11.425781" style="793"/>
    <col min="769" max="769" customWidth="1" width="3.2851562" style="793"/>
    <col min="770" max="770" customWidth="1" width="14.5703125" style="793"/>
    <col min="771" max="771" customWidth="1" width="11.285156" style="793"/>
    <col min="772" max="772" customWidth="1" bestFit="1" width="12.140625" style="793"/>
    <col min="773" max="773" customWidth="0" width="11.425781" style="793"/>
    <col min="774" max="774" customWidth="1" width="12.855469" style="793"/>
    <col min="775" max="775" customWidth="1" width="14.0" style="793"/>
    <col min="776" max="776" customWidth="1" width="16.140625" style="793"/>
    <col min="777" max="777" customWidth="0" width="11.425781" style="793"/>
    <col min="778" max="778" customWidth="1" width="10.5703125" style="793"/>
    <col min="779" max="779" customWidth="1" width="10.7109375" style="793"/>
    <col min="780" max="1024" customWidth="0" width="11.425781" style="793"/>
    <col min="1025" max="1025" customWidth="1" width="3.2851562" style="793"/>
    <col min="1026" max="1026" customWidth="1" width="14.5703125" style="793"/>
    <col min="1027" max="1027" customWidth="1" width="11.285156" style="793"/>
    <col min="1028" max="1028" customWidth="1" bestFit="1" width="12.140625" style="793"/>
    <col min="1029" max="1029" customWidth="0" width="11.425781" style="793"/>
    <col min="1030" max="1030" customWidth="1" width="12.855469" style="793"/>
    <col min="1031" max="1031" customWidth="1" width="14.0" style="793"/>
    <col min="1032" max="1032" customWidth="1" width="16.140625" style="793"/>
    <col min="1033" max="1033" customWidth="0" width="11.425781" style="793"/>
    <col min="1034" max="1034" customWidth="1" width="10.5703125" style="793"/>
    <col min="1035" max="1035" customWidth="1" width="10.7109375" style="793"/>
    <col min="1036" max="1280" customWidth="0" width="11.425781" style="793"/>
    <col min="1281" max="1281" customWidth="1" width="3.2851562" style="793"/>
    <col min="1282" max="1282" customWidth="1" width="14.5703125" style="793"/>
    <col min="1283" max="1283" customWidth="1" width="11.285156" style="793"/>
    <col min="1284" max="1284" customWidth="1" bestFit="1" width="12.140625" style="793"/>
    <col min="1285" max="1285" customWidth="0" width="11.425781" style="793"/>
    <col min="1286" max="1286" customWidth="1" width="12.855469" style="793"/>
    <col min="1287" max="1287" customWidth="1" width="14.0" style="793"/>
    <col min="1288" max="1288" customWidth="1" width="16.140625" style="793"/>
    <col min="1289" max="1289" customWidth="0" width="11.425781" style="793"/>
    <col min="1290" max="1290" customWidth="1" width="10.5703125" style="793"/>
    <col min="1291" max="1291" customWidth="1" width="10.7109375" style="793"/>
    <col min="1292" max="1536" customWidth="0" width="11.425781" style="793"/>
    <col min="1537" max="1537" customWidth="1" width="3.2851562" style="793"/>
    <col min="1538" max="1538" customWidth="1" width="14.5703125" style="793"/>
    <col min="1539" max="1539" customWidth="1" width="11.285156" style="793"/>
    <col min="1540" max="1540" customWidth="1" bestFit="1" width="12.140625" style="793"/>
    <col min="1541" max="1541" customWidth="0" width="11.425781" style="793"/>
    <col min="1542" max="1542" customWidth="1" width="12.855469" style="793"/>
    <col min="1543" max="1543" customWidth="1" width="14.0" style="793"/>
    <col min="1544" max="1544" customWidth="1" width="16.140625" style="793"/>
    <col min="1545" max="1545" customWidth="0" width="11.425781" style="793"/>
    <col min="1546" max="1546" customWidth="1" width="10.5703125" style="793"/>
    <col min="1547" max="1547" customWidth="1" width="10.7109375" style="793"/>
    <col min="1548" max="1792" customWidth="0" width="11.425781" style="793"/>
    <col min="1793" max="1793" customWidth="1" width="3.2851562" style="793"/>
    <col min="1794" max="1794" customWidth="1" width="14.5703125" style="793"/>
    <col min="1795" max="1795" customWidth="1" width="11.285156" style="793"/>
    <col min="1796" max="1796" customWidth="1" bestFit="1" width="12.140625" style="793"/>
    <col min="1797" max="1797" customWidth="0" width="11.425781" style="793"/>
    <col min="1798" max="1798" customWidth="1" width="12.855469" style="793"/>
    <col min="1799" max="1799" customWidth="1" width="14.0" style="793"/>
    <col min="1800" max="1800" customWidth="1" width="16.140625" style="793"/>
    <col min="1801" max="1801" customWidth="0" width="11.425781" style="793"/>
    <col min="1802" max="1802" customWidth="1" width="10.5703125" style="793"/>
    <col min="1803" max="1803" customWidth="1" width="10.7109375" style="793"/>
    <col min="1804" max="2048" customWidth="0" width="11.425781" style="793"/>
    <col min="2049" max="2049" customWidth="1" width="3.2851562" style="793"/>
    <col min="2050" max="2050" customWidth="1" width="14.5703125" style="793"/>
    <col min="2051" max="2051" customWidth="1" width="11.285156" style="793"/>
    <col min="2052" max="2052" customWidth="1" bestFit="1" width="12.140625" style="793"/>
    <col min="2053" max="2053" customWidth="0" width="11.425781" style="793"/>
    <col min="2054" max="2054" customWidth="1" width="12.855469" style="793"/>
    <col min="2055" max="2055" customWidth="1" width="14.0" style="793"/>
    <col min="2056" max="2056" customWidth="1" width="16.140625" style="793"/>
    <col min="2057" max="2057" customWidth="0" width="11.425781" style="793"/>
    <col min="2058" max="2058" customWidth="1" width="10.5703125" style="793"/>
    <col min="2059" max="2059" customWidth="1" width="10.7109375" style="793"/>
    <col min="2060" max="2304" customWidth="0" width="11.425781" style="793"/>
    <col min="2305" max="2305" customWidth="1" width="3.2851562" style="793"/>
    <col min="2306" max="2306" customWidth="1" width="14.5703125" style="793"/>
    <col min="2307" max="2307" customWidth="1" width="11.285156" style="793"/>
    <col min="2308" max="2308" customWidth="1" bestFit="1" width="12.140625" style="793"/>
    <col min="2309" max="2309" customWidth="0" width="11.425781" style="793"/>
    <col min="2310" max="2310" customWidth="1" width="12.855469" style="793"/>
    <col min="2311" max="2311" customWidth="1" width="14.0" style="793"/>
    <col min="2312" max="2312" customWidth="1" width="16.140625" style="793"/>
    <col min="2313" max="2313" customWidth="0" width="11.425781" style="793"/>
    <col min="2314" max="2314" customWidth="1" width="10.5703125" style="793"/>
    <col min="2315" max="2315" customWidth="1" width="10.7109375" style="793"/>
    <col min="2316" max="2560" customWidth="0" width="11.425781" style="793"/>
    <col min="2561" max="2561" customWidth="1" width="3.2851562" style="793"/>
    <col min="2562" max="2562" customWidth="1" width="14.5703125" style="793"/>
    <col min="2563" max="2563" customWidth="1" width="11.285156" style="793"/>
    <col min="2564" max="2564" customWidth="1" bestFit="1" width="12.140625" style="793"/>
    <col min="2565" max="2565" customWidth="0" width="11.425781" style="793"/>
    <col min="2566" max="2566" customWidth="1" width="12.855469" style="793"/>
    <col min="2567" max="2567" customWidth="1" width="14.0" style="793"/>
    <col min="2568" max="2568" customWidth="1" width="16.140625" style="793"/>
    <col min="2569" max="2569" customWidth="0" width="11.425781" style="793"/>
    <col min="2570" max="2570" customWidth="1" width="10.5703125" style="793"/>
    <col min="2571" max="2571" customWidth="1" width="10.7109375" style="793"/>
    <col min="2572" max="2816" customWidth="0" width="11.425781" style="793"/>
    <col min="2817" max="2817" customWidth="1" width="3.2851562" style="793"/>
    <col min="2818" max="2818" customWidth="1" width="14.5703125" style="793"/>
    <col min="2819" max="2819" customWidth="1" width="11.285156" style="793"/>
    <col min="2820" max="2820" customWidth="1" bestFit="1" width="12.140625" style="793"/>
    <col min="2821" max="2821" customWidth="0" width="11.425781" style="793"/>
    <col min="2822" max="2822" customWidth="1" width="12.855469" style="793"/>
    <col min="2823" max="2823" customWidth="1" width="14.0" style="793"/>
    <col min="2824" max="2824" customWidth="1" width="16.140625" style="793"/>
    <col min="2825" max="2825" customWidth="0" width="11.425781" style="793"/>
    <col min="2826" max="2826" customWidth="1" width="10.5703125" style="793"/>
    <col min="2827" max="2827" customWidth="1" width="10.7109375" style="793"/>
    <col min="2828" max="3072" customWidth="0" width="11.425781" style="793"/>
    <col min="3073" max="3073" customWidth="1" width="3.2851562" style="793"/>
    <col min="3074" max="3074" customWidth="1" width="14.5703125" style="793"/>
    <col min="3075" max="3075" customWidth="1" width="11.285156" style="793"/>
    <col min="3076" max="3076" customWidth="1" bestFit="1" width="12.140625" style="793"/>
    <col min="3077" max="3077" customWidth="0" width="11.425781" style="793"/>
    <col min="3078" max="3078" customWidth="1" width="12.855469" style="793"/>
    <col min="3079" max="3079" customWidth="1" width="14.0" style="793"/>
    <col min="3080" max="3080" customWidth="1" width="16.140625" style="793"/>
    <col min="3081" max="3081" customWidth="0" width="11.425781" style="793"/>
    <col min="3082" max="3082" customWidth="1" width="10.5703125" style="793"/>
    <col min="3083" max="3083" customWidth="1" width="10.7109375" style="793"/>
    <col min="3084" max="3328" customWidth="0" width="11.425781" style="793"/>
    <col min="3329" max="3329" customWidth="1" width="3.2851562" style="793"/>
    <col min="3330" max="3330" customWidth="1" width="14.5703125" style="793"/>
    <col min="3331" max="3331" customWidth="1" width="11.285156" style="793"/>
    <col min="3332" max="3332" customWidth="1" bestFit="1" width="12.140625" style="793"/>
    <col min="3333" max="3333" customWidth="0" width="11.425781" style="793"/>
    <col min="3334" max="3334" customWidth="1" width="12.855469" style="793"/>
    <col min="3335" max="3335" customWidth="1" width="14.0" style="793"/>
    <col min="3336" max="3336" customWidth="1" width="16.140625" style="793"/>
    <col min="3337" max="3337" customWidth="0" width="11.425781" style="793"/>
    <col min="3338" max="3338" customWidth="1" width="10.5703125" style="793"/>
    <col min="3339" max="3339" customWidth="1" width="10.7109375" style="793"/>
    <col min="3340" max="3584" customWidth="0" width="11.425781" style="793"/>
    <col min="3585" max="3585" customWidth="1" width="3.2851562" style="793"/>
    <col min="3586" max="3586" customWidth="1" width="14.5703125" style="793"/>
    <col min="3587" max="3587" customWidth="1" width="11.285156" style="793"/>
    <col min="3588" max="3588" customWidth="1" bestFit="1" width="12.140625" style="793"/>
    <col min="3589" max="3589" customWidth="0" width="11.425781" style="793"/>
    <col min="3590" max="3590" customWidth="1" width="12.855469" style="793"/>
    <col min="3591" max="3591" customWidth="1" width="14.0" style="793"/>
    <col min="3592" max="3592" customWidth="1" width="16.140625" style="793"/>
    <col min="3593" max="3593" customWidth="0" width="11.425781" style="793"/>
    <col min="3594" max="3594" customWidth="1" width="10.5703125" style="793"/>
    <col min="3595" max="3595" customWidth="1" width="10.7109375" style="793"/>
    <col min="3596" max="3840" customWidth="0" width="11.425781" style="793"/>
    <col min="3841" max="3841" customWidth="1" width="3.2851562" style="793"/>
    <col min="3842" max="3842" customWidth="1" width="14.5703125" style="793"/>
    <col min="3843" max="3843" customWidth="1" width="11.285156" style="793"/>
    <col min="3844" max="3844" customWidth="1" bestFit="1" width="12.140625" style="793"/>
    <col min="3845" max="3845" customWidth="0" width="11.425781" style="793"/>
    <col min="3846" max="3846" customWidth="1" width="12.855469" style="793"/>
    <col min="3847" max="3847" customWidth="1" width="14.0" style="793"/>
    <col min="3848" max="3848" customWidth="1" width="16.140625" style="793"/>
    <col min="3849" max="3849" customWidth="0" width="11.425781" style="793"/>
    <col min="3850" max="3850" customWidth="1" width="10.5703125" style="793"/>
    <col min="3851" max="3851" customWidth="1" width="10.7109375" style="793"/>
    <col min="3852" max="4096" customWidth="0" width="11.425781" style="793"/>
    <col min="4097" max="4097" customWidth="1" width="3.2851562" style="793"/>
    <col min="4098" max="4098" customWidth="1" width="14.5703125" style="793"/>
    <col min="4099" max="4099" customWidth="1" width="11.285156" style="793"/>
    <col min="4100" max="4100" customWidth="1" bestFit="1" width="12.140625" style="793"/>
    <col min="4101" max="4101" customWidth="0" width="11.425781" style="793"/>
    <col min="4102" max="4102" customWidth="1" width="12.855469" style="793"/>
    <col min="4103" max="4103" customWidth="1" width="14.0" style="793"/>
    <col min="4104" max="4104" customWidth="1" width="16.140625" style="793"/>
    <col min="4105" max="4105" customWidth="0" width="11.425781" style="793"/>
    <col min="4106" max="4106" customWidth="1" width="10.5703125" style="793"/>
    <col min="4107" max="4107" customWidth="1" width="10.7109375" style="793"/>
    <col min="4108" max="4352" customWidth="0" width="11.425781" style="793"/>
    <col min="4353" max="4353" customWidth="1" width="3.2851562" style="793"/>
    <col min="4354" max="4354" customWidth="1" width="14.5703125" style="793"/>
    <col min="4355" max="4355" customWidth="1" width="11.285156" style="793"/>
    <col min="4356" max="4356" customWidth="1" bestFit="1" width="12.140625" style="793"/>
    <col min="4357" max="4357" customWidth="0" width="11.425781" style="793"/>
    <col min="4358" max="4358" customWidth="1" width="12.855469" style="793"/>
    <col min="4359" max="4359" customWidth="1" width="14.0" style="793"/>
    <col min="4360" max="4360" customWidth="1" width="16.140625" style="793"/>
    <col min="4361" max="4361" customWidth="0" width="11.425781" style="793"/>
    <col min="4362" max="4362" customWidth="1" width="10.5703125" style="793"/>
    <col min="4363" max="4363" customWidth="1" width="10.7109375" style="793"/>
    <col min="4364" max="4608" customWidth="0" width="11.425781" style="793"/>
    <col min="4609" max="4609" customWidth="1" width="3.2851562" style="793"/>
    <col min="4610" max="4610" customWidth="1" width="14.5703125" style="793"/>
    <col min="4611" max="4611" customWidth="1" width="11.285156" style="793"/>
    <col min="4612" max="4612" customWidth="1" bestFit="1" width="12.140625" style="793"/>
    <col min="4613" max="4613" customWidth="0" width="11.425781" style="793"/>
    <col min="4614" max="4614" customWidth="1" width="12.855469" style="793"/>
    <col min="4615" max="4615" customWidth="1" width="14.0" style="793"/>
    <col min="4616" max="4616" customWidth="1" width="16.140625" style="793"/>
    <col min="4617" max="4617" customWidth="0" width="11.425781" style="793"/>
    <col min="4618" max="4618" customWidth="1" width="10.5703125" style="793"/>
    <col min="4619" max="4619" customWidth="1" width="10.7109375" style="793"/>
    <col min="4620" max="4864" customWidth="0" width="11.425781" style="793"/>
    <col min="4865" max="4865" customWidth="1" width="3.2851562" style="793"/>
    <col min="4866" max="4866" customWidth="1" width="14.5703125" style="793"/>
    <col min="4867" max="4867" customWidth="1" width="11.285156" style="793"/>
    <col min="4868" max="4868" customWidth="1" bestFit="1" width="12.140625" style="793"/>
    <col min="4869" max="4869" customWidth="0" width="11.425781" style="793"/>
    <col min="4870" max="4870" customWidth="1" width="12.855469" style="793"/>
    <col min="4871" max="4871" customWidth="1" width="14.0" style="793"/>
    <col min="4872" max="4872" customWidth="1" width="16.140625" style="793"/>
    <col min="4873" max="4873" customWidth="0" width="11.425781" style="793"/>
    <col min="4874" max="4874" customWidth="1" width="10.5703125" style="793"/>
    <col min="4875" max="4875" customWidth="1" width="10.7109375" style="793"/>
    <col min="4876" max="5120" customWidth="0" width="11.425781" style="793"/>
    <col min="5121" max="5121" customWidth="1" width="3.2851562" style="793"/>
    <col min="5122" max="5122" customWidth="1" width="14.5703125" style="793"/>
    <col min="5123" max="5123" customWidth="1" width="11.285156" style="793"/>
    <col min="5124" max="5124" customWidth="1" bestFit="1" width="12.140625" style="793"/>
    <col min="5125" max="5125" customWidth="0" width="11.425781" style="793"/>
    <col min="5126" max="5126" customWidth="1" width="12.855469" style="793"/>
    <col min="5127" max="5127" customWidth="1" width="14.0" style="793"/>
    <col min="5128" max="5128" customWidth="1" width="16.140625" style="793"/>
    <col min="5129" max="5129" customWidth="0" width="11.425781" style="793"/>
    <col min="5130" max="5130" customWidth="1" width="10.5703125" style="793"/>
    <col min="5131" max="5131" customWidth="1" width="10.7109375" style="793"/>
    <col min="5132" max="5376" customWidth="0" width="11.425781" style="793"/>
    <col min="5377" max="5377" customWidth="1" width="3.2851562" style="793"/>
    <col min="5378" max="5378" customWidth="1" width="14.5703125" style="793"/>
    <col min="5379" max="5379" customWidth="1" width="11.285156" style="793"/>
    <col min="5380" max="5380" customWidth="1" bestFit="1" width="12.140625" style="793"/>
    <col min="5381" max="5381" customWidth="0" width="11.425781" style="793"/>
    <col min="5382" max="5382" customWidth="1" width="12.855469" style="793"/>
    <col min="5383" max="5383" customWidth="1" width="14.0" style="793"/>
    <col min="5384" max="5384" customWidth="1" width="16.140625" style="793"/>
    <col min="5385" max="5385" customWidth="0" width="11.425781" style="793"/>
    <col min="5386" max="5386" customWidth="1" width="10.5703125" style="793"/>
    <col min="5387" max="5387" customWidth="1" width="10.7109375" style="793"/>
    <col min="5388" max="5632" customWidth="0" width="11.425781" style="793"/>
    <col min="5633" max="5633" customWidth="1" width="3.2851562" style="793"/>
    <col min="5634" max="5634" customWidth="1" width="14.5703125" style="793"/>
    <col min="5635" max="5635" customWidth="1" width="11.285156" style="793"/>
    <col min="5636" max="5636" customWidth="1" bestFit="1" width="12.140625" style="793"/>
    <col min="5637" max="5637" customWidth="0" width="11.425781" style="793"/>
    <col min="5638" max="5638" customWidth="1" width="12.855469" style="793"/>
    <col min="5639" max="5639" customWidth="1" width="14.0" style="793"/>
    <col min="5640" max="5640" customWidth="1" width="16.140625" style="793"/>
    <col min="5641" max="5641" customWidth="0" width="11.425781" style="793"/>
    <col min="5642" max="5642" customWidth="1" width="10.5703125" style="793"/>
    <col min="5643" max="5643" customWidth="1" width="10.7109375" style="793"/>
    <col min="5644" max="5888" customWidth="0" width="11.425781" style="793"/>
    <col min="5889" max="5889" customWidth="1" width="3.2851562" style="793"/>
    <col min="5890" max="5890" customWidth="1" width="14.5703125" style="793"/>
    <col min="5891" max="5891" customWidth="1" width="11.285156" style="793"/>
    <col min="5892" max="5892" customWidth="1" bestFit="1" width="12.140625" style="793"/>
    <col min="5893" max="5893" customWidth="0" width="11.425781" style="793"/>
    <col min="5894" max="5894" customWidth="1" width="12.855469" style="793"/>
    <col min="5895" max="5895" customWidth="1" width="14.0" style="793"/>
    <col min="5896" max="5896" customWidth="1" width="16.140625" style="793"/>
    <col min="5897" max="5897" customWidth="0" width="11.425781" style="793"/>
    <col min="5898" max="5898" customWidth="1" width="10.5703125" style="793"/>
    <col min="5899" max="5899" customWidth="1" width="10.7109375" style="793"/>
    <col min="5900" max="6144" customWidth="0" width="11.425781" style="793"/>
    <col min="6145" max="6145" customWidth="1" width="3.2851562" style="793"/>
    <col min="6146" max="6146" customWidth="1" width="14.5703125" style="793"/>
    <col min="6147" max="6147" customWidth="1" width="11.285156" style="793"/>
    <col min="6148" max="6148" customWidth="1" bestFit="1" width="12.140625" style="793"/>
    <col min="6149" max="6149" customWidth="0" width="11.425781" style="793"/>
    <col min="6150" max="6150" customWidth="1" width="12.855469" style="793"/>
    <col min="6151" max="6151" customWidth="1" width="14.0" style="793"/>
    <col min="6152" max="6152" customWidth="1" width="16.140625" style="793"/>
    <col min="6153" max="6153" customWidth="0" width="11.425781" style="793"/>
    <col min="6154" max="6154" customWidth="1" width="10.5703125" style="793"/>
    <col min="6155" max="6155" customWidth="1" width="10.7109375" style="793"/>
    <col min="6156" max="6400" customWidth="0" width="11.425781" style="793"/>
    <col min="6401" max="6401" customWidth="1" width="3.2851562" style="793"/>
    <col min="6402" max="6402" customWidth="1" width="14.5703125" style="793"/>
    <col min="6403" max="6403" customWidth="1" width="11.285156" style="793"/>
    <col min="6404" max="6404" customWidth="1" bestFit="1" width="12.140625" style="793"/>
    <col min="6405" max="6405" customWidth="0" width="11.425781" style="793"/>
    <col min="6406" max="6406" customWidth="1" width="12.855469" style="793"/>
    <col min="6407" max="6407" customWidth="1" width="14.0" style="793"/>
    <col min="6408" max="6408" customWidth="1" width="16.140625" style="793"/>
    <col min="6409" max="6409" customWidth="0" width="11.425781" style="793"/>
    <col min="6410" max="6410" customWidth="1" width="10.5703125" style="793"/>
    <col min="6411" max="6411" customWidth="1" width="10.7109375" style="793"/>
    <col min="6412" max="6656" customWidth="0" width="11.425781" style="793"/>
    <col min="6657" max="6657" customWidth="1" width="3.2851562" style="793"/>
    <col min="6658" max="6658" customWidth="1" width="14.5703125" style="793"/>
    <col min="6659" max="6659" customWidth="1" width="11.285156" style="793"/>
    <col min="6660" max="6660" customWidth="1" bestFit="1" width="12.140625" style="793"/>
    <col min="6661" max="6661" customWidth="0" width="11.425781" style="793"/>
    <col min="6662" max="6662" customWidth="1" width="12.855469" style="793"/>
    <col min="6663" max="6663" customWidth="1" width="14.0" style="793"/>
    <col min="6664" max="6664" customWidth="1" width="16.140625" style="793"/>
    <col min="6665" max="6665" customWidth="0" width="11.425781" style="793"/>
    <col min="6666" max="6666" customWidth="1" width="10.5703125" style="793"/>
    <col min="6667" max="6667" customWidth="1" width="10.7109375" style="793"/>
    <col min="6668" max="6912" customWidth="0" width="11.425781" style="793"/>
    <col min="6913" max="6913" customWidth="1" width="3.2851562" style="793"/>
    <col min="6914" max="6914" customWidth="1" width="14.5703125" style="793"/>
    <col min="6915" max="6915" customWidth="1" width="11.285156" style="793"/>
    <col min="6916" max="6916" customWidth="1" bestFit="1" width="12.140625" style="793"/>
    <col min="6917" max="6917" customWidth="0" width="11.425781" style="793"/>
    <col min="6918" max="6918" customWidth="1" width="12.855469" style="793"/>
    <col min="6919" max="6919" customWidth="1" width="14.0" style="793"/>
    <col min="6920" max="6920" customWidth="1" width="16.140625" style="793"/>
    <col min="6921" max="6921" customWidth="0" width="11.425781" style="793"/>
    <col min="6922" max="6922" customWidth="1" width="10.5703125" style="793"/>
    <col min="6923" max="6923" customWidth="1" width="10.7109375" style="793"/>
    <col min="6924" max="7168" customWidth="0" width="11.425781" style="793"/>
    <col min="7169" max="7169" customWidth="1" width="3.2851562" style="793"/>
    <col min="7170" max="7170" customWidth="1" width="14.5703125" style="793"/>
    <col min="7171" max="7171" customWidth="1" width="11.285156" style="793"/>
    <col min="7172" max="7172" customWidth="1" bestFit="1" width="12.140625" style="793"/>
    <col min="7173" max="7173" customWidth="0" width="11.425781" style="793"/>
    <col min="7174" max="7174" customWidth="1" width="12.855469" style="793"/>
    <col min="7175" max="7175" customWidth="1" width="14.0" style="793"/>
    <col min="7176" max="7176" customWidth="1" width="16.140625" style="793"/>
    <col min="7177" max="7177" customWidth="0" width="11.425781" style="793"/>
    <col min="7178" max="7178" customWidth="1" width="10.5703125" style="793"/>
    <col min="7179" max="7179" customWidth="1" width="10.7109375" style="793"/>
    <col min="7180" max="7424" customWidth="0" width="11.425781" style="793"/>
    <col min="7425" max="7425" customWidth="1" width="3.2851562" style="793"/>
    <col min="7426" max="7426" customWidth="1" width="14.5703125" style="793"/>
    <col min="7427" max="7427" customWidth="1" width="11.285156" style="793"/>
    <col min="7428" max="7428" customWidth="1" bestFit="1" width="12.140625" style="793"/>
    <col min="7429" max="7429" customWidth="0" width="11.425781" style="793"/>
    <col min="7430" max="7430" customWidth="1" width="12.855469" style="793"/>
    <col min="7431" max="7431" customWidth="1" width="14.0" style="793"/>
    <col min="7432" max="7432" customWidth="1" width="16.140625" style="793"/>
    <col min="7433" max="7433" customWidth="0" width="11.425781" style="793"/>
    <col min="7434" max="7434" customWidth="1" width="10.5703125" style="793"/>
    <col min="7435" max="7435" customWidth="1" width="10.7109375" style="793"/>
    <col min="7436" max="7680" customWidth="0" width="11.425781" style="793"/>
    <col min="7681" max="7681" customWidth="1" width="3.2851562" style="793"/>
    <col min="7682" max="7682" customWidth="1" width="14.5703125" style="793"/>
    <col min="7683" max="7683" customWidth="1" width="11.285156" style="793"/>
    <col min="7684" max="7684" customWidth="1" bestFit="1" width="12.140625" style="793"/>
    <col min="7685" max="7685" customWidth="0" width="11.425781" style="793"/>
    <col min="7686" max="7686" customWidth="1" width="12.855469" style="793"/>
    <col min="7687" max="7687" customWidth="1" width="14.0" style="793"/>
    <col min="7688" max="7688" customWidth="1" width="16.140625" style="793"/>
    <col min="7689" max="7689" customWidth="0" width="11.425781" style="793"/>
    <col min="7690" max="7690" customWidth="1" width="10.5703125" style="793"/>
    <col min="7691" max="7691" customWidth="1" width="10.7109375" style="793"/>
    <col min="7692" max="7936" customWidth="0" width="11.425781" style="793"/>
    <col min="7937" max="7937" customWidth="1" width="3.2851562" style="793"/>
    <col min="7938" max="7938" customWidth="1" width="14.5703125" style="793"/>
    <col min="7939" max="7939" customWidth="1" width="11.285156" style="793"/>
    <col min="7940" max="7940" customWidth="1" bestFit="1" width="12.140625" style="793"/>
    <col min="7941" max="7941" customWidth="0" width="11.425781" style="793"/>
    <col min="7942" max="7942" customWidth="1" width="12.855469" style="793"/>
    <col min="7943" max="7943" customWidth="1" width="14.0" style="793"/>
    <col min="7944" max="7944" customWidth="1" width="16.140625" style="793"/>
    <col min="7945" max="7945" customWidth="0" width="11.425781" style="793"/>
    <col min="7946" max="7946" customWidth="1" width="10.5703125" style="793"/>
    <col min="7947" max="7947" customWidth="1" width="10.7109375" style="793"/>
    <col min="7948" max="8192" customWidth="0" width="11.425781" style="793"/>
    <col min="8193" max="8193" customWidth="1" width="3.2851562" style="793"/>
    <col min="8194" max="8194" customWidth="1" width="14.5703125" style="793"/>
    <col min="8195" max="8195" customWidth="1" width="11.285156" style="793"/>
    <col min="8196" max="8196" customWidth="1" bestFit="1" width="12.140625" style="793"/>
    <col min="8197" max="8197" customWidth="0" width="11.425781" style="793"/>
    <col min="8198" max="8198" customWidth="1" width="12.855469" style="793"/>
    <col min="8199" max="8199" customWidth="1" width="14.0" style="793"/>
    <col min="8200" max="8200" customWidth="1" width="16.140625" style="793"/>
    <col min="8201" max="8201" customWidth="0" width="11.425781" style="793"/>
    <col min="8202" max="8202" customWidth="1" width="10.5703125" style="793"/>
    <col min="8203" max="8203" customWidth="1" width="10.7109375" style="793"/>
    <col min="8204" max="8448" customWidth="0" width="11.425781" style="793"/>
    <col min="8449" max="8449" customWidth="1" width="3.2851562" style="793"/>
    <col min="8450" max="8450" customWidth="1" width="14.5703125" style="793"/>
    <col min="8451" max="8451" customWidth="1" width="11.285156" style="793"/>
    <col min="8452" max="8452" customWidth="1" bestFit="1" width="12.140625" style="793"/>
    <col min="8453" max="8453" customWidth="0" width="11.425781" style="793"/>
    <col min="8454" max="8454" customWidth="1" width="12.855469" style="793"/>
    <col min="8455" max="8455" customWidth="1" width="14.0" style="793"/>
    <col min="8456" max="8456" customWidth="1" width="16.140625" style="793"/>
    <col min="8457" max="8457" customWidth="0" width="11.425781" style="793"/>
    <col min="8458" max="8458" customWidth="1" width="10.5703125" style="793"/>
    <col min="8459" max="8459" customWidth="1" width="10.7109375" style="793"/>
    <col min="8460" max="8704" customWidth="0" width="11.425781" style="793"/>
    <col min="8705" max="8705" customWidth="1" width="3.2851562" style="793"/>
    <col min="8706" max="8706" customWidth="1" width="14.5703125" style="793"/>
    <col min="8707" max="8707" customWidth="1" width="11.285156" style="793"/>
    <col min="8708" max="8708" customWidth="1" bestFit="1" width="12.140625" style="793"/>
    <col min="8709" max="8709" customWidth="0" width="11.425781" style="793"/>
    <col min="8710" max="8710" customWidth="1" width="12.855469" style="793"/>
    <col min="8711" max="8711" customWidth="1" width="14.0" style="793"/>
    <col min="8712" max="8712" customWidth="1" width="16.140625" style="793"/>
    <col min="8713" max="8713" customWidth="0" width="11.425781" style="793"/>
    <col min="8714" max="8714" customWidth="1" width="10.5703125" style="793"/>
    <col min="8715" max="8715" customWidth="1" width="10.7109375" style="793"/>
    <col min="8716" max="8960" customWidth="0" width="11.425781" style="793"/>
    <col min="8961" max="8961" customWidth="1" width="3.2851562" style="793"/>
    <col min="8962" max="8962" customWidth="1" width="14.5703125" style="793"/>
    <col min="8963" max="8963" customWidth="1" width="11.285156" style="793"/>
    <col min="8964" max="8964" customWidth="1" bestFit="1" width="12.140625" style="793"/>
    <col min="8965" max="8965" customWidth="0" width="11.425781" style="793"/>
    <col min="8966" max="8966" customWidth="1" width="12.855469" style="793"/>
    <col min="8967" max="8967" customWidth="1" width="14.0" style="793"/>
    <col min="8968" max="8968" customWidth="1" width="16.140625" style="793"/>
    <col min="8969" max="8969" customWidth="0" width="11.425781" style="793"/>
    <col min="8970" max="8970" customWidth="1" width="10.5703125" style="793"/>
    <col min="8971" max="8971" customWidth="1" width="10.7109375" style="793"/>
    <col min="8972" max="9216" customWidth="0" width="11.425781" style="793"/>
    <col min="9217" max="9217" customWidth="1" width="3.2851562" style="793"/>
    <col min="9218" max="9218" customWidth="1" width="14.5703125" style="793"/>
    <col min="9219" max="9219" customWidth="1" width="11.285156" style="793"/>
    <col min="9220" max="9220" customWidth="1" bestFit="1" width="12.140625" style="793"/>
    <col min="9221" max="9221" customWidth="0" width="11.425781" style="793"/>
    <col min="9222" max="9222" customWidth="1" width="12.855469" style="793"/>
    <col min="9223" max="9223" customWidth="1" width="14.0" style="793"/>
    <col min="9224" max="9224" customWidth="1" width="16.140625" style="793"/>
    <col min="9225" max="9225" customWidth="0" width="11.425781" style="793"/>
    <col min="9226" max="9226" customWidth="1" width="10.5703125" style="793"/>
    <col min="9227" max="9227" customWidth="1" width="10.7109375" style="793"/>
    <col min="9228" max="9472" customWidth="0" width="11.425781" style="793"/>
    <col min="9473" max="9473" customWidth="1" width="3.2851562" style="793"/>
    <col min="9474" max="9474" customWidth="1" width="14.5703125" style="793"/>
    <col min="9475" max="9475" customWidth="1" width="11.285156" style="793"/>
    <col min="9476" max="9476" customWidth="1" bestFit="1" width="12.140625" style="793"/>
    <col min="9477" max="9477" customWidth="0" width="11.425781" style="793"/>
    <col min="9478" max="9478" customWidth="1" width="12.855469" style="793"/>
    <col min="9479" max="9479" customWidth="1" width="14.0" style="793"/>
    <col min="9480" max="9480" customWidth="1" width="16.140625" style="793"/>
    <col min="9481" max="9481" customWidth="0" width="11.425781" style="793"/>
    <col min="9482" max="9482" customWidth="1" width="10.5703125" style="793"/>
    <col min="9483" max="9483" customWidth="1" width="10.7109375" style="793"/>
    <col min="9484" max="9728" customWidth="0" width="11.425781" style="793"/>
    <col min="9729" max="9729" customWidth="1" width="3.2851562" style="793"/>
    <col min="9730" max="9730" customWidth="1" width="14.5703125" style="793"/>
    <col min="9731" max="9731" customWidth="1" width="11.285156" style="793"/>
    <col min="9732" max="9732" customWidth="1" bestFit="1" width="12.140625" style="793"/>
    <col min="9733" max="9733" customWidth="0" width="11.425781" style="793"/>
    <col min="9734" max="9734" customWidth="1" width="12.855469" style="793"/>
    <col min="9735" max="9735" customWidth="1" width="14.0" style="793"/>
    <col min="9736" max="9736" customWidth="1" width="16.140625" style="793"/>
    <col min="9737" max="9737" customWidth="0" width="11.425781" style="793"/>
    <col min="9738" max="9738" customWidth="1" width="10.5703125" style="793"/>
    <col min="9739" max="9739" customWidth="1" width="10.7109375" style="793"/>
    <col min="9740" max="9984" customWidth="0" width="11.425781" style="793"/>
    <col min="9985" max="9985" customWidth="1" width="3.2851562" style="793"/>
    <col min="9986" max="9986" customWidth="1" width="14.5703125" style="793"/>
    <col min="9987" max="9987" customWidth="1" width="11.285156" style="793"/>
    <col min="9988" max="9988" customWidth="1" bestFit="1" width="12.140625" style="793"/>
    <col min="9989" max="9989" customWidth="0" width="11.425781" style="793"/>
    <col min="9990" max="9990" customWidth="1" width="12.855469" style="793"/>
    <col min="9991" max="9991" customWidth="1" width="14.0" style="793"/>
    <col min="9992" max="9992" customWidth="1" width="16.140625" style="793"/>
    <col min="9993" max="9993" customWidth="0" width="11.425781" style="793"/>
    <col min="9994" max="9994" customWidth="1" width="10.5703125" style="793"/>
    <col min="9995" max="9995" customWidth="1" width="10.7109375" style="793"/>
    <col min="9996" max="10240" customWidth="0" width="11.425781" style="793"/>
    <col min="10241" max="10241" customWidth="1" width="3.2851562" style="793"/>
    <col min="10242" max="10242" customWidth="1" width="14.5703125" style="793"/>
    <col min="10243" max="10243" customWidth="1" width="11.285156" style="793"/>
    <col min="10244" max="10244" customWidth="1" bestFit="1" width="12.140625" style="793"/>
    <col min="10245" max="10245" customWidth="0" width="11.425781" style="793"/>
    <col min="10246" max="10246" customWidth="1" width="12.855469" style="793"/>
    <col min="10247" max="10247" customWidth="1" width="14.0" style="793"/>
    <col min="10248" max="10248" customWidth="1" width="16.140625" style="793"/>
    <col min="10249" max="10249" customWidth="0" width="11.425781" style="793"/>
    <col min="10250" max="10250" customWidth="1" width="10.5703125" style="793"/>
    <col min="10251" max="10251" customWidth="1" width="10.7109375" style="793"/>
    <col min="10252" max="10496" customWidth="0" width="11.425781" style="793"/>
    <col min="10497" max="10497" customWidth="1" width="3.2851562" style="793"/>
    <col min="10498" max="10498" customWidth="1" width="14.5703125" style="793"/>
    <col min="10499" max="10499" customWidth="1" width="11.285156" style="793"/>
    <col min="10500" max="10500" customWidth="1" bestFit="1" width="12.140625" style="793"/>
    <col min="10501" max="10501" customWidth="0" width="11.425781" style="793"/>
    <col min="10502" max="10502" customWidth="1" width="12.855469" style="793"/>
    <col min="10503" max="10503" customWidth="1" width="14.0" style="793"/>
    <col min="10504" max="10504" customWidth="1" width="16.140625" style="793"/>
    <col min="10505" max="10505" customWidth="0" width="11.425781" style="793"/>
    <col min="10506" max="10506" customWidth="1" width="10.5703125" style="793"/>
    <col min="10507" max="10507" customWidth="1" width="10.7109375" style="793"/>
    <col min="10508" max="10752" customWidth="0" width="11.425781" style="793"/>
    <col min="10753" max="10753" customWidth="1" width="3.2851562" style="793"/>
    <col min="10754" max="10754" customWidth="1" width="14.5703125" style="793"/>
    <col min="10755" max="10755" customWidth="1" width="11.285156" style="793"/>
    <col min="10756" max="10756" customWidth="1" bestFit="1" width="12.140625" style="793"/>
    <col min="10757" max="10757" customWidth="0" width="11.425781" style="793"/>
    <col min="10758" max="10758" customWidth="1" width="12.855469" style="793"/>
    <col min="10759" max="10759" customWidth="1" width="14.0" style="793"/>
    <col min="10760" max="10760" customWidth="1" width="16.140625" style="793"/>
    <col min="10761" max="10761" customWidth="0" width="11.425781" style="793"/>
    <col min="10762" max="10762" customWidth="1" width="10.5703125" style="793"/>
    <col min="10763" max="10763" customWidth="1" width="10.7109375" style="793"/>
    <col min="10764" max="11008" customWidth="0" width="11.425781" style="793"/>
    <col min="11009" max="11009" customWidth="1" width="3.2851562" style="793"/>
    <col min="11010" max="11010" customWidth="1" width="14.5703125" style="793"/>
    <col min="11011" max="11011" customWidth="1" width="11.285156" style="793"/>
    <col min="11012" max="11012" customWidth="1" bestFit="1" width="12.140625" style="793"/>
    <col min="11013" max="11013" customWidth="0" width="11.425781" style="793"/>
    <col min="11014" max="11014" customWidth="1" width="12.855469" style="793"/>
    <col min="11015" max="11015" customWidth="1" width="14.0" style="793"/>
    <col min="11016" max="11016" customWidth="1" width="16.140625" style="793"/>
    <col min="11017" max="11017" customWidth="0" width="11.425781" style="793"/>
    <col min="11018" max="11018" customWidth="1" width="10.5703125" style="793"/>
    <col min="11019" max="11019" customWidth="1" width="10.7109375" style="793"/>
    <col min="11020" max="11264" customWidth="0" width="11.425781" style="793"/>
    <col min="11265" max="11265" customWidth="1" width="3.2851562" style="793"/>
    <col min="11266" max="11266" customWidth="1" width="14.5703125" style="793"/>
    <col min="11267" max="11267" customWidth="1" width="11.285156" style="793"/>
    <col min="11268" max="11268" customWidth="1" bestFit="1" width="12.140625" style="793"/>
    <col min="11269" max="11269" customWidth="0" width="11.425781" style="793"/>
    <col min="11270" max="11270" customWidth="1" width="12.855469" style="793"/>
    <col min="11271" max="11271" customWidth="1" width="14.0" style="793"/>
    <col min="11272" max="11272" customWidth="1" width="16.140625" style="793"/>
    <col min="11273" max="11273" customWidth="0" width="11.425781" style="793"/>
    <col min="11274" max="11274" customWidth="1" width="10.5703125" style="793"/>
    <col min="11275" max="11275" customWidth="1" width="10.7109375" style="793"/>
    <col min="11276" max="11520" customWidth="0" width="11.425781" style="793"/>
    <col min="11521" max="11521" customWidth="1" width="3.2851562" style="793"/>
    <col min="11522" max="11522" customWidth="1" width="14.5703125" style="793"/>
    <col min="11523" max="11523" customWidth="1" width="11.285156" style="793"/>
    <col min="11524" max="11524" customWidth="1" bestFit="1" width="12.140625" style="793"/>
    <col min="11525" max="11525" customWidth="0" width="11.425781" style="793"/>
    <col min="11526" max="11526" customWidth="1" width="12.855469" style="793"/>
    <col min="11527" max="11527" customWidth="1" width="14.0" style="793"/>
    <col min="11528" max="11528" customWidth="1" width="16.140625" style="793"/>
    <col min="11529" max="11529" customWidth="0" width="11.425781" style="793"/>
    <col min="11530" max="11530" customWidth="1" width="10.5703125" style="793"/>
    <col min="11531" max="11531" customWidth="1" width="10.7109375" style="793"/>
    <col min="11532" max="11776" customWidth="0" width="11.425781" style="793"/>
    <col min="11777" max="11777" customWidth="1" width="3.2851562" style="793"/>
    <col min="11778" max="11778" customWidth="1" width="14.5703125" style="793"/>
    <col min="11779" max="11779" customWidth="1" width="11.285156" style="793"/>
    <col min="11780" max="11780" customWidth="1" bestFit="1" width="12.140625" style="793"/>
    <col min="11781" max="11781" customWidth="0" width="11.425781" style="793"/>
    <col min="11782" max="11782" customWidth="1" width="12.855469" style="793"/>
    <col min="11783" max="11783" customWidth="1" width="14.0" style="793"/>
    <col min="11784" max="11784" customWidth="1" width="16.140625" style="793"/>
    <col min="11785" max="11785" customWidth="0" width="11.425781" style="793"/>
    <col min="11786" max="11786" customWidth="1" width="10.5703125" style="793"/>
    <col min="11787" max="11787" customWidth="1" width="10.7109375" style="793"/>
    <col min="11788" max="12032" customWidth="0" width="11.425781" style="793"/>
    <col min="12033" max="12033" customWidth="1" width="3.2851562" style="793"/>
    <col min="12034" max="12034" customWidth="1" width="14.5703125" style="793"/>
    <col min="12035" max="12035" customWidth="1" width="11.285156" style="793"/>
    <col min="12036" max="12036" customWidth="1" bestFit="1" width="12.140625" style="793"/>
    <col min="12037" max="12037" customWidth="0" width="11.425781" style="793"/>
    <col min="12038" max="12038" customWidth="1" width="12.855469" style="793"/>
    <col min="12039" max="12039" customWidth="1" width="14.0" style="793"/>
    <col min="12040" max="12040" customWidth="1" width="16.140625" style="793"/>
    <col min="12041" max="12041" customWidth="0" width="11.425781" style="793"/>
    <col min="12042" max="12042" customWidth="1" width="10.5703125" style="793"/>
    <col min="12043" max="12043" customWidth="1" width="10.7109375" style="793"/>
    <col min="12044" max="12288" customWidth="0" width="11.425781" style="793"/>
    <col min="12289" max="12289" customWidth="1" width="3.2851562" style="793"/>
    <col min="12290" max="12290" customWidth="1" width="14.5703125" style="793"/>
    <col min="12291" max="12291" customWidth="1" width="11.285156" style="793"/>
    <col min="12292" max="12292" customWidth="1" bestFit="1" width="12.140625" style="793"/>
    <col min="12293" max="12293" customWidth="0" width="11.425781" style="793"/>
    <col min="12294" max="12294" customWidth="1" width="12.855469" style="793"/>
    <col min="12295" max="12295" customWidth="1" width="14.0" style="793"/>
    <col min="12296" max="12296" customWidth="1" width="16.140625" style="793"/>
    <col min="12297" max="12297" customWidth="0" width="11.425781" style="793"/>
    <col min="12298" max="12298" customWidth="1" width="10.5703125" style="793"/>
    <col min="12299" max="12299" customWidth="1" width="10.7109375" style="793"/>
    <col min="12300" max="12544" customWidth="0" width="11.425781" style="793"/>
    <col min="12545" max="12545" customWidth="1" width="3.2851562" style="793"/>
    <col min="12546" max="12546" customWidth="1" width="14.5703125" style="793"/>
    <col min="12547" max="12547" customWidth="1" width="11.285156" style="793"/>
    <col min="12548" max="12548" customWidth="1" bestFit="1" width="12.140625" style="793"/>
    <col min="12549" max="12549" customWidth="0" width="11.425781" style="793"/>
    <col min="12550" max="12550" customWidth="1" width="12.855469" style="793"/>
    <col min="12551" max="12551" customWidth="1" width="14.0" style="793"/>
    <col min="12552" max="12552" customWidth="1" width="16.140625" style="793"/>
    <col min="12553" max="12553" customWidth="0" width="11.425781" style="793"/>
    <col min="12554" max="12554" customWidth="1" width="10.5703125" style="793"/>
    <col min="12555" max="12555" customWidth="1" width="10.7109375" style="793"/>
    <col min="12556" max="12800" customWidth="0" width="11.425781" style="793"/>
    <col min="12801" max="12801" customWidth="1" width="3.2851562" style="793"/>
    <col min="12802" max="12802" customWidth="1" width="14.5703125" style="793"/>
    <col min="12803" max="12803" customWidth="1" width="11.285156" style="793"/>
    <col min="12804" max="12804" customWidth="1" bestFit="1" width="12.140625" style="793"/>
    <col min="12805" max="12805" customWidth="0" width="11.425781" style="793"/>
    <col min="12806" max="12806" customWidth="1" width="12.855469" style="793"/>
    <col min="12807" max="12807" customWidth="1" width="14.0" style="793"/>
    <col min="12808" max="12808" customWidth="1" width="16.140625" style="793"/>
    <col min="12809" max="12809" customWidth="0" width="11.425781" style="793"/>
    <col min="12810" max="12810" customWidth="1" width="10.5703125" style="793"/>
    <col min="12811" max="12811" customWidth="1" width="10.7109375" style="793"/>
    <col min="12812" max="13056" customWidth="0" width="11.425781" style="793"/>
    <col min="13057" max="13057" customWidth="1" width="3.2851562" style="793"/>
    <col min="13058" max="13058" customWidth="1" width="14.5703125" style="793"/>
    <col min="13059" max="13059" customWidth="1" width="11.285156" style="793"/>
    <col min="13060" max="13060" customWidth="1" bestFit="1" width="12.140625" style="793"/>
    <col min="13061" max="13061" customWidth="0" width="11.425781" style="793"/>
    <col min="13062" max="13062" customWidth="1" width="12.855469" style="793"/>
    <col min="13063" max="13063" customWidth="1" width="14.0" style="793"/>
    <col min="13064" max="13064" customWidth="1" width="16.140625" style="793"/>
    <col min="13065" max="13065" customWidth="0" width="11.425781" style="793"/>
    <col min="13066" max="13066" customWidth="1" width="10.5703125" style="793"/>
    <col min="13067" max="13067" customWidth="1" width="10.7109375" style="793"/>
    <col min="13068" max="13312" customWidth="0" width="11.425781" style="793"/>
    <col min="13313" max="13313" customWidth="1" width="3.2851562" style="793"/>
    <col min="13314" max="13314" customWidth="1" width="14.5703125" style="793"/>
    <col min="13315" max="13315" customWidth="1" width="11.285156" style="793"/>
    <col min="13316" max="13316" customWidth="1" bestFit="1" width="12.140625" style="793"/>
    <col min="13317" max="13317" customWidth="0" width="11.425781" style="793"/>
    <col min="13318" max="13318" customWidth="1" width="12.855469" style="793"/>
    <col min="13319" max="13319" customWidth="1" width="14.0" style="793"/>
    <col min="13320" max="13320" customWidth="1" width="16.140625" style="793"/>
    <col min="13321" max="13321" customWidth="0" width="11.425781" style="793"/>
    <col min="13322" max="13322" customWidth="1" width="10.5703125" style="793"/>
    <col min="13323" max="13323" customWidth="1" width="10.7109375" style="793"/>
    <col min="13324" max="13568" customWidth="0" width="11.425781" style="793"/>
    <col min="13569" max="13569" customWidth="1" width="3.2851562" style="793"/>
    <col min="13570" max="13570" customWidth="1" width="14.5703125" style="793"/>
    <col min="13571" max="13571" customWidth="1" width="11.285156" style="793"/>
    <col min="13572" max="13572" customWidth="1" bestFit="1" width="12.140625" style="793"/>
    <col min="13573" max="13573" customWidth="0" width="11.425781" style="793"/>
    <col min="13574" max="13574" customWidth="1" width="12.855469" style="793"/>
    <col min="13575" max="13575" customWidth="1" width="14.0" style="793"/>
    <col min="13576" max="13576" customWidth="1" width="16.140625" style="793"/>
    <col min="13577" max="13577" customWidth="0" width="11.425781" style="793"/>
    <col min="13578" max="13578" customWidth="1" width="10.5703125" style="793"/>
    <col min="13579" max="13579" customWidth="1" width="10.7109375" style="793"/>
    <col min="13580" max="13824" customWidth="0" width="11.425781" style="793"/>
    <col min="13825" max="13825" customWidth="1" width="3.2851562" style="793"/>
    <col min="13826" max="13826" customWidth="1" width="14.5703125" style="793"/>
    <col min="13827" max="13827" customWidth="1" width="11.285156" style="793"/>
    <col min="13828" max="13828" customWidth="1" bestFit="1" width="12.140625" style="793"/>
    <col min="13829" max="13829" customWidth="0" width="11.425781" style="793"/>
    <col min="13830" max="13830" customWidth="1" width="12.855469" style="793"/>
    <col min="13831" max="13831" customWidth="1" width="14.0" style="793"/>
    <col min="13832" max="13832" customWidth="1" width="16.140625" style="793"/>
    <col min="13833" max="13833" customWidth="0" width="11.425781" style="793"/>
    <col min="13834" max="13834" customWidth="1" width="10.5703125" style="793"/>
    <col min="13835" max="13835" customWidth="1" width="10.7109375" style="793"/>
    <col min="13836" max="14080" customWidth="0" width="11.425781" style="793"/>
    <col min="14081" max="14081" customWidth="1" width="3.2851562" style="793"/>
    <col min="14082" max="14082" customWidth="1" width="14.5703125" style="793"/>
    <col min="14083" max="14083" customWidth="1" width="11.285156" style="793"/>
    <col min="14084" max="14084" customWidth="1" bestFit="1" width="12.140625" style="793"/>
    <col min="14085" max="14085" customWidth="0" width="11.425781" style="793"/>
    <col min="14086" max="14086" customWidth="1" width="12.855469" style="793"/>
    <col min="14087" max="14087" customWidth="1" width="14.0" style="793"/>
    <col min="14088" max="14088" customWidth="1" width="16.140625" style="793"/>
    <col min="14089" max="14089" customWidth="0" width="11.425781" style="793"/>
    <col min="14090" max="14090" customWidth="1" width="10.5703125" style="793"/>
    <col min="14091" max="14091" customWidth="1" width="10.7109375" style="793"/>
    <col min="14092" max="14336" customWidth="0" width="11.425781" style="793"/>
    <col min="14337" max="14337" customWidth="1" width="3.2851562" style="793"/>
    <col min="14338" max="14338" customWidth="1" width="14.5703125" style="793"/>
    <col min="14339" max="14339" customWidth="1" width="11.285156" style="793"/>
    <col min="14340" max="14340" customWidth="1" bestFit="1" width="12.140625" style="793"/>
    <col min="14341" max="14341" customWidth="0" width="11.425781" style="793"/>
    <col min="14342" max="14342" customWidth="1" width="12.855469" style="793"/>
    <col min="14343" max="14343" customWidth="1" width="14.0" style="793"/>
    <col min="14344" max="14344" customWidth="1" width="16.140625" style="793"/>
    <col min="14345" max="14345" customWidth="0" width="11.425781" style="793"/>
    <col min="14346" max="14346" customWidth="1" width="10.5703125" style="793"/>
    <col min="14347" max="14347" customWidth="1" width="10.7109375" style="793"/>
    <col min="14348" max="14592" customWidth="0" width="11.425781" style="793"/>
    <col min="14593" max="14593" customWidth="1" width="3.2851562" style="793"/>
    <col min="14594" max="14594" customWidth="1" width="14.5703125" style="793"/>
    <col min="14595" max="14595" customWidth="1" width="11.285156" style="793"/>
    <col min="14596" max="14596" customWidth="1" bestFit="1" width="12.140625" style="793"/>
    <col min="14597" max="14597" customWidth="0" width="11.425781" style="793"/>
    <col min="14598" max="14598" customWidth="1" width="12.855469" style="793"/>
    <col min="14599" max="14599" customWidth="1" width="14.0" style="793"/>
    <col min="14600" max="14600" customWidth="1" width="16.140625" style="793"/>
    <col min="14601" max="14601" customWidth="0" width="11.425781" style="793"/>
    <col min="14602" max="14602" customWidth="1" width="10.5703125" style="793"/>
    <col min="14603" max="14603" customWidth="1" width="10.7109375" style="793"/>
    <col min="14604" max="14848" customWidth="0" width="11.425781" style="793"/>
    <col min="14849" max="14849" customWidth="1" width="3.2851562" style="793"/>
    <col min="14850" max="14850" customWidth="1" width="14.5703125" style="793"/>
    <col min="14851" max="14851" customWidth="1" width="11.285156" style="793"/>
    <col min="14852" max="14852" customWidth="1" bestFit="1" width="12.140625" style="793"/>
    <col min="14853" max="14853" customWidth="0" width="11.425781" style="793"/>
    <col min="14854" max="14854" customWidth="1" width="12.855469" style="793"/>
    <col min="14855" max="14855" customWidth="1" width="14.0" style="793"/>
    <col min="14856" max="14856" customWidth="1" width="16.140625" style="793"/>
    <col min="14857" max="14857" customWidth="0" width="11.425781" style="793"/>
    <col min="14858" max="14858" customWidth="1" width="10.5703125" style="793"/>
    <col min="14859" max="14859" customWidth="1" width="10.7109375" style="793"/>
    <col min="14860" max="15104" customWidth="0" width="11.425781" style="793"/>
    <col min="15105" max="15105" customWidth="1" width="3.2851562" style="793"/>
    <col min="15106" max="15106" customWidth="1" width="14.5703125" style="793"/>
    <col min="15107" max="15107" customWidth="1" width="11.285156" style="793"/>
    <col min="15108" max="15108" customWidth="1" bestFit="1" width="12.140625" style="793"/>
    <col min="15109" max="15109" customWidth="0" width="11.425781" style="793"/>
    <col min="15110" max="15110" customWidth="1" width="12.855469" style="793"/>
    <col min="15111" max="15111" customWidth="1" width="14.0" style="793"/>
    <col min="15112" max="15112" customWidth="1" width="16.140625" style="793"/>
    <col min="15113" max="15113" customWidth="0" width="11.425781" style="793"/>
    <col min="15114" max="15114" customWidth="1" width="10.5703125" style="793"/>
    <col min="15115" max="15115" customWidth="1" width="10.7109375" style="793"/>
    <col min="15116" max="15360" customWidth="0" width="11.425781" style="793"/>
    <col min="15361" max="15361" customWidth="1" width="3.2851562" style="793"/>
    <col min="15362" max="15362" customWidth="1" width="14.5703125" style="793"/>
    <col min="15363" max="15363" customWidth="1" width="11.285156" style="793"/>
    <col min="15364" max="15364" customWidth="1" bestFit="1" width="12.140625" style="793"/>
    <col min="15365" max="15365" customWidth="0" width="11.425781" style="793"/>
    <col min="15366" max="15366" customWidth="1" width="12.855469" style="793"/>
    <col min="15367" max="15367" customWidth="1" width="14.0" style="793"/>
    <col min="15368" max="15368" customWidth="1" width="16.140625" style="793"/>
    <col min="15369" max="15369" customWidth="0" width="11.425781" style="793"/>
    <col min="15370" max="15370" customWidth="1" width="10.5703125" style="793"/>
    <col min="15371" max="15371" customWidth="1" width="10.7109375" style="793"/>
    <col min="15372" max="15616" customWidth="0" width="11.425781" style="793"/>
    <col min="15617" max="15617" customWidth="1" width="3.2851562" style="793"/>
    <col min="15618" max="15618" customWidth="1" width="14.5703125" style="793"/>
    <col min="15619" max="15619" customWidth="1" width="11.285156" style="793"/>
    <col min="15620" max="15620" customWidth="1" bestFit="1" width="12.140625" style="793"/>
    <col min="15621" max="15621" customWidth="0" width="11.425781" style="793"/>
    <col min="15622" max="15622" customWidth="1" width="12.855469" style="793"/>
    <col min="15623" max="15623" customWidth="1" width="14.0" style="793"/>
    <col min="15624" max="15624" customWidth="1" width="16.140625" style="793"/>
    <col min="15625" max="15625" customWidth="0" width="11.425781" style="793"/>
    <col min="15626" max="15626" customWidth="1" width="10.5703125" style="793"/>
    <col min="15627" max="15627" customWidth="1" width="10.7109375" style="793"/>
    <col min="15628" max="15872" customWidth="0" width="11.425781" style="793"/>
    <col min="15873" max="15873" customWidth="1" width="3.2851562" style="793"/>
    <col min="15874" max="15874" customWidth="1" width="14.5703125" style="793"/>
    <col min="15875" max="15875" customWidth="1" width="11.285156" style="793"/>
    <col min="15876" max="15876" customWidth="1" bestFit="1" width="12.140625" style="793"/>
    <col min="15877" max="15877" customWidth="0" width="11.425781" style="793"/>
    <col min="15878" max="15878" customWidth="1" width="12.855469" style="793"/>
    <col min="15879" max="15879" customWidth="1" width="14.0" style="793"/>
    <col min="15880" max="15880" customWidth="1" width="16.140625" style="793"/>
    <col min="15881" max="15881" customWidth="0" width="11.425781" style="793"/>
    <col min="15882" max="15882" customWidth="1" width="10.5703125" style="793"/>
    <col min="15883" max="15883" customWidth="1" width="10.7109375" style="793"/>
    <col min="15884" max="16128" customWidth="0" width="11.425781" style="793"/>
    <col min="16129" max="16129" customWidth="1" width="3.2851562" style="793"/>
    <col min="16130" max="16130" customWidth="1" width="14.5703125" style="793"/>
    <col min="16131" max="16131" customWidth="1" width="11.285156" style="793"/>
    <col min="16132" max="16132" customWidth="1" bestFit="1" width="12.140625" style="793"/>
    <col min="16133" max="16133" customWidth="0" width="11.425781" style="793"/>
    <col min="16134" max="16134" customWidth="1" width="12.855469" style="793"/>
    <col min="16135" max="16135" customWidth="1" width="14.0" style="793"/>
    <col min="16136" max="16136" customWidth="1" width="16.140625" style="793"/>
    <col min="16137" max="16137" customWidth="0" width="11.425781" style="793"/>
    <col min="16138" max="16138" customWidth="1" width="10.5703125" style="793"/>
    <col min="16139" max="16139" customWidth="1" width="10.7109375" style="793"/>
    <col min="16140" max="16384" customWidth="0" width="11.425781" style="793"/>
  </cols>
  <sheetData>
    <row r="1" spans="8:8" ht="15.75">
      <c r="B1" s="793" t="s">
        <v>1093</v>
      </c>
      <c r="C1" s="794" t="s">
        <v>1067</v>
      </c>
      <c r="D1" s="794"/>
      <c r="E1" s="794"/>
      <c r="F1" s="794"/>
      <c r="G1" s="794"/>
      <c r="H1" s="794"/>
    </row>
    <row r="2" spans="8:8">
      <c r="C2" s="795" t="s">
        <v>1068</v>
      </c>
      <c r="D2" s="795"/>
      <c r="E2" s="795"/>
      <c r="F2" s="795"/>
      <c r="G2" s="795"/>
      <c r="H2" s="795"/>
    </row>
    <row r="3" spans="8:8">
      <c r="C3" s="796" t="s">
        <v>1069</v>
      </c>
      <c r="D3" s="797"/>
      <c r="E3" s="798" t="s">
        <v>390</v>
      </c>
      <c r="F3" s="799"/>
      <c r="G3" s="796"/>
      <c r="H3" s="800" t="s">
        <v>1093</v>
      </c>
    </row>
    <row r="4" spans="8:8">
      <c r="C4" s="796" t="s">
        <v>1071</v>
      </c>
      <c r="D4" s="797"/>
      <c r="E4" s="801">
        <v>7403.0</v>
      </c>
      <c r="F4" s="799"/>
      <c r="G4" s="796"/>
      <c r="H4" s="797"/>
      <c r="I4" s="793" t="s">
        <v>1564</v>
      </c>
    </row>
    <row r="5" spans="8:8">
      <c r="C5" s="796" t="s">
        <v>1072</v>
      </c>
      <c r="D5" s="797"/>
      <c r="E5" s="801" t="s">
        <v>1565</v>
      </c>
      <c r="F5" s="799"/>
      <c r="G5" s="796"/>
      <c r="H5" s="797"/>
    </row>
    <row r="6" spans="8:8">
      <c r="C6" s="802" t="s">
        <v>1074</v>
      </c>
      <c r="D6" s="797"/>
      <c r="E6" s="803" t="s">
        <v>1566</v>
      </c>
      <c r="F6" s="799"/>
      <c r="G6" s="802"/>
      <c r="H6" s="797"/>
    </row>
    <row r="7" spans="8:8">
      <c r="C7" s="802" t="s">
        <v>1075</v>
      </c>
      <c r="D7" s="800"/>
      <c r="E7" s="803" t="s">
        <v>1567</v>
      </c>
      <c r="F7" s="799"/>
      <c r="G7" s="802"/>
      <c r="H7" s="797"/>
    </row>
    <row r="8" spans="8:8" ht="13.5"/>
    <row r="9" spans="8:8" ht="31.5" customHeight="1">
      <c r="C9" s="804" t="s">
        <v>1568</v>
      </c>
      <c r="D9" s="805" t="s">
        <v>1569</v>
      </c>
      <c r="E9" s="806" t="s">
        <v>1570</v>
      </c>
      <c r="F9" s="806" t="s">
        <v>1571</v>
      </c>
      <c r="G9" s="807" t="s">
        <v>1572</v>
      </c>
      <c r="H9" s="808" t="s">
        <v>1573</v>
      </c>
    </row>
    <row r="10" spans="8:8" ht="13.5">
      <c r="C10" s="809" t="s">
        <v>36</v>
      </c>
      <c r="D10" s="810">
        <v>10000.0</v>
      </c>
      <c r="E10" s="811">
        <v>0.8058500000000001</v>
      </c>
      <c r="F10" s="812" t="s">
        <v>1545</v>
      </c>
      <c r="G10" s="813">
        <v>4.23</v>
      </c>
      <c r="H10" s="814" t="str">
        <f t="shared" si="0" ref="H10:H52">IF(G10&lt;=2,"Muy Malo",IF(G10&lt;=3.5,"Malo",IF(G10&lt;=4,"Regular",IF(G10&lt;=4.5,"Bueno","Muy Bueno"))))</f>
        <v>Bueno</v>
      </c>
      <c r="I10" s="793" t="s">
        <v>1546</v>
      </c>
      <c r="L10" s="815">
        <v>430000.0</v>
      </c>
    </row>
    <row r="11" spans="8:8">
      <c r="C11" s="809">
        <f>+D10</f>
        <v>10000.0</v>
      </c>
      <c r="D11" s="810">
        <v>20000.0</v>
      </c>
      <c r="E11" s="811">
        <v>0.9999</v>
      </c>
      <c r="F11" s="812" t="s">
        <v>1545</v>
      </c>
      <c r="G11" s="813">
        <v>4.41</v>
      </c>
      <c r="H11" s="814" t="str">
        <f t="shared" si="0"/>
        <v>Bueno</v>
      </c>
      <c r="I11" s="793" t="s">
        <v>1547</v>
      </c>
    </row>
    <row r="12" spans="8:8">
      <c r="C12" s="809">
        <f>+C11+10000</f>
        <v>20000.0</v>
      </c>
      <c r="D12" s="810">
        <v>30000.0</v>
      </c>
      <c r="E12" s="811">
        <v>1.00275</v>
      </c>
      <c r="F12" s="812" t="s">
        <v>1545</v>
      </c>
      <c r="G12" s="813">
        <v>3.92</v>
      </c>
      <c r="H12" s="814" t="str">
        <f t="shared" si="0"/>
        <v>Regular</v>
      </c>
      <c r="I12" s="793" t="s">
        <v>1549</v>
      </c>
    </row>
    <row r="13" spans="8:8">
      <c r="C13" s="809">
        <f t="shared" si="1" ref="C13:C52">+C12+10000</f>
        <v>30000.0</v>
      </c>
      <c r="D13" s="810">
        <v>40000.0</v>
      </c>
      <c r="E13" s="811">
        <v>0.99922</v>
      </c>
      <c r="F13" s="812" t="s">
        <v>1545</v>
      </c>
      <c r="G13" s="813">
        <v>3.87</v>
      </c>
      <c r="H13" s="814" t="str">
        <f t="shared" si="0"/>
        <v>Regular</v>
      </c>
      <c r="I13" s="793" t="s">
        <v>1552</v>
      </c>
    </row>
    <row r="14" spans="8:8">
      <c r="C14" s="809">
        <f t="shared" si="1"/>
        <v>40000.0</v>
      </c>
      <c r="D14" s="810">
        <v>50000.0</v>
      </c>
      <c r="E14" s="811">
        <v>1.0064</v>
      </c>
      <c r="F14" s="812" t="s">
        <v>1545</v>
      </c>
      <c r="G14" s="813">
        <v>4.05</v>
      </c>
      <c r="H14" s="814" t="str">
        <f t="shared" si="0"/>
        <v>Bueno</v>
      </c>
      <c r="I14" s="793" t="s">
        <v>1553</v>
      </c>
    </row>
    <row r="15" spans="8:8">
      <c r="C15" s="809">
        <f t="shared" si="1"/>
        <v>50000.0</v>
      </c>
      <c r="D15" s="810">
        <v>60000.0</v>
      </c>
      <c r="E15" s="811">
        <v>0.99329</v>
      </c>
      <c r="F15" s="812" t="s">
        <v>1545</v>
      </c>
      <c r="G15" s="813">
        <v>3.87</v>
      </c>
      <c r="H15" s="814" t="str">
        <f t="shared" si="0"/>
        <v>Regular</v>
      </c>
      <c r="I15" s="793" t="s">
        <v>1555</v>
      </c>
    </row>
    <row r="16" spans="8:8">
      <c r="C16" s="809">
        <f t="shared" si="1"/>
        <v>60000.0</v>
      </c>
      <c r="D16" s="810">
        <v>70000.0</v>
      </c>
      <c r="E16" s="811">
        <v>1.00098</v>
      </c>
      <c r="F16" s="812" t="s">
        <v>1545</v>
      </c>
      <c r="G16" s="813">
        <v>3.25</v>
      </c>
      <c r="H16" s="814" t="str">
        <f t="shared" si="0"/>
        <v>Malo</v>
      </c>
      <c r="I16" s="793" t="s">
        <v>1556</v>
      </c>
    </row>
    <row r="17" spans="8:8">
      <c r="C17" s="809">
        <f t="shared" si="1"/>
        <v>70000.0</v>
      </c>
      <c r="D17" s="810">
        <v>80000.0</v>
      </c>
      <c r="E17" s="811">
        <v>1.00193</v>
      </c>
      <c r="F17" s="812" t="s">
        <v>1545</v>
      </c>
      <c r="G17" s="813">
        <v>3.33</v>
      </c>
      <c r="H17" s="814" t="str">
        <f t="shared" si="0"/>
        <v>Malo</v>
      </c>
      <c r="I17" s="793" t="s">
        <v>1557</v>
      </c>
    </row>
    <row r="18" spans="8:8">
      <c r="C18" s="809">
        <f t="shared" si="1"/>
        <v>80000.0</v>
      </c>
      <c r="D18" s="810">
        <v>90000.0</v>
      </c>
      <c r="E18" s="811">
        <v>1.00054</v>
      </c>
      <c r="F18" s="812" t="s">
        <v>1545</v>
      </c>
      <c r="G18" s="813">
        <v>3.05</v>
      </c>
      <c r="H18" s="814" t="str">
        <f t="shared" si="0"/>
        <v>Malo</v>
      </c>
      <c r="I18" s="793" t="s">
        <v>1558</v>
      </c>
    </row>
    <row r="19" spans="8:8">
      <c r="C19" s="809">
        <f t="shared" si="1"/>
        <v>90000.0</v>
      </c>
      <c r="D19" s="810">
        <v>100000.0</v>
      </c>
      <c r="E19" s="811">
        <v>0.99807</v>
      </c>
      <c r="F19" s="812" t="s">
        <v>1545</v>
      </c>
      <c r="G19" s="813">
        <v>3.49</v>
      </c>
      <c r="H19" s="814" t="str">
        <f t="shared" si="0"/>
        <v>Malo</v>
      </c>
      <c r="I19" s="793" t="s">
        <v>1559</v>
      </c>
    </row>
    <row r="20" spans="8:8">
      <c r="C20" s="809">
        <f t="shared" si="1"/>
        <v>100000.0</v>
      </c>
      <c r="D20" s="810">
        <v>110000.0</v>
      </c>
      <c r="E20" s="811">
        <v>1.00089</v>
      </c>
      <c r="F20" s="812" t="s">
        <v>1545</v>
      </c>
      <c r="G20" s="813">
        <v>3.36</v>
      </c>
      <c r="H20" s="814" t="str">
        <f t="shared" si="0"/>
        <v>Malo</v>
      </c>
      <c r="I20" s="793" t="s">
        <v>1560</v>
      </c>
    </row>
    <row r="21" spans="8:8">
      <c r="C21" s="809">
        <f t="shared" si="1"/>
        <v>110000.0</v>
      </c>
      <c r="D21" s="810">
        <v>120000.0</v>
      </c>
      <c r="E21" s="811">
        <v>0.99742</v>
      </c>
      <c r="F21" s="812" t="s">
        <v>1545</v>
      </c>
      <c r="G21" s="813">
        <v>3.09</v>
      </c>
      <c r="H21" s="814" t="str">
        <f t="shared" si="0"/>
        <v>Malo</v>
      </c>
      <c r="I21" s="793" t="s">
        <v>1561</v>
      </c>
    </row>
    <row r="22" spans="8:8">
      <c r="C22" s="809">
        <f t="shared" si="1"/>
        <v>120000.0</v>
      </c>
      <c r="D22" s="810">
        <v>130000.0</v>
      </c>
      <c r="E22" s="811">
        <v>0.99991</v>
      </c>
      <c r="F22" s="812" t="s">
        <v>1545</v>
      </c>
      <c r="G22" s="813">
        <v>3.19</v>
      </c>
      <c r="H22" s="814" t="str">
        <f t="shared" si="0"/>
        <v>Malo</v>
      </c>
    </row>
    <row r="23" spans="8:8">
      <c r="C23" s="809">
        <f t="shared" si="1"/>
        <v>130000.0</v>
      </c>
      <c r="D23" s="810">
        <v>140000.0</v>
      </c>
      <c r="E23" s="811">
        <v>0.99963</v>
      </c>
      <c r="F23" s="812" t="s">
        <v>1545</v>
      </c>
      <c r="G23" s="813">
        <v>2.84</v>
      </c>
      <c r="H23" s="814" t="str">
        <f t="shared" si="0"/>
        <v>Malo</v>
      </c>
    </row>
    <row r="24" spans="8:8">
      <c r="C24" s="809">
        <f t="shared" si="1"/>
        <v>140000.0</v>
      </c>
      <c r="D24" s="810">
        <v>150000.0</v>
      </c>
      <c r="E24" s="811">
        <v>1.0012699999999999</v>
      </c>
      <c r="F24" s="812" t="s">
        <v>1545</v>
      </c>
      <c r="G24" s="813">
        <v>3.32</v>
      </c>
      <c r="H24" s="814" t="str">
        <f t="shared" si="0"/>
        <v>Malo</v>
      </c>
    </row>
    <row r="25" spans="8:8">
      <c r="C25" s="809">
        <f t="shared" si="1"/>
        <v>150000.0</v>
      </c>
      <c r="D25" s="810">
        <v>160000.0</v>
      </c>
      <c r="E25" s="811">
        <v>1.00276</v>
      </c>
      <c r="F25" s="812" t="s">
        <v>1545</v>
      </c>
      <c r="G25" s="813">
        <v>3.12</v>
      </c>
      <c r="H25" s="814" t="str">
        <f t="shared" si="0"/>
        <v>Malo</v>
      </c>
      <c r="I25" s="816"/>
    </row>
    <row r="26" spans="8:8">
      <c r="C26" s="809">
        <f t="shared" si="1"/>
        <v>160000.0</v>
      </c>
      <c r="D26" s="810">
        <v>170000.0</v>
      </c>
      <c r="E26" s="811">
        <v>1.0136699999999998</v>
      </c>
      <c r="F26" s="812" t="s">
        <v>1545</v>
      </c>
      <c r="G26" s="813">
        <v>3.06</v>
      </c>
      <c r="H26" s="814" t="str">
        <f t="shared" si="0"/>
        <v>Malo</v>
      </c>
    </row>
    <row r="27" spans="8:8">
      <c r="C27" s="809">
        <f t="shared" si="1"/>
        <v>170000.0</v>
      </c>
      <c r="D27" s="810">
        <v>180000.0</v>
      </c>
      <c r="E27" s="811">
        <v>1.01875</v>
      </c>
      <c r="F27" s="812" t="s">
        <v>1545</v>
      </c>
      <c r="G27" s="813">
        <v>3.31</v>
      </c>
      <c r="H27" s="814" t="str">
        <f t="shared" si="0"/>
        <v>Malo</v>
      </c>
    </row>
    <row r="28" spans="8:8">
      <c r="C28" s="809">
        <f t="shared" si="1"/>
        <v>180000.0</v>
      </c>
      <c r="D28" s="810">
        <v>190000.0</v>
      </c>
      <c r="E28" s="811">
        <v>0.9659</v>
      </c>
      <c r="F28" s="812" t="s">
        <v>1545</v>
      </c>
      <c r="G28" s="813">
        <v>3.16</v>
      </c>
      <c r="H28" s="814" t="str">
        <f t="shared" si="0"/>
        <v>Malo</v>
      </c>
    </row>
    <row r="29" spans="8:8">
      <c r="C29" s="809">
        <f t="shared" si="1"/>
        <v>190000.0</v>
      </c>
      <c r="D29" s="810">
        <v>200000.0</v>
      </c>
      <c r="E29" s="811">
        <v>1.0526900000000001</v>
      </c>
      <c r="F29" s="812" t="s">
        <v>1545</v>
      </c>
      <c r="G29" s="813">
        <v>2.41</v>
      </c>
      <c r="H29" s="814" t="str">
        <f t="shared" si="0"/>
        <v>Malo</v>
      </c>
    </row>
    <row r="30" spans="8:8">
      <c r="C30" s="809">
        <f t="shared" si="1"/>
        <v>200000.0</v>
      </c>
      <c r="D30" s="810">
        <v>210000.0</v>
      </c>
      <c r="E30" s="811">
        <v>0.94596</v>
      </c>
      <c r="F30" s="812" t="s">
        <v>1545</v>
      </c>
      <c r="G30" s="813">
        <v>2.41</v>
      </c>
      <c r="H30" s="814" t="str">
        <f t="shared" si="0"/>
        <v>Malo</v>
      </c>
    </row>
    <row r="31" spans="8:8">
      <c r="C31" s="809">
        <f t="shared" si="1"/>
        <v>210000.0</v>
      </c>
      <c r="D31" s="810">
        <v>220000.0</v>
      </c>
      <c r="E31" s="811">
        <v>1.0841100000000001</v>
      </c>
      <c r="F31" s="812" t="s">
        <v>1545</v>
      </c>
      <c r="G31" s="813">
        <v>2.41</v>
      </c>
      <c r="H31" s="814" t="str">
        <f t="shared" si="0"/>
        <v>Malo</v>
      </c>
    </row>
    <row r="32" spans="8:8">
      <c r="C32" s="809">
        <f t="shared" si="1"/>
        <v>220000.0</v>
      </c>
      <c r="D32" s="810">
        <v>230000.0</v>
      </c>
      <c r="E32" s="811">
        <v>0.99286</v>
      </c>
      <c r="F32" s="812" t="s">
        <v>1545</v>
      </c>
      <c r="G32" s="813">
        <v>3.07</v>
      </c>
      <c r="H32" s="814" t="str">
        <f t="shared" si="0"/>
        <v>Malo</v>
      </c>
    </row>
    <row r="33" spans="8:8">
      <c r="C33" s="809">
        <f t="shared" si="1"/>
        <v>230000.0</v>
      </c>
      <c r="D33" s="810">
        <v>240000.0</v>
      </c>
      <c r="E33" s="811">
        <v>1.065</v>
      </c>
      <c r="F33" s="812" t="s">
        <v>1545</v>
      </c>
      <c r="G33" s="813">
        <v>3.43</v>
      </c>
      <c r="H33" s="814" t="str">
        <f t="shared" si="0"/>
        <v>Malo</v>
      </c>
    </row>
    <row r="34" spans="8:8">
      <c r="C34" s="809">
        <f t="shared" si="1"/>
        <v>240000.0</v>
      </c>
      <c r="D34" s="810">
        <v>250000.0</v>
      </c>
      <c r="E34" s="811">
        <v>1.04424</v>
      </c>
      <c r="F34" s="812" t="s">
        <v>1545</v>
      </c>
      <c r="G34" s="813">
        <v>3.12</v>
      </c>
      <c r="H34" s="814" t="str">
        <f t="shared" si="0"/>
        <v>Malo</v>
      </c>
      <c r="I34" s="816"/>
    </row>
    <row r="35" spans="8:8">
      <c r="C35" s="809">
        <f t="shared" si="1"/>
        <v>250000.0</v>
      </c>
      <c r="D35" s="810">
        <v>260000.0</v>
      </c>
      <c r="E35" s="811">
        <v>1.00542</v>
      </c>
      <c r="F35" s="812" t="s">
        <v>1545</v>
      </c>
      <c r="G35" s="813">
        <v>3.17</v>
      </c>
      <c r="H35" s="814" t="str">
        <f t="shared" si="0"/>
        <v>Malo</v>
      </c>
    </row>
    <row r="36" spans="8:8">
      <c r="C36" s="809">
        <f t="shared" si="1"/>
        <v>260000.0</v>
      </c>
      <c r="D36" s="810">
        <v>270000.0</v>
      </c>
      <c r="E36" s="811">
        <v>0.92242</v>
      </c>
      <c r="F36" s="812" t="s">
        <v>1545</v>
      </c>
      <c r="G36" s="813">
        <v>3.81</v>
      </c>
      <c r="H36" s="814" t="str">
        <f t="shared" si="0"/>
        <v>Regular</v>
      </c>
    </row>
    <row r="37" spans="8:8">
      <c r="C37" s="809">
        <f t="shared" si="1"/>
        <v>270000.0</v>
      </c>
      <c r="D37" s="810">
        <v>280000.0</v>
      </c>
      <c r="E37" s="811">
        <v>1.03824</v>
      </c>
      <c r="F37" s="812" t="s">
        <v>1545</v>
      </c>
      <c r="G37" s="813">
        <v>3.43</v>
      </c>
      <c r="H37" s="814" t="str">
        <f t="shared" si="0"/>
        <v>Malo</v>
      </c>
    </row>
    <row r="38" spans="8:8">
      <c r="C38" s="809">
        <f t="shared" si="1"/>
        <v>280000.0</v>
      </c>
      <c r="D38" s="810">
        <v>290000.0</v>
      </c>
      <c r="E38" s="811">
        <v>1.00945</v>
      </c>
      <c r="F38" s="812" t="s">
        <v>1545</v>
      </c>
      <c r="G38" s="813">
        <v>3.5</v>
      </c>
      <c r="H38" s="814" t="str">
        <f t="shared" si="0"/>
        <v>Malo</v>
      </c>
    </row>
    <row r="39" spans="8:8">
      <c r="C39" s="809">
        <f t="shared" si="1"/>
        <v>290000.0</v>
      </c>
      <c r="D39" s="810">
        <v>300000.0</v>
      </c>
      <c r="E39" s="811">
        <v>0.9965700000000001</v>
      </c>
      <c r="F39" s="812" t="s">
        <v>1545</v>
      </c>
      <c r="G39" s="813">
        <v>3.69</v>
      </c>
      <c r="H39" s="814" t="str">
        <f t="shared" si="0"/>
        <v>Regular</v>
      </c>
      <c r="I39" s="816"/>
    </row>
    <row r="40" spans="8:8">
      <c r="C40" s="809">
        <f t="shared" si="1"/>
        <v>300000.0</v>
      </c>
      <c r="D40" s="810">
        <v>310000.0</v>
      </c>
      <c r="E40" s="811">
        <v>1.00063</v>
      </c>
      <c r="F40" s="812" t="s">
        <v>1545</v>
      </c>
      <c r="G40" s="813">
        <v>3.53</v>
      </c>
      <c r="H40" s="814" t="str">
        <f t="shared" si="0"/>
        <v>Regular</v>
      </c>
    </row>
    <row r="41" spans="8:8">
      <c r="C41" s="809">
        <f t="shared" si="1"/>
        <v>310000.0</v>
      </c>
      <c r="D41" s="810">
        <v>320000.0</v>
      </c>
      <c r="E41" s="811">
        <v>1.1576</v>
      </c>
      <c r="F41" s="812" t="s">
        <v>1545</v>
      </c>
      <c r="G41" s="813">
        <v>3.15</v>
      </c>
      <c r="H41" s="814" t="str">
        <f t="shared" si="0"/>
        <v>Malo</v>
      </c>
      <c r="I41" s="816"/>
    </row>
    <row r="42" spans="8:8">
      <c r="C42" s="809">
        <f t="shared" si="1"/>
        <v>320000.0</v>
      </c>
      <c r="D42" s="810">
        <v>330000.0</v>
      </c>
      <c r="E42" s="811">
        <v>1.02028</v>
      </c>
      <c r="F42" s="812" t="s">
        <v>1545</v>
      </c>
      <c r="G42" s="813">
        <v>3.99</v>
      </c>
      <c r="H42" s="814" t="str">
        <f t="shared" si="0"/>
        <v>Regular</v>
      </c>
    </row>
    <row r="43" spans="8:8">
      <c r="C43" s="809">
        <f t="shared" si="1"/>
        <v>330000.0</v>
      </c>
      <c r="D43" s="810">
        <v>340000.0</v>
      </c>
      <c r="E43" s="811">
        <v>1.0728499999999999</v>
      </c>
      <c r="F43" s="812" t="s">
        <v>1545</v>
      </c>
      <c r="G43" s="813">
        <v>4.04</v>
      </c>
      <c r="H43" s="814" t="str">
        <f t="shared" si="0"/>
        <v>Bueno</v>
      </c>
      <c r="I43" s="816"/>
    </row>
    <row r="44" spans="8:8">
      <c r="C44" s="809">
        <f t="shared" si="1"/>
        <v>340000.0</v>
      </c>
      <c r="D44" s="810">
        <v>350000.0</v>
      </c>
      <c r="E44" s="811">
        <v>0.99412</v>
      </c>
      <c r="F44" s="812" t="s">
        <v>1545</v>
      </c>
      <c r="G44" s="813">
        <v>4.06</v>
      </c>
      <c r="H44" s="814" t="str">
        <f t="shared" si="0"/>
        <v>Bueno</v>
      </c>
    </row>
    <row r="45" spans="8:8">
      <c r="C45" s="809">
        <f t="shared" si="1"/>
        <v>350000.0</v>
      </c>
      <c r="D45" s="810">
        <v>360000.0</v>
      </c>
      <c r="E45" s="811">
        <v>1.0626399999999998</v>
      </c>
      <c r="F45" s="812" t="s">
        <v>1545</v>
      </c>
      <c r="G45" s="813">
        <v>4.18</v>
      </c>
      <c r="H45" s="814" t="str">
        <f t="shared" si="0"/>
        <v>Bueno</v>
      </c>
    </row>
    <row r="46" spans="8:8">
      <c r="C46" s="809">
        <f t="shared" si="1"/>
        <v>360000.0</v>
      </c>
      <c r="D46" s="810">
        <v>370000.0</v>
      </c>
      <c r="E46" s="811">
        <v>1.0332000000000001</v>
      </c>
      <c r="F46" s="812" t="s">
        <v>1545</v>
      </c>
      <c r="G46" s="813">
        <v>4.45</v>
      </c>
      <c r="H46" s="814" t="str">
        <f t="shared" si="0"/>
        <v>Bueno</v>
      </c>
    </row>
    <row r="47" spans="8:8">
      <c r="C47" s="809">
        <f t="shared" si="1"/>
        <v>370000.0</v>
      </c>
      <c r="D47" s="810">
        <v>380000.0</v>
      </c>
      <c r="E47" s="811">
        <v>0.9617</v>
      </c>
      <c r="F47" s="812" t="s">
        <v>1545</v>
      </c>
      <c r="G47" s="813">
        <v>4.39</v>
      </c>
      <c r="H47" s="814" t="str">
        <f t="shared" si="0"/>
        <v>Bueno</v>
      </c>
    </row>
    <row r="48" spans="8:8">
      <c r="C48" s="809">
        <f t="shared" si="1"/>
        <v>380000.0</v>
      </c>
      <c r="D48" s="810">
        <v>390000.0</v>
      </c>
      <c r="E48" s="811">
        <v>1.02729</v>
      </c>
      <c r="F48" s="812" t="s">
        <v>1545</v>
      </c>
      <c r="G48" s="813">
        <v>4.21</v>
      </c>
      <c r="H48" s="814" t="str">
        <f t="shared" si="0"/>
        <v>Bueno</v>
      </c>
    </row>
    <row r="49" spans="8:8">
      <c r="C49" s="809">
        <f t="shared" si="1"/>
        <v>390000.0</v>
      </c>
      <c r="D49" s="810">
        <v>400000.0</v>
      </c>
      <c r="E49" s="811">
        <v>1.02531</v>
      </c>
      <c r="F49" s="812" t="s">
        <v>1545</v>
      </c>
      <c r="G49" s="813">
        <v>4.18</v>
      </c>
      <c r="H49" s="814" t="str">
        <f t="shared" si="0"/>
        <v>Bueno</v>
      </c>
    </row>
    <row r="50" spans="8:8">
      <c r="C50" s="809">
        <f t="shared" si="1"/>
        <v>400000.0</v>
      </c>
      <c r="D50" s="810">
        <v>410000.0</v>
      </c>
      <c r="E50" s="811">
        <v>1.02</v>
      </c>
      <c r="F50" s="812" t="s">
        <v>1545</v>
      </c>
      <c r="G50" s="813">
        <v>4.23</v>
      </c>
      <c r="H50" s="814" t="str">
        <f t="shared" si="0"/>
        <v>Bueno</v>
      </c>
    </row>
    <row r="51" spans="8:8">
      <c r="C51" s="809">
        <f t="shared" si="1"/>
        <v>410000.0</v>
      </c>
      <c r="D51" s="810">
        <v>420000.0</v>
      </c>
      <c r="E51" s="811">
        <v>0.94379</v>
      </c>
      <c r="F51" s="812" t="s">
        <v>1545</v>
      </c>
      <c r="G51" s="813">
        <v>4.26</v>
      </c>
      <c r="H51" s="817" t="str">
        <f t="shared" si="0"/>
        <v>Bueno</v>
      </c>
      <c r="I51" s="818" t="s">
        <v>1574</v>
      </c>
    </row>
    <row r="52" spans="8:8" ht="13.5">
      <c r="C52" s="819">
        <f t="shared" si="1"/>
        <v>420000.0</v>
      </c>
      <c r="D52" s="815">
        <v>430000.0</v>
      </c>
      <c r="E52" s="820">
        <v>0.90319</v>
      </c>
      <c r="F52" s="821" t="s">
        <v>1545</v>
      </c>
      <c r="G52" s="822">
        <v>2.79</v>
      </c>
      <c r="H52" s="823" t="str">
        <f t="shared" si="0"/>
        <v>Malo</v>
      </c>
    </row>
    <row r="53" spans="8:8" ht="13.5">
      <c r="C53" s="824" t="s">
        <v>1093</v>
      </c>
      <c r="D53" s="824" t="s">
        <v>1093</v>
      </c>
      <c r="E53" s="825"/>
      <c r="G53" s="826"/>
      <c r="H53" s="824"/>
    </row>
    <row r="54" spans="8:8" ht="13.5">
      <c r="B54" s="827" t="s">
        <v>1575</v>
      </c>
      <c r="C54" s="828"/>
      <c r="D54" s="829">
        <f>SUM(E10:E52)</f>
        <v>43.188690000000015</v>
      </c>
      <c r="G54" s="826"/>
      <c r="H54" s="824"/>
    </row>
    <row r="55" spans="8:8" ht="13.5">
      <c r="C55" s="824" t="s">
        <v>1093</v>
      </c>
      <c r="D55" s="824" t="s">
        <v>1093</v>
      </c>
      <c r="E55" s="824"/>
      <c r="F55" s="824"/>
      <c r="G55" s="824"/>
    </row>
    <row r="56" spans="8:8" customHeight="1">
      <c r="B56" s="830" t="s">
        <v>1086</v>
      </c>
      <c r="C56" s="831" t="s">
        <v>1087</v>
      </c>
      <c r="D56" s="832" t="s">
        <v>20</v>
      </c>
      <c r="E56" s="833"/>
      <c r="F56" s="834" t="s">
        <v>1088</v>
      </c>
      <c r="G56" s="835"/>
      <c r="H56" s="836" t="s">
        <v>22</v>
      </c>
      <c r="I56" s="837"/>
      <c r="J56" s="838" t="s">
        <v>1089</v>
      </c>
      <c r="K56" s="839"/>
      <c r="L56" s="840" t="s">
        <v>24</v>
      </c>
      <c r="M56" s="841"/>
    </row>
    <row r="57" spans="8:8" ht="13.5">
      <c r="B57" s="842"/>
      <c r="C57" s="843"/>
      <c r="D57" s="844" t="s">
        <v>1091</v>
      </c>
      <c r="E57" s="844" t="s">
        <v>1092</v>
      </c>
      <c r="F57" s="844" t="s">
        <v>1091</v>
      </c>
      <c r="G57" s="844" t="s">
        <v>1092</v>
      </c>
      <c r="H57" s="844" t="s">
        <v>1091</v>
      </c>
      <c r="I57" s="844" t="s">
        <v>1092</v>
      </c>
      <c r="J57" s="844" t="s">
        <v>1091</v>
      </c>
      <c r="K57" s="845" t="s">
        <v>1092</v>
      </c>
      <c r="L57" s="844" t="s">
        <v>1091</v>
      </c>
      <c r="M57" s="845" t="s">
        <v>1092</v>
      </c>
    </row>
    <row r="58" spans="8:8" ht="13.5">
      <c r="C58" s="824" t="s">
        <v>1093</v>
      </c>
      <c r="D58" s="824" t="s">
        <v>1093</v>
      </c>
      <c r="E58" s="824"/>
      <c r="F58" s="824"/>
      <c r="G58" s="824"/>
      <c r="H58" s="824" t="s">
        <v>1093</v>
      </c>
      <c r="I58" s="824"/>
      <c r="J58" s="824"/>
      <c r="K58" s="824"/>
      <c r="L58" s="824"/>
      <c r="M58" s="824"/>
    </row>
    <row r="59" spans="8:8">
      <c r="B59" s="846" t="s">
        <v>1094</v>
      </c>
      <c r="C59" s="847">
        <f>_xlfn.SUMIFS($E$10:$E$52,$F$10:$F$52,"P-?")</f>
        <v>43.188690000000015</v>
      </c>
      <c r="D59" s="848">
        <f>_xlfn.SUMIFS($E$10:$E$52,$F$10:$F$52,"P-?",$H$10:$H$52,"Muy Bueno")</f>
        <v>0.0</v>
      </c>
      <c r="E59" s="849">
        <f>+D59/$D$54</f>
        <v>0.0</v>
      </c>
      <c r="F59" s="848">
        <f>_xlfn.SUMIFS($E$10:$E$52,$F$10:$F$52,"P-?",$H$10:$H$52,"Bueno")</f>
        <v>11.95305</v>
      </c>
      <c r="G59" s="849">
        <f>+F59/$D$54</f>
        <v>0.2767634304258822</v>
      </c>
      <c r="H59" s="848">
        <f>_xlfn.SUMIFS($E$10:$E$52,$F$10:$F$52,"P-?",$H$10:$H$52,"Regular")</f>
        <v>6.93516</v>
      </c>
      <c r="I59" s="849">
        <f>+H59/$D$54</f>
        <v>0.16057815136323877</v>
      </c>
      <c r="J59" s="848">
        <f>_xlfn.SUMIFS($E$10:$E$52,$F$10:$F$52,"P-?",$H$10:$H$52,"Malo")</f>
        <v>24.30048</v>
      </c>
      <c r="K59" s="849">
        <f>+J59/$D$54</f>
        <v>0.5626584182108786</v>
      </c>
      <c r="L59" s="848">
        <f>_xlfn.SUMIFS($E$10:$E$52,$F$10:$F$52,"P-?",$H$10:$H$52,"Muy Malo")</f>
        <v>0.0</v>
      </c>
      <c r="M59" s="850">
        <f>+L59/$D$54</f>
        <v>0.0</v>
      </c>
      <c r="N59" s="816">
        <f>D59+F59+H59+J59+L59</f>
        <v>43.18869</v>
      </c>
      <c r="O59" s="816">
        <f>E59+G59+I59+K59+M59</f>
        <v>1.0</v>
      </c>
    </row>
    <row r="60" spans="8:8" ht="13.5">
      <c r="B60" s="851" t="s">
        <v>1095</v>
      </c>
      <c r="C60" s="852">
        <f>_xlfn.SUMIFS($E$10:$E$52,$F$10:$F$52,"NP-?")</f>
        <v>0.0</v>
      </c>
      <c r="D60" s="853">
        <f>_xlfn.SUMIFS($E$10:$E$52,$F$10:$F$52,"NP-?",$H$10:$H$52,"Muy Bueno")</f>
        <v>0.0</v>
      </c>
      <c r="E60" s="854">
        <f>+D60/$D$54</f>
        <v>0.0</v>
      </c>
      <c r="F60" s="853">
        <f>_xlfn.SUMIFS($E$10:$E$52,$F$10:$F$52,"NP-?",$H$10:$H$52,"Bueno")</f>
        <v>0.0</v>
      </c>
      <c r="G60" s="854">
        <f>+F60/$D$54</f>
        <v>0.0</v>
      </c>
      <c r="H60" s="853">
        <f>_xlfn.SUMIFS($E$10:$E$52,$F$10:$F$52,"NP-?",$H$10:$H$52,"Regular")</f>
        <v>0.0</v>
      </c>
      <c r="I60" s="854">
        <f>+H60/$D$54</f>
        <v>0.0</v>
      </c>
      <c r="J60" s="853">
        <f>_xlfn.SUMIFS($E$10:$E$52,$F$10:$F$52,"NP-?",$H$10:$H$52,"Malo")</f>
        <v>0.0</v>
      </c>
      <c r="K60" s="854">
        <f>+J60/$D$54</f>
        <v>0.0</v>
      </c>
      <c r="L60" s="853">
        <f>_xlfn.SUMIFS($E$10:$E$52,$F$10:$F$52,"NP-?",$H$10:$H$52,"Muy Malo")</f>
        <v>0.0</v>
      </c>
      <c r="M60" s="854">
        <f>+L60/$D$54</f>
        <v>0.0</v>
      </c>
    </row>
    <row r="61" spans="8:8">
      <c r="C61" s="793" t="s">
        <v>1093</v>
      </c>
    </row>
    <row r="62" spans="8:8">
      <c r="C62" s="793" t="s">
        <v>1093</v>
      </c>
    </row>
    <row r="63" spans="8:8">
      <c r="C63" s="793" t="s">
        <v>1093</v>
      </c>
    </row>
    <row r="64" spans="8:8">
      <c r="C64" s="793" t="s">
        <v>1093</v>
      </c>
    </row>
    <row r="65" spans="8:8">
      <c r="C65" s="793" t="s">
        <v>1093</v>
      </c>
    </row>
    <row r="66" spans="8:8">
      <c r="C66" s="793" t="s">
        <v>1093</v>
      </c>
    </row>
    <row r="71" spans="8:8">
      <c r="F71" s="793" t="s">
        <v>1093</v>
      </c>
    </row>
    <row r="72" spans="8:8">
      <c r="F72" s="793" t="s">
        <v>1093</v>
      </c>
    </row>
    <row r="73" spans="8:8">
      <c r="F73" s="793" t="s">
        <v>1093</v>
      </c>
    </row>
    <row r="74" spans="8:8">
      <c r="F74" s="793" t="s">
        <v>1093</v>
      </c>
    </row>
    <row r="75" spans="8:8">
      <c r="F75" s="793" t="s">
        <v>1093</v>
      </c>
    </row>
  </sheetData>
  <mergeCells count="4">
    <mergeCell ref="C1:H1"/>
    <mergeCell ref="C2:H2"/>
    <mergeCell ref="B56:B57"/>
    <mergeCell ref="C56:C57"/>
  </mergeCells>
  <conditionalFormatting sqref="H10:H11">
    <cfRule type="cellIs" operator="equal" priority="4" stopIfTrue="1" dxfId="378">
      <formula>"Bueno"</formula>
    </cfRule>
    <cfRule type="cellIs" operator="equal" priority="6" stopIfTrue="1" dxfId="379">
      <formula>"Malo"</formula>
    </cfRule>
    <cfRule type="cellIs" operator="equal" priority="5" stopIfTrue="1" dxfId="380">
      <formula>"Regular"</formula>
    </cfRule>
  </conditionalFormatting>
  <conditionalFormatting sqref="H12:H52">
    <cfRule type="cellIs" operator="equal" priority="3" stopIfTrue="1" dxfId="381">
      <formula>"Malo"</formula>
    </cfRule>
    <cfRule type="cellIs" operator="equal" priority="1" stopIfTrue="1" dxfId="382">
      <formula>"Bueno"</formula>
    </cfRule>
    <cfRule type="cellIs" operator="equal" priority="2" stopIfTrue="1" dxfId="383">
      <formula>"Regular"</formula>
    </cfRule>
  </conditionalFormatting>
  <printOptions horizontalCentered="1"/>
  <pageMargins left="0.1968503937007874" right="0.1968503937007874" top="1.5748031496062993" bottom="0.5905511811023623" header="0.5905511811023623" footer="0.3937007874015748"/>
  <pageSetup paperSize="9" scale="65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B1:AE88"/>
  <sheetViews>
    <sheetView tabSelected="1" workbookViewId="0" topLeftCell="A4" zoomScale="70">
      <selection activeCell="F36" sqref="F36"/>
    </sheetView>
  </sheetViews>
  <sheetFormatPr defaultRowHeight="12.75" defaultColWidth="11"/>
  <cols>
    <col min="1" max="1" customWidth="1" width="2.8554688" style="855"/>
    <col min="2" max="2" customWidth="1" width="6.140625" style="856"/>
    <col min="3" max="3" customWidth="1" width="23.710938" style="855"/>
    <col min="4" max="4" customWidth="1" bestFit="1" width="14.0" style="855"/>
    <col min="5" max="5" customWidth="1" width="11.285156" style="855"/>
    <col min="6" max="6" customWidth="1" width="12.7109375" style="855"/>
    <col min="7" max="9" customWidth="1" width="13.425781" style="855"/>
    <col min="10" max="10" customWidth="1" width="14.425781" style="855"/>
    <col min="11" max="11" customWidth="1" width="12.855469" style="855"/>
    <col min="12" max="12" customWidth="1" width="11.140625" style="855"/>
    <col min="13" max="13" customWidth="1" bestFit="1" width="12.855469" style="855"/>
    <col min="14" max="14" customWidth="1" width="12.0" style="855"/>
    <col min="15" max="15" customWidth="1" width="14.5703125" style="855"/>
    <col min="16" max="16" customWidth="1" width="14.285156" style="855"/>
    <col min="17" max="17" customWidth="1" width="13.0" style="855"/>
    <col min="18" max="18" hidden="1" customWidth="1" width="2.5703125" style="855"/>
    <col min="19" max="19" hidden="1" customWidth="1" width="14.140625" style="855"/>
    <col min="20" max="20" hidden="1" customWidth="1" width="13.285156" style="855"/>
    <col min="21" max="21" hidden="1" customWidth="1" width="11.425781" style="855"/>
    <col min="22" max="22" customWidth="1" width="2.140625" style="855"/>
    <col min="23" max="23" customWidth="1" width="8.0" style="855"/>
    <col min="24" max="24" customWidth="1" width="29.0" style="855"/>
    <col min="25" max="25" customWidth="1" width="13.7109375" style="855"/>
    <col min="26" max="26" customWidth="1" bestFit="1" width="15.7109375" style="855"/>
    <col min="27" max="27" customWidth="0" width="11.425781" style="855"/>
    <col min="28" max="28" customWidth="1" width="11.285156" style="855"/>
    <col min="29" max="29" customWidth="1" bestFit="1" width="20.570312" style="855"/>
    <col min="30" max="16384" customWidth="0" width="11.425781" style="855"/>
  </cols>
  <sheetData>
    <row r="1" spans="8:8">
      <c r="C1" s="857" t="s">
        <v>1576</v>
      </c>
      <c r="D1" s="857"/>
    </row>
    <row r="2" spans="8:8" ht="8.45" customHeight="1">
      <c r="B2" s="858"/>
      <c r="C2" s="859"/>
      <c r="D2" s="859"/>
      <c r="E2" s="859"/>
      <c r="F2" s="859"/>
      <c r="G2" s="859"/>
      <c r="H2" s="859"/>
      <c r="I2" s="859"/>
      <c r="J2" s="859"/>
      <c r="K2" s="859"/>
      <c r="L2" s="859"/>
      <c r="M2" s="859"/>
      <c r="N2" s="859"/>
      <c r="O2" s="859"/>
      <c r="P2" s="859"/>
      <c r="Q2" s="859"/>
    </row>
    <row r="3" spans="8:8" ht="27.75">
      <c r="B3" s="860" t="s">
        <v>1577</v>
      </c>
      <c r="C3" s="860"/>
      <c r="D3" s="860"/>
      <c r="E3" s="860"/>
      <c r="F3" s="860"/>
      <c r="G3" s="860"/>
      <c r="H3" s="860"/>
      <c r="I3" s="860"/>
      <c r="J3" s="860"/>
      <c r="K3" s="860"/>
      <c r="L3" s="860"/>
      <c r="M3" s="860"/>
      <c r="N3" s="860"/>
      <c r="O3" s="860"/>
      <c r="P3" s="860"/>
      <c r="Q3" s="860"/>
      <c r="W3" s="861" t="s">
        <v>1578</v>
      </c>
      <c r="X3" s="861"/>
      <c r="Y3" s="861"/>
      <c r="Z3" s="861"/>
      <c r="AA3" s="861"/>
      <c r="AB3" s="861"/>
      <c r="AC3" s="861"/>
    </row>
    <row r="4" spans="8:8" ht="24.75">
      <c r="B4" s="862" t="s">
        <v>1579</v>
      </c>
      <c r="C4" s="862"/>
      <c r="D4" s="862"/>
      <c r="E4" s="862"/>
      <c r="F4" s="862"/>
      <c r="G4" s="862"/>
      <c r="H4" s="862"/>
      <c r="I4" s="862"/>
      <c r="J4" s="862"/>
      <c r="K4" s="862"/>
      <c r="L4" s="862"/>
      <c r="M4" s="862"/>
      <c r="N4" s="862"/>
      <c r="O4" s="862"/>
      <c r="P4" s="862"/>
      <c r="Q4" s="862"/>
      <c r="W4" s="863" t="s">
        <v>1580</v>
      </c>
      <c r="X4" s="863"/>
      <c r="Y4" s="863"/>
      <c r="Z4" s="863"/>
      <c r="AA4" s="863"/>
      <c r="AB4" s="863"/>
      <c r="AC4" s="863"/>
    </row>
    <row r="5" spans="8:8" ht="20.25">
      <c r="B5" s="864"/>
      <c r="E5" s="865"/>
      <c r="F5" s="865"/>
      <c r="G5" s="865"/>
      <c r="H5" s="865"/>
      <c r="I5" s="865"/>
      <c r="J5" s="865"/>
      <c r="K5" s="865"/>
      <c r="L5" s="865"/>
      <c r="M5" s="865"/>
      <c r="N5" s="865"/>
      <c r="O5" s="866"/>
      <c r="P5" s="866"/>
      <c r="Q5" s="867">
        <v>11110.0</v>
      </c>
      <c r="W5" s="864"/>
      <c r="X5" s="868"/>
      <c r="AC5" s="869"/>
    </row>
    <row r="6" spans="8:8" ht="19.5">
      <c r="B6" s="870"/>
      <c r="C6" s="871" t="s">
        <v>1581</v>
      </c>
      <c r="D6" s="872" t="s">
        <v>1582</v>
      </c>
      <c r="E6" s="872"/>
      <c r="F6" s="872"/>
      <c r="G6" s="872"/>
      <c r="H6" s="872"/>
      <c r="I6" s="873" t="s">
        <v>1583</v>
      </c>
      <c r="J6" s="873"/>
      <c r="K6" s="873"/>
      <c r="L6" s="873"/>
      <c r="M6" s="873"/>
      <c r="N6" s="873" t="s">
        <v>1584</v>
      </c>
      <c r="O6" s="873"/>
      <c r="P6" s="874"/>
      <c r="Q6" s="875"/>
      <c r="R6" s="876"/>
      <c r="S6" s="877" t="s">
        <v>85</v>
      </c>
      <c r="T6" s="877"/>
      <c r="U6" s="876"/>
      <c r="V6" s="876"/>
      <c r="W6" s="878" t="s">
        <v>1585</v>
      </c>
      <c r="X6" s="879" t="s">
        <v>1586</v>
      </c>
      <c r="Y6" s="880" t="s">
        <v>85</v>
      </c>
      <c r="Z6" s="881"/>
      <c r="AA6" s="882" t="s">
        <v>1587</v>
      </c>
      <c r="AB6" s="883"/>
      <c r="AC6" s="884" t="s">
        <v>1588</v>
      </c>
    </row>
    <row r="7" spans="8:8" ht="15.75">
      <c r="B7" s="885" t="s">
        <v>1585</v>
      </c>
      <c r="C7" s="886"/>
      <c r="D7" s="887" t="s">
        <v>20</v>
      </c>
      <c r="E7" s="888" t="s">
        <v>21</v>
      </c>
      <c r="F7" s="889" t="s">
        <v>22</v>
      </c>
      <c r="G7" s="890" t="s">
        <v>23</v>
      </c>
      <c r="H7" s="891" t="s">
        <v>24</v>
      </c>
      <c r="I7" s="887" t="s">
        <v>20</v>
      </c>
      <c r="J7" s="888" t="s">
        <v>21</v>
      </c>
      <c r="K7" s="889" t="s">
        <v>22</v>
      </c>
      <c r="L7" s="892" t="s">
        <v>23</v>
      </c>
      <c r="M7" s="893" t="s">
        <v>24</v>
      </c>
      <c r="N7" s="894" t="s">
        <v>1589</v>
      </c>
      <c r="O7" s="895" t="s">
        <v>1590</v>
      </c>
      <c r="P7" s="896" t="s">
        <v>1591</v>
      </c>
      <c r="Q7" s="897" t="s">
        <v>1592</v>
      </c>
      <c r="R7" s="876"/>
      <c r="S7" s="898" t="s">
        <v>1099</v>
      </c>
      <c r="T7" s="898" t="s">
        <v>1593</v>
      </c>
      <c r="U7" s="898" t="s">
        <v>1587</v>
      </c>
      <c r="V7" s="876"/>
      <c r="W7" s="899"/>
      <c r="X7" s="900"/>
      <c r="Y7" s="901" t="s">
        <v>1099</v>
      </c>
      <c r="Z7" s="901" t="s">
        <v>1594</v>
      </c>
      <c r="AA7" s="901" t="s">
        <v>1595</v>
      </c>
      <c r="AB7" s="902" t="s">
        <v>1596</v>
      </c>
      <c r="AC7" s="903"/>
    </row>
    <row r="8" spans="8:8" ht="16.5">
      <c r="B8" s="870"/>
      <c r="C8" s="904"/>
      <c r="D8" s="904"/>
      <c r="E8" s="904"/>
      <c r="F8" s="904"/>
      <c r="G8" s="904"/>
      <c r="H8" s="904"/>
      <c r="I8" s="904"/>
      <c r="J8" s="904"/>
      <c r="K8" s="904"/>
      <c r="L8" s="904"/>
      <c r="M8" s="904"/>
      <c r="N8" s="904"/>
      <c r="O8" s="904"/>
      <c r="P8" s="904"/>
      <c r="Q8" s="904"/>
      <c r="W8" s="905"/>
      <c r="X8" s="904"/>
    </row>
    <row r="9" spans="8:8" ht="15.75">
      <c r="B9" s="906">
        <v>1.0</v>
      </c>
      <c r="C9" s="907" t="s">
        <v>1597</v>
      </c>
      <c r="D9" s="908">
        <f>+Territoriales!G25</f>
        <v>73.173</v>
      </c>
      <c r="E9" s="908">
        <f>+Territoriales!H25</f>
        <v>177.022</v>
      </c>
      <c r="F9" s="908">
        <f>+Territoriales!I25</f>
        <v>228.95499999999998</v>
      </c>
      <c r="G9" s="908">
        <f>+Territoriales!J25</f>
        <v>99.57</v>
      </c>
      <c r="H9" s="909">
        <f>+Territoriales!K25</f>
        <v>5.5</v>
      </c>
      <c r="I9" s="910">
        <f>+Territoriales!L25</f>
        <v>0.26</v>
      </c>
      <c r="J9" s="908">
        <f>+Territoriales!M25</f>
        <v>0.891</v>
      </c>
      <c r="K9" s="908">
        <f>+Territoriales!N25</f>
        <v>6.415</v>
      </c>
      <c r="L9" s="908">
        <f>+Territoriales!O25</f>
        <v>0.0</v>
      </c>
      <c r="M9" s="909">
        <f>+Territoriales!P25</f>
        <v>0.0</v>
      </c>
      <c r="N9" s="911">
        <f>SUM(D9:H9)</f>
        <v>584.22</v>
      </c>
      <c r="O9" s="912">
        <f>SUM(I9:M9)</f>
        <v>7.566</v>
      </c>
      <c r="P9" s="912">
        <f>+Territoriales!S25</f>
        <v>0.0</v>
      </c>
      <c r="Q9" s="913">
        <f t="shared" si="0" ref="Q9:Q18">+N9+O9+P9</f>
        <v>591.786</v>
      </c>
      <c r="S9" s="914" t="e">
        <f>Territoriales!#REF!</f>
        <v>#REF!</v>
      </c>
      <c r="T9" s="914" t="e">
        <f t="shared" si="1" ref="T9:T34">+S9-Q9</f>
        <v>#REF!</v>
      </c>
      <c r="U9" s="915" t="e">
        <f>+T9/S9</f>
        <v>#REF!</v>
      </c>
      <c r="W9" s="906">
        <v>1.0</v>
      </c>
      <c r="X9" s="907" t="s">
        <v>1597</v>
      </c>
      <c r="Y9" s="916">
        <f>+Territoriales!U25</f>
        <v>621.7950000000001</v>
      </c>
      <c r="Z9" s="916">
        <f>+Q9</f>
        <v>591.786</v>
      </c>
      <c r="AA9" s="917">
        <f>+Y9-Z9</f>
        <v>30.009000000000015</v>
      </c>
      <c r="AB9" s="918">
        <f>+AA9/Y9</f>
        <v>0.048261886956311985</v>
      </c>
      <c r="AC9" s="919"/>
    </row>
    <row r="10" spans="8:8" ht="15.0">
      <c r="B10" s="920">
        <v>2.0</v>
      </c>
      <c r="C10" s="921" t="s">
        <v>1598</v>
      </c>
      <c r="D10" s="528">
        <f>+Territoriales!G34</f>
        <v>22.21</v>
      </c>
      <c r="E10" s="528">
        <f>+Territoriales!H34</f>
        <v>8.79</v>
      </c>
      <c r="F10" s="528">
        <f>+Territoriales!I34</f>
        <v>0.56</v>
      </c>
      <c r="G10" s="528">
        <f>+Territoriales!J34</f>
        <v>0.0</v>
      </c>
      <c r="H10" s="922">
        <f>+Territoriales!K34</f>
        <v>0.0</v>
      </c>
      <c r="I10" s="923">
        <f>+Territoriales!L34</f>
        <v>0.0</v>
      </c>
      <c r="J10" s="528">
        <f>+Territoriales!M34</f>
        <v>4.35</v>
      </c>
      <c r="K10" s="528">
        <f>+Territoriales!N34</f>
        <v>0.0</v>
      </c>
      <c r="L10" s="528">
        <f>+Territoriales!O34</f>
        <v>38.4</v>
      </c>
      <c r="M10" s="922">
        <f>+Territoriales!P34</f>
        <v>2.9</v>
      </c>
      <c r="N10" s="924">
        <f t="shared" si="2" ref="N10:N34">SUM(D10:H10)</f>
        <v>31.56</v>
      </c>
      <c r="O10" s="503">
        <f t="shared" si="3" ref="O10:O34">SUM(I10:M10)</f>
        <v>45.65</v>
      </c>
      <c r="P10" s="925">
        <f>+Territoriales!S34</f>
        <v>0.0</v>
      </c>
      <c r="Q10" s="926">
        <f t="shared" si="0"/>
        <v>77.21</v>
      </c>
      <c r="S10" s="914" t="e">
        <f>Territoriales!#REF!</f>
        <v>#REF!</v>
      </c>
      <c r="T10" s="914" t="e">
        <f t="shared" si="1"/>
        <v>#REF!</v>
      </c>
      <c r="U10" s="915" t="e">
        <f t="shared" si="4" ref="U10:U34">+T10/S10</f>
        <v>#REF!</v>
      </c>
      <c r="W10" s="920">
        <v>2.0</v>
      </c>
      <c r="X10" s="921" t="s">
        <v>1598</v>
      </c>
      <c r="Y10" s="927">
        <f>+Territoriales!U34</f>
        <v>69.42099999999999</v>
      </c>
      <c r="Z10" s="927">
        <f>+Q10</f>
        <v>77.21</v>
      </c>
      <c r="AA10" s="928">
        <f t="shared" si="5" ref="AA10:AA34">+Y10-Z10</f>
        <v>-7.788999999999987</v>
      </c>
      <c r="AB10" s="929">
        <f t="shared" si="6" ref="AB10:AB34">+AA10/Y10</f>
        <v>-0.11219947854395627</v>
      </c>
      <c r="AC10" s="930"/>
    </row>
    <row r="11" spans="8:8" ht="15.0">
      <c r="B11" s="906">
        <v>3.0</v>
      </c>
      <c r="C11" s="921" t="s">
        <v>1599</v>
      </c>
      <c r="D11" s="528">
        <f>+Territoriales!G42</f>
        <v>21.63321295929</v>
      </c>
      <c r="E11" s="528">
        <f>+Territoriales!H42</f>
        <v>71.18</v>
      </c>
      <c r="F11" s="528">
        <f>+Territoriales!I42</f>
        <v>45.05</v>
      </c>
      <c r="G11" s="528">
        <f>+Territoriales!J42</f>
        <v>19.79</v>
      </c>
      <c r="H11" s="922">
        <f>+Territoriales!K42</f>
        <v>0.0</v>
      </c>
      <c r="I11" s="923">
        <f>+Territoriales!L42</f>
        <v>0.0</v>
      </c>
      <c r="J11" s="528">
        <f>+Territoriales!M42</f>
        <v>0.0</v>
      </c>
      <c r="K11" s="528">
        <f>+Territoriales!N42</f>
        <v>0.0</v>
      </c>
      <c r="L11" s="528">
        <f>+Territoriales!O42</f>
        <v>0.0</v>
      </c>
      <c r="M11" s="922">
        <f>+Territoriales!P42</f>
        <v>0.0</v>
      </c>
      <c r="N11" s="924">
        <f t="shared" si="2"/>
        <v>157.65321295929002</v>
      </c>
      <c r="O11" s="503">
        <f t="shared" si="3"/>
        <v>0.0</v>
      </c>
      <c r="P11" s="925">
        <f>+Territoriales!S42</f>
        <v>0.0</v>
      </c>
      <c r="Q11" s="926">
        <f t="shared" si="0"/>
        <v>157.65321295929</v>
      </c>
      <c r="S11" s="914" t="e">
        <f>Territoriales!#REF!</f>
        <v>#REF!</v>
      </c>
      <c r="T11" s="914" t="e">
        <f t="shared" si="1"/>
        <v>#REF!</v>
      </c>
      <c r="U11" s="915" t="e">
        <f t="shared" si="4"/>
        <v>#REF!</v>
      </c>
      <c r="W11" s="906">
        <v>3.0</v>
      </c>
      <c r="X11" s="921" t="s">
        <v>1599</v>
      </c>
      <c r="Y11" s="927">
        <f>+Territoriales!U42</f>
        <v>144.173</v>
      </c>
      <c r="Z11" s="927">
        <f t="shared" si="7" ref="Z11:Z33">+Q11</f>
        <v>157.65321295929</v>
      </c>
      <c r="AA11" s="928">
        <f t="shared" si="5"/>
        <v>-13.480212959289986</v>
      </c>
      <c r="AB11" s="929">
        <f t="shared" si="6"/>
        <v>-0.09350025982181119</v>
      </c>
      <c r="AC11" s="930"/>
    </row>
    <row r="12" spans="8:8" ht="15.0">
      <c r="B12" s="920">
        <v>4.0</v>
      </c>
      <c r="C12" s="921" t="s">
        <v>1600</v>
      </c>
      <c r="D12" s="528">
        <f>+Territoriales!G62</f>
        <v>41.884</v>
      </c>
      <c r="E12" s="528">
        <f>+Territoriales!H62</f>
        <v>242.6</v>
      </c>
      <c r="F12" s="528">
        <f>+Territoriales!I62</f>
        <v>231.12599999999998</v>
      </c>
      <c r="G12" s="528">
        <f>+Territoriales!J62</f>
        <v>154.387</v>
      </c>
      <c r="H12" s="922">
        <f>+Territoriales!K62</f>
        <v>4.0</v>
      </c>
      <c r="I12" s="923">
        <f>+Territoriales!L62</f>
        <v>0.0</v>
      </c>
      <c r="J12" s="528">
        <f>+Territoriales!M62</f>
        <v>2.503</v>
      </c>
      <c r="K12" s="528">
        <f>+Territoriales!N62</f>
        <v>22.753439999999998</v>
      </c>
      <c r="L12" s="528">
        <f>+Territoriales!O62</f>
        <v>134.19400000000002</v>
      </c>
      <c r="M12" s="922">
        <f>+Territoriales!P62</f>
        <v>4.1610000000000005</v>
      </c>
      <c r="N12" s="924">
        <f t="shared" si="2"/>
        <v>673.9969999999998</v>
      </c>
      <c r="O12" s="503">
        <f t="shared" si="3"/>
        <v>163.61144000000002</v>
      </c>
      <c r="P12" s="925">
        <f>+Territoriales!S62</f>
        <v>0.0</v>
      </c>
      <c r="Q12" s="926">
        <f t="shared" si="0"/>
        <v>837.60844</v>
      </c>
      <c r="S12" s="914" t="e">
        <f>Territoriales!#REF!</f>
        <v>#REF!</v>
      </c>
      <c r="T12" s="914" t="e">
        <f t="shared" si="1"/>
        <v>#REF!</v>
      </c>
      <c r="U12" s="915" t="e">
        <f t="shared" si="4"/>
        <v>#REF!</v>
      </c>
      <c r="W12" s="920">
        <v>4.0</v>
      </c>
      <c r="X12" s="921" t="s">
        <v>1600</v>
      </c>
      <c r="Y12" s="927">
        <f>+Territoriales!U62</f>
        <v>826.211</v>
      </c>
      <c r="Z12" s="927">
        <f t="shared" si="7"/>
        <v>837.60844</v>
      </c>
      <c r="AA12" s="928">
        <f t="shared" si="5"/>
        <v>-11.39743999999996</v>
      </c>
      <c r="AB12" s="929">
        <f t="shared" si="6"/>
        <v>-0.013794829650053025</v>
      </c>
      <c r="AC12" s="930"/>
    </row>
    <row r="13" spans="8:8" ht="15.0">
      <c r="B13" s="906">
        <v>5.0</v>
      </c>
      <c r="C13" s="921" t="s">
        <v>1601</v>
      </c>
      <c r="D13" s="528">
        <f>+Territoriales!G70</f>
        <v>68.44999999999999</v>
      </c>
      <c r="E13" s="528">
        <f>+Territoriales!H70</f>
        <v>73.17</v>
      </c>
      <c r="F13" s="528">
        <f>+Territoriales!I70</f>
        <v>36.120000000000005</v>
      </c>
      <c r="G13" s="528">
        <f>+Territoriales!J70</f>
        <v>6.92</v>
      </c>
      <c r="H13" s="922">
        <f>+Territoriales!K70</f>
        <v>0.0</v>
      </c>
      <c r="I13" s="923">
        <f>+Territoriales!L70</f>
        <v>0.0</v>
      </c>
      <c r="J13" s="528">
        <f>+Territoriales!M70</f>
        <v>0.0</v>
      </c>
      <c r="K13" s="528">
        <f>+Territoriales!N70</f>
        <v>0.0</v>
      </c>
      <c r="L13" s="528">
        <f>+Territoriales!O70</f>
        <v>0.0</v>
      </c>
      <c r="M13" s="922">
        <f>+Territoriales!P70</f>
        <v>0.0</v>
      </c>
      <c r="N13" s="924">
        <f t="shared" si="2"/>
        <v>184.66</v>
      </c>
      <c r="O13" s="503">
        <f t="shared" si="3"/>
        <v>0.0</v>
      </c>
      <c r="P13" s="925">
        <f>+Territoriales!S70</f>
        <v>0.0</v>
      </c>
      <c r="Q13" s="926">
        <f t="shared" si="0"/>
        <v>184.66</v>
      </c>
      <c r="S13" s="914" t="e">
        <f>Territoriales!#REF!</f>
        <v>#REF!</v>
      </c>
      <c r="T13" s="914" t="e">
        <f t="shared" si="1"/>
        <v>#REF!</v>
      </c>
      <c r="U13" s="931" t="e">
        <f t="shared" si="4"/>
        <v>#REF!</v>
      </c>
      <c r="W13" s="906">
        <v>5.0</v>
      </c>
      <c r="X13" s="921" t="s">
        <v>1601</v>
      </c>
      <c r="Y13" s="927">
        <f>+Territoriales!U70</f>
        <v>170.61700000000002</v>
      </c>
      <c r="Z13" s="927">
        <f t="shared" si="7"/>
        <v>184.66</v>
      </c>
      <c r="AA13" s="932">
        <f t="shared" si="5"/>
        <v>-14.043000000000006</v>
      </c>
      <c r="AB13" s="933">
        <f t="shared" si="6"/>
        <v>-0.08230715579338521</v>
      </c>
      <c r="AC13" s="930"/>
    </row>
    <row r="14" spans="8:8" ht="15.0">
      <c r="B14" s="920">
        <v>6.0</v>
      </c>
      <c r="C14" s="921" t="s">
        <v>1602</v>
      </c>
      <c r="D14" s="528">
        <f>+Territoriales!G83</f>
        <v>111.91</v>
      </c>
      <c r="E14" s="528">
        <f>+Territoriales!H83</f>
        <v>98.823</v>
      </c>
      <c r="F14" s="528">
        <f>+Territoriales!I83</f>
        <v>52.783</v>
      </c>
      <c r="G14" s="528">
        <f>+Territoriales!J83</f>
        <v>127.64699999999999</v>
      </c>
      <c r="H14" s="922">
        <f>+Territoriales!K83</f>
        <v>0.0</v>
      </c>
      <c r="I14" s="923">
        <f>+Territoriales!L83</f>
        <v>0.0</v>
      </c>
      <c r="J14" s="528">
        <f>+Territoriales!M83</f>
        <v>16.330000000000002</v>
      </c>
      <c r="K14" s="528">
        <f>+Territoriales!N83</f>
        <v>18.55</v>
      </c>
      <c r="L14" s="528">
        <f>+Territoriales!O83</f>
        <v>19.31</v>
      </c>
      <c r="M14" s="922">
        <f>+Territoriales!P83</f>
        <v>0.0</v>
      </c>
      <c r="N14" s="924">
        <f t="shared" si="2"/>
        <v>391.163</v>
      </c>
      <c r="O14" s="503">
        <f t="shared" si="3"/>
        <v>54.19</v>
      </c>
      <c r="P14" s="925">
        <f>+Territoriales!S83</f>
        <v>0.0</v>
      </c>
      <c r="Q14" s="926">
        <f t="shared" si="0"/>
        <v>445.353</v>
      </c>
      <c r="S14" s="914" t="e">
        <f>Territoriales!#REF!</f>
        <v>#REF!</v>
      </c>
      <c r="T14" s="914" t="e">
        <f t="shared" si="1"/>
        <v>#REF!</v>
      </c>
      <c r="U14" s="915" t="e">
        <f t="shared" si="4"/>
        <v>#REF!</v>
      </c>
      <c r="W14" s="920">
        <v>6.0</v>
      </c>
      <c r="X14" s="921" t="s">
        <v>1602</v>
      </c>
      <c r="Y14" s="927">
        <f>+Territoriales!U83</f>
        <v>444.29499999999996</v>
      </c>
      <c r="Z14" s="927">
        <f t="shared" si="7"/>
        <v>445.353</v>
      </c>
      <c r="AA14" s="928">
        <f t="shared" si="5"/>
        <v>-1.0579999999999927</v>
      </c>
      <c r="AB14" s="929">
        <f t="shared" si="6"/>
        <v>-0.0023813007123645166</v>
      </c>
      <c r="AC14" s="930"/>
    </row>
    <row r="15" spans="8:8" ht="15.0">
      <c r="B15" s="906">
        <v>7.0</v>
      </c>
      <c r="C15" s="921" t="s">
        <v>1603</v>
      </c>
      <c r="D15" s="528">
        <f>+Territoriales!G95</f>
        <v>1.927</v>
      </c>
      <c r="E15" s="528">
        <f>+Territoriales!H95</f>
        <v>234.15200000000002</v>
      </c>
      <c r="F15" s="528">
        <f>+Territoriales!I95</f>
        <v>221.996</v>
      </c>
      <c r="G15" s="528">
        <f>+Territoriales!J95</f>
        <v>149.095</v>
      </c>
      <c r="H15" s="922">
        <f>+Territoriales!K95</f>
        <v>0.0</v>
      </c>
      <c r="I15" s="923">
        <f>+Territoriales!L95</f>
        <v>0.17</v>
      </c>
      <c r="J15" s="528">
        <f>+Territoriales!M95</f>
        <v>18.512</v>
      </c>
      <c r="K15" s="528">
        <f>+Territoriales!N95</f>
        <v>13.64</v>
      </c>
      <c r="L15" s="528">
        <f>+Territoriales!O95</f>
        <v>15.2</v>
      </c>
      <c r="M15" s="922">
        <f>+Territoriales!P95</f>
        <v>0.0</v>
      </c>
      <c r="N15" s="924">
        <f t="shared" si="2"/>
        <v>607.1700000000001</v>
      </c>
      <c r="O15" s="503">
        <f t="shared" si="3"/>
        <v>47.522000000000006</v>
      </c>
      <c r="P15" s="925">
        <f>+Territoriales!S95</f>
        <v>0.0</v>
      </c>
      <c r="Q15" s="926">
        <f t="shared" si="0"/>
        <v>654.692</v>
      </c>
      <c r="S15" s="914" t="e">
        <f>Territoriales!#REF!</f>
        <v>#REF!</v>
      </c>
      <c r="T15" s="914" t="e">
        <f t="shared" si="1"/>
        <v>#REF!</v>
      </c>
      <c r="U15" s="915" t="e">
        <f t="shared" si="4"/>
        <v>#REF!</v>
      </c>
      <c r="W15" s="906">
        <v>7.0</v>
      </c>
      <c r="X15" s="921" t="s">
        <v>1603</v>
      </c>
      <c r="Y15" s="927">
        <f>+Territoriales!U95</f>
        <v>610.3009999999999</v>
      </c>
      <c r="Z15" s="927">
        <f t="shared" si="7"/>
        <v>654.692</v>
      </c>
      <c r="AA15" s="928">
        <f t="shared" si="5"/>
        <v>-44.39099999999996</v>
      </c>
      <c r="AB15" s="929">
        <f t="shared" si="6"/>
        <v>-0.07273623998649842</v>
      </c>
      <c r="AC15" s="930"/>
    </row>
    <row r="16" spans="8:8" ht="15.0">
      <c r="B16" s="920">
        <v>8.0</v>
      </c>
      <c r="C16" s="921" t="s">
        <v>1604</v>
      </c>
      <c r="D16" s="528">
        <f>+Territoriales!G124</f>
        <v>64.524</v>
      </c>
      <c r="E16" s="528">
        <f>+Territoriales!H124</f>
        <v>204.08499999999995</v>
      </c>
      <c r="F16" s="528">
        <f>+Territoriales!I124</f>
        <v>203.701</v>
      </c>
      <c r="G16" s="528">
        <f>+Territoriales!J124</f>
        <v>99.40400000000001</v>
      </c>
      <c r="H16" s="922">
        <f>+Territoriales!K124</f>
        <v>0.271</v>
      </c>
      <c r="I16" s="923">
        <f>+Territoriales!L124</f>
        <v>0.0</v>
      </c>
      <c r="J16" s="528">
        <f>+Territoriales!M124</f>
        <v>30.72</v>
      </c>
      <c r="K16" s="528">
        <f>+Territoriales!N124</f>
        <v>259.259</v>
      </c>
      <c r="L16" s="528">
        <f>+Territoriales!O124</f>
        <v>328.111</v>
      </c>
      <c r="M16" s="922">
        <f>+Territoriales!P124</f>
        <v>6.5</v>
      </c>
      <c r="N16" s="924">
        <f t="shared" si="2"/>
        <v>571.9849999999999</v>
      </c>
      <c r="O16" s="503">
        <f t="shared" si="3"/>
        <v>624.59</v>
      </c>
      <c r="P16" s="925">
        <f>+Territoriales!S124</f>
        <v>0.0</v>
      </c>
      <c r="Q16" s="926">
        <f t="shared" si="0"/>
        <v>1196.575</v>
      </c>
      <c r="S16" s="914" t="e">
        <f>+Territoriales!#REF!</f>
        <v>#REF!</v>
      </c>
      <c r="T16" s="914" t="e">
        <f t="shared" si="1"/>
        <v>#REF!</v>
      </c>
      <c r="U16" s="915" t="e">
        <f t="shared" si="4"/>
        <v>#REF!</v>
      </c>
      <c r="W16" s="920">
        <v>8.0</v>
      </c>
      <c r="X16" s="921" t="s">
        <v>1604</v>
      </c>
      <c r="Y16" s="927">
        <f>+Territoriales!U124</f>
        <v>1207.801</v>
      </c>
      <c r="Z16" s="927">
        <f t="shared" si="7"/>
        <v>1196.575</v>
      </c>
      <c r="AA16" s="928">
        <f t="shared" si="5"/>
        <v>11.225999999999885</v>
      </c>
      <c r="AB16" s="929">
        <f t="shared" si="6"/>
        <v>0.009294577500763691</v>
      </c>
      <c r="AC16" s="930"/>
    </row>
    <row r="17" spans="8:8" ht="15.0">
      <c r="B17" s="906">
        <v>9.0</v>
      </c>
      <c r="C17" s="921" t="s">
        <v>1605</v>
      </c>
      <c r="D17" s="528">
        <f>+Territoriales!G137</f>
        <v>66.87268</v>
      </c>
      <c r="E17" s="528">
        <f>+Territoriales!H137</f>
        <v>142.12657</v>
      </c>
      <c r="F17" s="528">
        <f>+Territoriales!I137</f>
        <v>138.17731</v>
      </c>
      <c r="G17" s="528">
        <f>+Territoriales!J137</f>
        <v>105.13</v>
      </c>
      <c r="H17" s="922">
        <f>+Territoriales!K137</f>
        <v>14.059999999999999</v>
      </c>
      <c r="I17" s="923">
        <f>+Territoriales!L137</f>
        <v>0.0</v>
      </c>
      <c r="J17" s="528">
        <f>+Territoriales!M137</f>
        <v>8.2</v>
      </c>
      <c r="K17" s="528">
        <f>+Territoriales!N137</f>
        <v>11.7</v>
      </c>
      <c r="L17" s="528">
        <f>+Territoriales!O137</f>
        <v>6.0</v>
      </c>
      <c r="M17" s="922">
        <f>+Territoriales!P137</f>
        <v>0.0</v>
      </c>
      <c r="N17" s="924">
        <f t="shared" si="2"/>
        <v>466.36656</v>
      </c>
      <c r="O17" s="503">
        <f t="shared" si="3"/>
        <v>25.9</v>
      </c>
      <c r="P17" s="925">
        <f>+Territoriales!S137</f>
        <v>0.0</v>
      </c>
      <c r="Q17" s="926">
        <f t="shared" si="0"/>
        <v>492.26656</v>
      </c>
      <c r="S17" s="914" t="e">
        <f>+Territoriales!#REF!</f>
        <v>#REF!</v>
      </c>
      <c r="T17" s="914" t="e">
        <f>+S17-Q17</f>
        <v>#REF!</v>
      </c>
      <c r="U17" s="915" t="e">
        <f>+T17/S17</f>
        <v>#REF!</v>
      </c>
      <c r="W17" s="906">
        <v>9.0</v>
      </c>
      <c r="X17" s="921" t="s">
        <v>1605</v>
      </c>
      <c r="Y17" s="927">
        <f>+Territoriales!U137</f>
        <v>446.48109</v>
      </c>
      <c r="Z17" s="927">
        <f>+Q17</f>
        <v>492.26656</v>
      </c>
      <c r="AA17" s="928">
        <f>+Y17-Z17</f>
        <v>-45.78547000000003</v>
      </c>
      <c r="AB17" s="929">
        <f>+AA17/Y17</f>
        <v>-0.10254738896108687</v>
      </c>
      <c r="AC17" s="930" t="s">
        <v>1054</v>
      </c>
    </row>
    <row r="18" spans="8:8" ht="15.0">
      <c r="B18" s="920">
        <v>10.0</v>
      </c>
      <c r="C18" s="921" t="s">
        <v>1606</v>
      </c>
      <c r="D18" s="528">
        <f>+Territoriales!G146</f>
        <v>24.199600000000004</v>
      </c>
      <c r="E18" s="528">
        <f>+Territoriales!H146</f>
        <v>110.69069999999999</v>
      </c>
      <c r="F18" s="528">
        <f>+Territoriales!I146</f>
        <v>44.85920000000001</v>
      </c>
      <c r="G18" s="528">
        <f>+Territoriales!J146</f>
        <v>11.13</v>
      </c>
      <c r="H18" s="922">
        <f>+Territoriales!K146</f>
        <v>0.0</v>
      </c>
      <c r="I18" s="923">
        <f>+Territoriales!L146</f>
        <v>0.0</v>
      </c>
      <c r="J18" s="528">
        <f>+Territoriales!M146</f>
        <v>0.0</v>
      </c>
      <c r="K18" s="528">
        <f>+Territoriales!N146</f>
        <v>39.089999999999996</v>
      </c>
      <c r="L18" s="528">
        <f>+Territoriales!O146</f>
        <v>29.28</v>
      </c>
      <c r="M18" s="922">
        <f>+Territoriales!P146</f>
        <v>19.467000000000002</v>
      </c>
      <c r="N18" s="924">
        <f t="shared" si="2"/>
        <v>190.8795</v>
      </c>
      <c r="O18" s="503">
        <f t="shared" si="3"/>
        <v>87.837</v>
      </c>
      <c r="P18" s="925">
        <f>+Territoriales!S146</f>
        <v>0.0</v>
      </c>
      <c r="Q18" s="926">
        <f t="shared" si="0"/>
        <v>278.7165</v>
      </c>
      <c r="S18" s="914" t="e">
        <f>+Territoriales!#REF!</f>
        <v>#REF!</v>
      </c>
      <c r="T18" s="914" t="e">
        <f t="shared" si="1"/>
        <v>#REF!</v>
      </c>
      <c r="U18" s="915" t="e">
        <f t="shared" si="4"/>
        <v>#REF!</v>
      </c>
      <c r="W18" s="920">
        <v>10.0</v>
      </c>
      <c r="X18" s="921" t="s">
        <v>1606</v>
      </c>
      <c r="Y18" s="927">
        <f>+Territoriales!U146</f>
        <v>278.923</v>
      </c>
      <c r="Z18" s="927">
        <f t="shared" si="7"/>
        <v>278.7165</v>
      </c>
      <c r="AA18" s="928">
        <f t="shared" si="5"/>
        <v>0.20650000000000546</v>
      </c>
      <c r="AB18" s="929">
        <f t="shared" si="6"/>
        <v>7.403476945250318E-4</v>
      </c>
      <c r="AC18" s="930"/>
    </row>
    <row r="19" spans="8:8" ht="15.0">
      <c r="B19" s="906">
        <v>11.0</v>
      </c>
      <c r="C19" s="921" t="s">
        <v>1607</v>
      </c>
      <c r="D19" s="528">
        <f>+Territoriales!G164</f>
        <v>54.269999999999996</v>
      </c>
      <c r="E19" s="528">
        <f>+Territoriales!H164</f>
        <v>35.816</v>
      </c>
      <c r="F19" s="528">
        <f>+Territoriales!I164</f>
        <v>87.726</v>
      </c>
      <c r="G19" s="528">
        <f>+Territoriales!J164</f>
        <v>71.117</v>
      </c>
      <c r="H19" s="922">
        <f>+Territoriales!K164</f>
        <v>0.0</v>
      </c>
      <c r="I19" s="923">
        <f>+Territoriales!L164</f>
        <v>1.9</v>
      </c>
      <c r="J19" s="528">
        <f>+Territoriales!M164</f>
        <v>19.09</v>
      </c>
      <c r="K19" s="528">
        <f>+Territoriales!N164</f>
        <v>17.53</v>
      </c>
      <c r="L19" s="528">
        <f>+Territoriales!O164</f>
        <v>1.61</v>
      </c>
      <c r="M19" s="922">
        <f>+Territoriales!P164</f>
        <v>0.0</v>
      </c>
      <c r="N19" s="924">
        <f t="shared" si="2"/>
        <v>248.92900000000003</v>
      </c>
      <c r="O19" s="503">
        <f t="shared" si="3"/>
        <v>40.129999999999995</v>
      </c>
      <c r="P19" s="925">
        <f>+Territoriales!S164</f>
        <v>0.0</v>
      </c>
      <c r="Q19" s="926">
        <f t="shared" si="8" ref="Q19:Q35">+N19+O19+P19</f>
        <v>289.059</v>
      </c>
      <c r="S19" s="914" t="e">
        <f>Territoriales!#REF!</f>
        <v>#REF!</v>
      </c>
      <c r="T19" s="914" t="e">
        <f t="shared" si="1"/>
        <v>#REF!</v>
      </c>
      <c r="U19" s="915" t="e">
        <f t="shared" si="4"/>
        <v>#REF!</v>
      </c>
      <c r="W19" s="906">
        <v>11.0</v>
      </c>
      <c r="X19" s="921" t="s">
        <v>1607</v>
      </c>
      <c r="Y19" s="927">
        <f>+Territoriales!U164</f>
        <v>287.053</v>
      </c>
      <c r="Z19" s="927">
        <f t="shared" si="7"/>
        <v>289.059</v>
      </c>
      <c r="AA19" s="928">
        <f t="shared" si="5"/>
        <v>-2.0060000000000286</v>
      </c>
      <c r="AB19" s="929">
        <f t="shared" si="6"/>
        <v>-0.006988256524056633</v>
      </c>
      <c r="AC19" s="930"/>
    </row>
    <row r="20" spans="8:8" ht="15.0">
      <c r="B20" s="920">
        <v>12.0</v>
      </c>
      <c r="C20" s="921" t="s">
        <v>1608</v>
      </c>
      <c r="D20" s="528">
        <f>+Territoriales!G189</f>
        <v>5.416</v>
      </c>
      <c r="E20" s="528">
        <f>+Territoriales!H189</f>
        <v>70.32900000000002</v>
      </c>
      <c r="F20" s="528">
        <f>+Territoriales!I189</f>
        <v>93.92699999999998</v>
      </c>
      <c r="G20" s="528">
        <f>+Territoriales!J189</f>
        <v>40.161</v>
      </c>
      <c r="H20" s="922">
        <f>+Territoriales!K189</f>
        <v>0.0</v>
      </c>
      <c r="I20" s="923">
        <f>+Territoriales!L189</f>
        <v>0.0</v>
      </c>
      <c r="J20" s="528">
        <f>+Territoriales!M189</f>
        <v>0.3</v>
      </c>
      <c r="K20" s="528">
        <f>+Territoriales!N189</f>
        <v>18.052000000000003</v>
      </c>
      <c r="L20" s="528">
        <f>+Territoriales!O189</f>
        <v>12.251000000000001</v>
      </c>
      <c r="M20" s="922">
        <f>+Territoriales!P189</f>
        <v>0.0</v>
      </c>
      <c r="N20" s="924">
        <f t="shared" si="2"/>
        <v>209.833</v>
      </c>
      <c r="O20" s="503">
        <f t="shared" si="3"/>
        <v>30.603000000000005</v>
      </c>
      <c r="P20" s="925">
        <f>+Territoriales!S189</f>
        <v>0.0</v>
      </c>
      <c r="Q20" s="926">
        <f t="shared" si="8"/>
        <v>240.436</v>
      </c>
      <c r="S20" s="914" t="e">
        <f>Territoriales!#REF!</f>
        <v>#REF!</v>
      </c>
      <c r="T20" s="914" t="e">
        <f t="shared" si="1"/>
        <v>#REF!</v>
      </c>
      <c r="U20" s="915" t="e">
        <f t="shared" si="4"/>
        <v>#REF!</v>
      </c>
      <c r="W20" s="920">
        <v>12.0</v>
      </c>
      <c r="X20" s="921" t="s">
        <v>1608</v>
      </c>
      <c r="Y20" s="927">
        <f>+Territoriales!U189</f>
        <v>229.81599999999997</v>
      </c>
      <c r="Z20" s="927">
        <f t="shared" si="7"/>
        <v>240.436</v>
      </c>
      <c r="AA20" s="928">
        <f t="shared" si="5"/>
        <v>-10.620000000000005</v>
      </c>
      <c r="AB20" s="929">
        <f t="shared" si="6"/>
        <v>-0.046210881748877386</v>
      </c>
      <c r="AC20" s="930"/>
    </row>
    <row r="21" spans="8:8" ht="15.0">
      <c r="B21" s="906">
        <v>13.0</v>
      </c>
      <c r="C21" s="921" t="s">
        <v>1609</v>
      </c>
      <c r="D21" s="528">
        <f>+Territoriales!G199</f>
        <v>74.8</v>
      </c>
      <c r="E21" s="528">
        <f>+Territoriales!H199</f>
        <v>61.013999999999996</v>
      </c>
      <c r="F21" s="528">
        <f>+Territoriales!I199</f>
        <v>12.933</v>
      </c>
      <c r="G21" s="528">
        <f>+Territoriales!J199</f>
        <v>0.998</v>
      </c>
      <c r="H21" s="922">
        <f>+Territoriales!K199</f>
        <v>0.0</v>
      </c>
      <c r="I21" s="923">
        <f>+Territoriales!L199</f>
        <v>0.0</v>
      </c>
      <c r="J21" s="528">
        <f>+Territoriales!M199</f>
        <v>0.0</v>
      </c>
      <c r="K21" s="528">
        <f>+Territoriales!N199</f>
        <v>1.66</v>
      </c>
      <c r="L21" s="528">
        <f>+Territoriales!O199</f>
        <v>8.6</v>
      </c>
      <c r="M21" s="922">
        <f>+Territoriales!P199</f>
        <v>0.0</v>
      </c>
      <c r="N21" s="924">
        <f t="shared" si="2"/>
        <v>149.74499999999998</v>
      </c>
      <c r="O21" s="503">
        <f t="shared" si="3"/>
        <v>10.26</v>
      </c>
      <c r="P21" s="925">
        <f>+Territoriales!S199</f>
        <v>0.0</v>
      </c>
      <c r="Q21" s="926">
        <f t="shared" si="8"/>
        <v>160.005</v>
      </c>
      <c r="S21" s="914" t="e">
        <f>Territoriales!#REF!</f>
        <v>#REF!</v>
      </c>
      <c r="T21" s="914" t="e">
        <f t="shared" si="1"/>
        <v>#REF!</v>
      </c>
      <c r="U21" s="915" t="e">
        <f t="shared" si="4"/>
        <v>#REF!</v>
      </c>
      <c r="W21" s="906">
        <v>13.0</v>
      </c>
      <c r="X21" s="921" t="s">
        <v>1609</v>
      </c>
      <c r="Y21" s="927">
        <f>+Territoriales!U199</f>
        <v>163.509</v>
      </c>
      <c r="Z21" s="927">
        <f t="shared" si="7"/>
        <v>160.005</v>
      </c>
      <c r="AA21" s="928">
        <f t="shared" si="5"/>
        <v>3.5039999999999907</v>
      </c>
      <c r="AB21" s="929">
        <f t="shared" si="6"/>
        <v>0.02143001302680581</v>
      </c>
      <c r="AC21" s="930"/>
    </row>
    <row r="22" spans="8:8" ht="15.0">
      <c r="B22" s="920">
        <v>14.0</v>
      </c>
      <c r="C22" s="921" t="s">
        <v>1610</v>
      </c>
      <c r="D22" s="528">
        <f>+Territoriales!G220</f>
        <v>29.266</v>
      </c>
      <c r="E22" s="528">
        <f>+Territoriales!H220</f>
        <v>81.79700000000001</v>
      </c>
      <c r="F22" s="528">
        <f>+Territoriales!I220</f>
        <v>76.43639999999999</v>
      </c>
      <c r="G22" s="528">
        <f>+Territoriales!J220</f>
        <v>79.3066</v>
      </c>
      <c r="H22" s="922">
        <f>+Territoriales!K220</f>
        <v>0.0</v>
      </c>
      <c r="I22" s="923">
        <f>+Territoriales!L220</f>
        <v>0.0</v>
      </c>
      <c r="J22" s="528">
        <f>+Territoriales!M220</f>
        <v>9.145</v>
      </c>
      <c r="K22" s="528">
        <f>+Territoriales!N220</f>
        <v>103.98</v>
      </c>
      <c r="L22" s="528">
        <f>+Territoriales!O220</f>
        <v>100.208</v>
      </c>
      <c r="M22" s="922">
        <f>+Territoriales!P220</f>
        <v>0.0</v>
      </c>
      <c r="N22" s="924">
        <f t="shared" si="2"/>
        <v>266.80600000000004</v>
      </c>
      <c r="O22" s="503">
        <f t="shared" si="3"/>
        <v>213.333</v>
      </c>
      <c r="P22" s="925">
        <f>+Territoriales!S220</f>
        <v>0.0</v>
      </c>
      <c r="Q22" s="926">
        <f t="shared" si="8"/>
        <v>480.139</v>
      </c>
      <c r="S22" s="914" t="e">
        <f>Territoriales!#REF!</f>
        <v>#REF!</v>
      </c>
      <c r="T22" s="914" t="e">
        <f t="shared" si="1"/>
        <v>#REF!</v>
      </c>
      <c r="U22" s="915" t="e">
        <f t="shared" si="4"/>
        <v>#REF!</v>
      </c>
      <c r="W22" s="920">
        <v>14.0</v>
      </c>
      <c r="X22" s="921" t="s">
        <v>1610</v>
      </c>
      <c r="Y22" s="927">
        <f>+Territoriales!U220</f>
        <v>477.26099999999997</v>
      </c>
      <c r="Z22" s="927">
        <f t="shared" si="7"/>
        <v>480.139</v>
      </c>
      <c r="AA22" s="928">
        <f t="shared" si="5"/>
        <v>-2.877999999999986</v>
      </c>
      <c r="AB22" s="929">
        <f t="shared" si="6"/>
        <v>-0.006030243409790421</v>
      </c>
      <c r="AC22" s="930"/>
    </row>
    <row r="23" spans="8:8" ht="15.0">
      <c r="B23" s="906">
        <v>15.0</v>
      </c>
      <c r="C23" s="921" t="s">
        <v>1611</v>
      </c>
      <c r="D23" s="528">
        <f>+Territoriales!G231</f>
        <v>19.8</v>
      </c>
      <c r="E23" s="528">
        <f>+Territoriales!H231</f>
        <v>96.089</v>
      </c>
      <c r="F23" s="528">
        <f>+Territoriales!I231</f>
        <v>20.01</v>
      </c>
      <c r="G23" s="528">
        <f>+Territoriales!J231</f>
        <v>13.11</v>
      </c>
      <c r="H23" s="922">
        <f>+Territoriales!K231</f>
        <v>4.536</v>
      </c>
      <c r="I23" s="923">
        <f>+Territoriales!L231</f>
        <v>0.0</v>
      </c>
      <c r="J23" s="528">
        <f>+Territoriales!M231</f>
        <v>0.0</v>
      </c>
      <c r="K23" s="528">
        <f>+Territoriales!N231</f>
        <v>31.23</v>
      </c>
      <c r="L23" s="528">
        <f>+Territoriales!O231</f>
        <v>28.49</v>
      </c>
      <c r="M23" s="922">
        <f>+Territoriales!P231</f>
        <v>34.75</v>
      </c>
      <c r="N23" s="924">
        <f t="shared" si="2"/>
        <v>153.54500000000002</v>
      </c>
      <c r="O23" s="503">
        <f t="shared" si="3"/>
        <v>94.47</v>
      </c>
      <c r="P23" s="925">
        <f>+Territoriales!S231</f>
        <v>0.0</v>
      </c>
      <c r="Q23" s="926">
        <f t="shared" si="8"/>
        <v>248.015</v>
      </c>
      <c r="S23" s="914" t="e">
        <f>Territoriales!#REF!</f>
        <v>#REF!</v>
      </c>
      <c r="T23" s="914" t="e">
        <f t="shared" si="1"/>
        <v>#REF!</v>
      </c>
      <c r="U23" s="915" t="e">
        <f t="shared" si="4"/>
        <v>#REF!</v>
      </c>
      <c r="W23" s="906">
        <v>15.0</v>
      </c>
      <c r="X23" s="921" t="s">
        <v>1611</v>
      </c>
      <c r="Y23" s="927">
        <f>+Territoriales!U231</f>
        <v>247.958</v>
      </c>
      <c r="Z23" s="927">
        <f t="shared" si="7"/>
        <v>248.015</v>
      </c>
      <c r="AA23" s="928">
        <f t="shared" si="5"/>
        <v>-0.05699999999998795</v>
      </c>
      <c r="AB23" s="929">
        <f t="shared" si="6"/>
        <v>-2.2987764056811214E-4</v>
      </c>
      <c r="AC23" s="930"/>
    </row>
    <row r="24" spans="8:8" ht="15.0">
      <c r="B24" s="920">
        <v>16.0</v>
      </c>
      <c r="C24" s="921" t="s">
        <v>1612</v>
      </c>
      <c r="D24" s="528">
        <f>+Territoriales!G252</f>
        <v>71.208</v>
      </c>
      <c r="E24" s="528">
        <f>+Territoriales!H252</f>
        <v>147.26</v>
      </c>
      <c r="F24" s="528">
        <f>+Territoriales!I252</f>
        <v>133.51</v>
      </c>
      <c r="G24" s="528">
        <f>+Territoriales!J252</f>
        <v>20.704000000000004</v>
      </c>
      <c r="H24" s="922">
        <f>+Territoriales!K252</f>
        <v>0.0</v>
      </c>
      <c r="I24" s="923">
        <f>+Territoriales!L252</f>
        <v>0.0</v>
      </c>
      <c r="J24" s="528">
        <f>+Territoriales!M252</f>
        <v>62.14999999999999</v>
      </c>
      <c r="K24" s="528">
        <f>+Territoriales!N252</f>
        <v>99.33000000000001</v>
      </c>
      <c r="L24" s="528">
        <f>+Territoriales!O252</f>
        <v>55.42999999999999</v>
      </c>
      <c r="M24" s="922">
        <f>+Territoriales!P252</f>
        <v>0.0</v>
      </c>
      <c r="N24" s="924">
        <f t="shared" si="2"/>
        <v>372.68199999999996</v>
      </c>
      <c r="O24" s="503">
        <f t="shared" si="3"/>
        <v>216.91000000000003</v>
      </c>
      <c r="P24" s="925">
        <f>+Territoriales!S252</f>
        <v>0.0</v>
      </c>
      <c r="Q24" s="926">
        <f t="shared" si="8"/>
        <v>589.592</v>
      </c>
      <c r="S24" s="914" t="e">
        <f>Territoriales!#REF!</f>
        <v>#REF!</v>
      </c>
      <c r="T24" s="914" t="e">
        <f t="shared" si="1"/>
        <v>#REF!</v>
      </c>
      <c r="U24" s="915" t="e">
        <f t="shared" si="4"/>
        <v>#REF!</v>
      </c>
      <c r="W24" s="920">
        <v>16.0</v>
      </c>
      <c r="X24" s="921" t="s">
        <v>1612</v>
      </c>
      <c r="Y24" s="927">
        <f>+Territoriales!U252</f>
        <v>578.78</v>
      </c>
      <c r="Z24" s="927">
        <f t="shared" si="7"/>
        <v>589.592</v>
      </c>
      <c r="AA24" s="928">
        <f t="shared" si="5"/>
        <v>-10.812000000000012</v>
      </c>
      <c r="AB24" s="929">
        <f t="shared" si="6"/>
        <v>-0.018680673140053238</v>
      </c>
      <c r="AC24" s="930"/>
    </row>
    <row r="25" spans="8:8" ht="15.0">
      <c r="B25" s="906">
        <v>17.0</v>
      </c>
      <c r="C25" s="921" t="s">
        <v>1613</v>
      </c>
      <c r="D25" s="528">
        <f>+Territoriales!G273</f>
        <v>166.25948000000002</v>
      </c>
      <c r="E25" s="528">
        <f>+Territoriales!H273</f>
        <v>350.89</v>
      </c>
      <c r="F25" s="528">
        <f>+Territoriales!I273</f>
        <v>114.73999999999998</v>
      </c>
      <c r="G25" s="528">
        <f>+Territoriales!J273</f>
        <v>75.97800000000001</v>
      </c>
      <c r="H25" s="922">
        <f>+Territoriales!K273</f>
        <v>0.22</v>
      </c>
      <c r="I25" s="923">
        <f>+Territoriales!L273</f>
        <v>0.0</v>
      </c>
      <c r="J25" s="528">
        <f>+Territoriales!M273</f>
        <v>0.0</v>
      </c>
      <c r="K25" s="528">
        <f>+Territoriales!N273</f>
        <v>0.0</v>
      </c>
      <c r="L25" s="528">
        <f>+Territoriales!O273</f>
        <v>2.31</v>
      </c>
      <c r="M25" s="922">
        <f>+Territoriales!P273</f>
        <v>10.4</v>
      </c>
      <c r="N25" s="924">
        <f t="shared" si="2"/>
        <v>708.0874800000001</v>
      </c>
      <c r="O25" s="503">
        <f t="shared" si="3"/>
        <v>12.71</v>
      </c>
      <c r="P25" s="925">
        <f>+Territoriales!S273</f>
        <v>0.0</v>
      </c>
      <c r="Q25" s="926">
        <f t="shared" si="8"/>
        <v>720.79748</v>
      </c>
      <c r="S25" s="914" t="e">
        <f>Territoriales!#REF!</f>
        <v>#REF!</v>
      </c>
      <c r="T25" s="914" t="e">
        <f t="shared" si="1"/>
        <v>#REF!</v>
      </c>
      <c r="U25" s="915" t="e">
        <f t="shared" si="4"/>
        <v>#REF!</v>
      </c>
      <c r="W25" s="906">
        <v>17.0</v>
      </c>
      <c r="X25" s="921" t="s">
        <v>1613</v>
      </c>
      <c r="Y25" s="927">
        <f>+Territoriales!U273</f>
        <v>713.233</v>
      </c>
      <c r="Z25" s="927">
        <f t="shared" si="7"/>
        <v>720.79748</v>
      </c>
      <c r="AA25" s="928">
        <f t="shared" si="5"/>
        <v>-7.564480000000003</v>
      </c>
      <c r="AB25" s="929">
        <f t="shared" si="6"/>
        <v>-0.010605902979811652</v>
      </c>
      <c r="AC25" s="930" t="s">
        <v>1054</v>
      </c>
    </row>
    <row r="26" spans="8:8" ht="15.0">
      <c r="B26" s="920">
        <v>18.0</v>
      </c>
      <c r="C26" s="921" t="s">
        <v>1614</v>
      </c>
      <c r="D26" s="528">
        <f>+Territoriales!G294</f>
        <v>18.99</v>
      </c>
      <c r="E26" s="528">
        <f>+Territoriales!H294</f>
        <v>114.88999999999999</v>
      </c>
      <c r="F26" s="528">
        <f>+Territoriales!I294</f>
        <v>155.81</v>
      </c>
      <c r="G26" s="528">
        <f>+Territoriales!J294</f>
        <v>89.03</v>
      </c>
      <c r="H26" s="922">
        <f>+Territoriales!K294</f>
        <v>1.97</v>
      </c>
      <c r="I26" s="923">
        <f>+Territoriales!L294</f>
        <v>0.0</v>
      </c>
      <c r="J26" s="528">
        <f>+Territoriales!M294</f>
        <v>0.0</v>
      </c>
      <c r="K26" s="528">
        <f>+Territoriales!N294</f>
        <v>64.26500000000001</v>
      </c>
      <c r="L26" s="528">
        <f>+Territoriales!O294</f>
        <v>40.864</v>
      </c>
      <c r="M26" s="922">
        <f>+Territoriales!P294</f>
        <v>8.029</v>
      </c>
      <c r="N26" s="924">
        <f t="shared" si="2"/>
        <v>380.69000000000005</v>
      </c>
      <c r="O26" s="503">
        <f t="shared" si="3"/>
        <v>113.15800000000002</v>
      </c>
      <c r="P26" s="925">
        <f>+Territoriales!S294</f>
        <v>0.0</v>
      </c>
      <c r="Q26" s="926">
        <f t="shared" si="8"/>
        <v>493.848</v>
      </c>
      <c r="S26" s="914" t="e">
        <f>Territoriales!#REF!</f>
        <v>#REF!</v>
      </c>
      <c r="T26" s="914" t="e">
        <f t="shared" si="1"/>
        <v>#REF!</v>
      </c>
      <c r="U26" s="915" t="e">
        <f t="shared" si="4"/>
        <v>#REF!</v>
      </c>
      <c r="W26" s="920">
        <v>18.0</v>
      </c>
      <c r="X26" s="921" t="s">
        <v>1615</v>
      </c>
      <c r="Y26" s="927">
        <f>+Territoriales!U294</f>
        <v>504.77599999999995</v>
      </c>
      <c r="Z26" s="927">
        <f t="shared" si="7"/>
        <v>493.848</v>
      </c>
      <c r="AA26" s="928">
        <f t="shared" si="5"/>
        <v>10.927999999999997</v>
      </c>
      <c r="AB26" s="929">
        <f t="shared" si="6"/>
        <v>0.02164920677686736</v>
      </c>
      <c r="AC26" s="930"/>
    </row>
    <row r="27" spans="8:8" ht="15.0">
      <c r="B27" s="906">
        <v>19.0</v>
      </c>
      <c r="C27" s="921" t="s">
        <v>1616</v>
      </c>
      <c r="D27" s="528">
        <f>+Territoriales!G303</f>
        <v>104.56099999999999</v>
      </c>
      <c r="E27" s="528">
        <f>+Territoriales!H303</f>
        <v>38.205</v>
      </c>
      <c r="F27" s="528">
        <f>+Territoriales!I303</f>
        <v>16.532999999999998</v>
      </c>
      <c r="G27" s="528">
        <f>+Territoriales!J303</f>
        <v>0.15</v>
      </c>
      <c r="H27" s="922">
        <f>+Territoriales!K303</f>
        <v>0.0</v>
      </c>
      <c r="I27" s="923">
        <f>+Territoriales!L303</f>
        <v>1.29</v>
      </c>
      <c r="J27" s="528">
        <f>+Territoriales!M303</f>
        <v>25.141000000000002</v>
      </c>
      <c r="K27" s="528">
        <f>+Territoriales!N303</f>
        <v>26.59</v>
      </c>
      <c r="L27" s="528">
        <f>+Territoriales!O303</f>
        <v>70.8929</v>
      </c>
      <c r="M27" s="922">
        <f>+Territoriales!P303</f>
        <v>0.0</v>
      </c>
      <c r="N27" s="924">
        <f t="shared" si="2"/>
        <v>159.44899999999998</v>
      </c>
      <c r="O27" s="503">
        <f t="shared" si="3"/>
        <v>123.9139</v>
      </c>
      <c r="P27" s="925">
        <f>+Territoriales!S303</f>
        <v>0.0</v>
      </c>
      <c r="Q27" s="926">
        <f t="shared" si="8"/>
        <v>283.3629</v>
      </c>
      <c r="S27" s="914" t="e">
        <f>Territoriales!#REF!</f>
        <v>#REF!</v>
      </c>
      <c r="T27" s="914" t="e">
        <f t="shared" si="1"/>
        <v>#REF!</v>
      </c>
      <c r="U27" s="915" t="e">
        <f t="shared" si="4"/>
        <v>#REF!</v>
      </c>
      <c r="W27" s="906">
        <v>19.0</v>
      </c>
      <c r="X27" s="921" t="s">
        <v>1616</v>
      </c>
      <c r="Y27" s="927">
        <f>+Territoriales!U303</f>
        <v>289.49</v>
      </c>
      <c r="Z27" s="927">
        <f t="shared" si="7"/>
        <v>283.3629</v>
      </c>
      <c r="AA27" s="928">
        <f t="shared" si="5"/>
        <v>6.1270999999999844</v>
      </c>
      <c r="AB27" s="929">
        <f t="shared" si="6"/>
        <v>0.02116515250958577</v>
      </c>
      <c r="AC27" s="930"/>
    </row>
    <row r="28" spans="8:8" ht="15.0">
      <c r="B28" s="920">
        <v>20.0</v>
      </c>
      <c r="C28" s="921" t="s">
        <v>1617</v>
      </c>
      <c r="D28" s="528">
        <f>+Territoriales!G315</f>
        <v>106.024</v>
      </c>
      <c r="E28" s="528">
        <f>+Territoriales!H315</f>
        <v>46.03</v>
      </c>
      <c r="F28" s="528">
        <f>+Territoriales!I315</f>
        <v>7.06</v>
      </c>
      <c r="G28" s="528">
        <f>+Territoriales!J315</f>
        <v>2.0</v>
      </c>
      <c r="H28" s="922">
        <f>+Territoriales!K315</f>
        <v>0.0</v>
      </c>
      <c r="I28" s="923">
        <f>+Territoriales!L315</f>
        <v>0.0</v>
      </c>
      <c r="J28" s="528">
        <f>+Territoriales!M315</f>
        <v>0.0</v>
      </c>
      <c r="K28" s="528">
        <f>+Territoriales!N315</f>
        <v>0.0</v>
      </c>
      <c r="L28" s="528">
        <f>+Territoriales!O315</f>
        <v>0.0</v>
      </c>
      <c r="M28" s="922">
        <f>+Territoriales!P315</f>
        <v>0.0</v>
      </c>
      <c r="N28" s="924">
        <f t="shared" si="2"/>
        <v>161.114</v>
      </c>
      <c r="O28" s="503">
        <f t="shared" si="3"/>
        <v>0.0</v>
      </c>
      <c r="P28" s="925">
        <f>+Territoriales!S315</f>
        <v>0.0</v>
      </c>
      <c r="Q28" s="926">
        <f t="shared" si="8"/>
        <v>161.114</v>
      </c>
      <c r="S28" s="914" t="e">
        <f>Territoriales!#REF!</f>
        <v>#REF!</v>
      </c>
      <c r="T28" s="914" t="e">
        <f t="shared" si="1"/>
        <v>#REF!</v>
      </c>
      <c r="U28" s="915" t="e">
        <f t="shared" si="4"/>
        <v>#REF!</v>
      </c>
      <c r="W28" s="920">
        <v>20.0</v>
      </c>
      <c r="X28" s="921" t="s">
        <v>1617</v>
      </c>
      <c r="Y28" s="927">
        <f>+Territoriales!U315</f>
        <v>111.422</v>
      </c>
      <c r="Z28" s="927">
        <f t="shared" si="7"/>
        <v>161.114</v>
      </c>
      <c r="AA28" s="928">
        <f t="shared" si="5"/>
        <v>-49.69200000000001</v>
      </c>
      <c r="AB28" s="929">
        <f t="shared" si="6"/>
        <v>-0.44598014754716314</v>
      </c>
      <c r="AC28" s="930"/>
    </row>
    <row r="29" spans="8:8" ht="15.0">
      <c r="B29" s="906">
        <v>21.0</v>
      </c>
      <c r="C29" s="921" t="s">
        <v>1618</v>
      </c>
      <c r="D29" s="528">
        <f>+Territoriales!G334</f>
        <v>20.731</v>
      </c>
      <c r="E29" s="528">
        <f>+Territoriales!H334</f>
        <v>95.7137</v>
      </c>
      <c r="F29" s="528">
        <f>+Territoriales!I334</f>
        <v>66.7071</v>
      </c>
      <c r="G29" s="528">
        <f>+Territoriales!J334</f>
        <v>25.067999999999998</v>
      </c>
      <c r="H29" s="922">
        <f>+Territoriales!K334</f>
        <v>0.0</v>
      </c>
      <c r="I29" s="923">
        <f>+Territoriales!L334</f>
        <v>0.0</v>
      </c>
      <c r="J29" s="528">
        <f>+Territoriales!M334</f>
        <v>0.0</v>
      </c>
      <c r="K29" s="528">
        <f>+Territoriales!N334</f>
        <v>21.024</v>
      </c>
      <c r="L29" s="528">
        <f>+Territoriales!O334</f>
        <v>4.420999999999999</v>
      </c>
      <c r="M29" s="922">
        <f>+Territoriales!P334</f>
        <v>2.98</v>
      </c>
      <c r="N29" s="924">
        <f t="shared" si="2"/>
        <v>208.21980000000002</v>
      </c>
      <c r="O29" s="503">
        <f t="shared" si="3"/>
        <v>28.425</v>
      </c>
      <c r="P29" s="925">
        <f>+Territoriales!S334</f>
        <v>0.0</v>
      </c>
      <c r="Q29" s="926">
        <f t="shared" si="8"/>
        <v>236.6448</v>
      </c>
      <c r="S29" s="914" t="e">
        <f>Territoriales!#REF!</f>
        <v>#REF!</v>
      </c>
      <c r="T29" s="914" t="e">
        <f t="shared" si="1"/>
        <v>#REF!</v>
      </c>
      <c r="U29" s="915" t="e">
        <f t="shared" si="4"/>
        <v>#REF!</v>
      </c>
      <c r="W29" s="906">
        <v>21.0</v>
      </c>
      <c r="X29" s="921" t="s">
        <v>1618</v>
      </c>
      <c r="Y29" s="927">
        <f>+Territoriales!U334</f>
        <v>231.00100000000003</v>
      </c>
      <c r="Z29" s="927">
        <f t="shared" si="7"/>
        <v>236.6448</v>
      </c>
      <c r="AA29" s="928">
        <f t="shared" si="5"/>
        <v>-5.643799999999999</v>
      </c>
      <c r="AB29" s="929">
        <f t="shared" si="6"/>
        <v>-0.024431928866108794</v>
      </c>
      <c r="AC29" s="930"/>
    </row>
    <row r="30" spans="8:8" ht="15.0">
      <c r="B30" s="920">
        <v>22.0</v>
      </c>
      <c r="C30" s="921" t="s">
        <v>1619</v>
      </c>
      <c r="D30" s="528">
        <f>+Territoriales!G356</f>
        <v>175.26999999999995</v>
      </c>
      <c r="E30" s="528">
        <f>+Territoriales!H356</f>
        <v>452.5910999999999</v>
      </c>
      <c r="F30" s="528">
        <f>+Territoriales!I356</f>
        <v>246.07800000000003</v>
      </c>
      <c r="G30" s="528">
        <f>+Territoriales!J356</f>
        <v>53.178</v>
      </c>
      <c r="H30" s="922">
        <f>+Territoriales!K356</f>
        <v>7.094</v>
      </c>
      <c r="I30" s="923">
        <f>+Territoriales!L356</f>
        <v>0.0</v>
      </c>
      <c r="J30" s="528">
        <f>+Territoriales!M356</f>
        <v>14.216</v>
      </c>
      <c r="K30" s="528">
        <f>+Territoriales!N356</f>
        <v>85.482</v>
      </c>
      <c r="L30" s="528">
        <f>+Territoriales!O356</f>
        <v>43.053</v>
      </c>
      <c r="M30" s="922">
        <f>+Territoriales!P356</f>
        <v>5.027</v>
      </c>
      <c r="N30" s="924">
        <f t="shared" si="2"/>
        <v>934.2110999999999</v>
      </c>
      <c r="O30" s="503">
        <f t="shared" si="3"/>
        <v>147.77799999999996</v>
      </c>
      <c r="P30" s="925">
        <f>+Territoriales!S356</f>
        <v>0.0</v>
      </c>
      <c r="Q30" s="926">
        <f t="shared" si="8"/>
        <v>1081.9891</v>
      </c>
      <c r="S30" s="914" t="e">
        <f>Territoriales!#REF!</f>
        <v>#REF!</v>
      </c>
      <c r="T30" s="914" t="e">
        <f t="shared" si="1"/>
        <v>#REF!</v>
      </c>
      <c r="U30" s="915" t="e">
        <f t="shared" si="4"/>
        <v>#REF!</v>
      </c>
      <c r="W30" s="920">
        <v>22.0</v>
      </c>
      <c r="X30" s="921" t="s">
        <v>1619</v>
      </c>
      <c r="Y30" s="927">
        <f>+Territoriales!U356</f>
        <v>1037.074</v>
      </c>
      <c r="Z30" s="927">
        <f t="shared" si="7"/>
        <v>1081.9891</v>
      </c>
      <c r="AA30" s="928">
        <f t="shared" si="5"/>
        <v>-44.91509999999994</v>
      </c>
      <c r="AB30" s="929">
        <f t="shared" si="6"/>
        <v>-0.04330944561333129</v>
      </c>
      <c r="AC30" s="930" t="s">
        <v>1054</v>
      </c>
    </row>
    <row r="31" spans="8:8" ht="15.0">
      <c r="B31" s="906">
        <v>23.0</v>
      </c>
      <c r="C31" s="921" t="s">
        <v>1620</v>
      </c>
      <c r="D31" s="528">
        <f>+Territoriales!G366</f>
        <v>33.182</v>
      </c>
      <c r="E31" s="528">
        <f>+Territoriales!H366</f>
        <v>40.779</v>
      </c>
      <c r="F31" s="528">
        <f>+Territoriales!I366</f>
        <v>24.779999999999998</v>
      </c>
      <c r="G31" s="528">
        <f>+Territoriales!J366</f>
        <v>30.834</v>
      </c>
      <c r="H31" s="922">
        <f>+Territoriales!K366</f>
        <v>9.052</v>
      </c>
      <c r="I31" s="923">
        <f>+Territoriales!L366</f>
        <v>0.0</v>
      </c>
      <c r="J31" s="528">
        <f>+Territoriales!M366</f>
        <v>0.0</v>
      </c>
      <c r="K31" s="528">
        <f>+Territoriales!N366</f>
        <v>0.0</v>
      </c>
      <c r="L31" s="528">
        <f>+Territoriales!O366</f>
        <v>0.0</v>
      </c>
      <c r="M31" s="922">
        <f>+Territoriales!P366</f>
        <v>0.0</v>
      </c>
      <c r="N31" s="924">
        <f t="shared" si="2"/>
        <v>138.627</v>
      </c>
      <c r="O31" s="503">
        <f t="shared" si="3"/>
        <v>0.0</v>
      </c>
      <c r="P31" s="925">
        <f>+Territoriales!S366</f>
        <v>0.0</v>
      </c>
      <c r="Q31" s="926">
        <f t="shared" si="8"/>
        <v>138.627</v>
      </c>
      <c r="S31" s="914" t="e">
        <f>Territoriales!#REF!</f>
        <v>#REF!</v>
      </c>
      <c r="T31" s="914" t="e">
        <f t="shared" si="1"/>
        <v>#REF!</v>
      </c>
      <c r="U31" s="915" t="e">
        <f t="shared" si="4"/>
        <v>#REF!</v>
      </c>
      <c r="W31" s="906">
        <v>23.0</v>
      </c>
      <c r="X31" s="921" t="s">
        <v>1620</v>
      </c>
      <c r="Y31" s="927">
        <f>+Territoriales!U366</f>
        <v>143.672</v>
      </c>
      <c r="Z31" s="927">
        <f t="shared" si="7"/>
        <v>138.627</v>
      </c>
      <c r="AA31" s="928">
        <f t="shared" si="5"/>
        <v>5.0449999999999875</v>
      </c>
      <c r="AB31" s="929">
        <f t="shared" si="6"/>
        <v>0.03511470571858113</v>
      </c>
      <c r="AC31" s="930" t="s">
        <v>1054</v>
      </c>
    </row>
    <row r="32" spans="8:8" ht="15.0">
      <c r="B32" s="920">
        <v>24.0</v>
      </c>
      <c r="C32" s="921" t="s">
        <v>1621</v>
      </c>
      <c r="D32" s="528">
        <f>+Territoriales!G380</f>
        <v>2.2119999999999997</v>
      </c>
      <c r="E32" s="528">
        <f>+Territoriales!H380</f>
        <v>129.98800000000003</v>
      </c>
      <c r="F32" s="528">
        <f>+Territoriales!I380</f>
        <v>61.155</v>
      </c>
      <c r="G32" s="528">
        <f>+Territoriales!J380</f>
        <v>24.519</v>
      </c>
      <c r="H32" s="922">
        <f>+Territoriales!K380</f>
        <v>4.969</v>
      </c>
      <c r="I32" s="923">
        <f>+Territoriales!L380</f>
        <v>0.0</v>
      </c>
      <c r="J32" s="528">
        <f>+Territoriales!M380</f>
        <v>0.0</v>
      </c>
      <c r="K32" s="528">
        <f>+Territoriales!N380</f>
        <v>0.0</v>
      </c>
      <c r="L32" s="528">
        <f>+Territoriales!O380</f>
        <v>0.0</v>
      </c>
      <c r="M32" s="922">
        <f>+Territoriales!P380</f>
        <v>0.0</v>
      </c>
      <c r="N32" s="924">
        <f t="shared" si="2"/>
        <v>222.84300000000002</v>
      </c>
      <c r="O32" s="503">
        <f t="shared" si="3"/>
        <v>0.0</v>
      </c>
      <c r="P32" s="925">
        <f>+Territoriales!S380</f>
        <v>0.0</v>
      </c>
      <c r="Q32" s="926">
        <f t="shared" si="8"/>
        <v>222.843</v>
      </c>
      <c r="S32" s="914" t="e">
        <f>Territoriales!#REF!</f>
        <v>#REF!</v>
      </c>
      <c r="T32" s="914" t="e">
        <f t="shared" si="1"/>
        <v>#REF!</v>
      </c>
      <c r="U32" s="915" t="e">
        <f t="shared" si="4"/>
        <v>#REF!</v>
      </c>
      <c r="W32" s="920">
        <v>24.0</v>
      </c>
      <c r="X32" s="921" t="s">
        <v>1621</v>
      </c>
      <c r="Y32" s="927">
        <f>+Territoriales!U380</f>
        <v>224.02700000000004</v>
      </c>
      <c r="Z32" s="927">
        <f t="shared" si="7"/>
        <v>222.843</v>
      </c>
      <c r="AA32" s="928">
        <f t="shared" si="5"/>
        <v>1.1839999999999975</v>
      </c>
      <c r="AB32" s="929">
        <f t="shared" si="6"/>
        <v>0.005285077245153474</v>
      </c>
      <c r="AC32" s="930" t="s">
        <v>1054</v>
      </c>
    </row>
    <row r="33" spans="8:8" ht="15.0">
      <c r="B33" s="906">
        <v>25.0</v>
      </c>
      <c r="C33" s="921" t="s">
        <v>1622</v>
      </c>
      <c r="D33" s="528">
        <f>+Territoriales!G396</f>
        <v>57.159</v>
      </c>
      <c r="E33" s="528">
        <f>+Territoriales!H396</f>
        <v>98.395</v>
      </c>
      <c r="F33" s="528">
        <f>+Territoriales!I396</f>
        <v>180.959</v>
      </c>
      <c r="G33" s="528">
        <f>+Territoriales!J396</f>
        <v>48.019</v>
      </c>
      <c r="H33" s="922">
        <f>+Territoriales!K396</f>
        <v>0.0</v>
      </c>
      <c r="I33" s="923">
        <f>+Territoriales!L396</f>
        <v>0.0</v>
      </c>
      <c r="J33" s="528">
        <f>+Territoriales!M396</f>
        <v>0.0</v>
      </c>
      <c r="K33" s="528">
        <f>+Territoriales!N396</f>
        <v>0.0</v>
      </c>
      <c r="L33" s="528">
        <f>+Territoriales!O396</f>
        <v>0.0</v>
      </c>
      <c r="M33" s="922">
        <f>+Territoriales!P396</f>
        <v>0.0</v>
      </c>
      <c r="N33" s="924">
        <f t="shared" si="2"/>
        <v>384.53200000000004</v>
      </c>
      <c r="O33" s="503">
        <f t="shared" si="3"/>
        <v>0.0</v>
      </c>
      <c r="P33" s="925">
        <f>+Territoriales!S396</f>
        <v>0.0</v>
      </c>
      <c r="Q33" s="926">
        <f t="shared" si="8"/>
        <v>384.532</v>
      </c>
      <c r="S33" s="914" t="e">
        <f>Territoriales!#REF!</f>
        <v>#REF!</v>
      </c>
      <c r="T33" s="914" t="e">
        <f t="shared" si="1"/>
        <v>#REF!</v>
      </c>
      <c r="U33" s="915" t="e">
        <f t="shared" si="4"/>
        <v>#REF!</v>
      </c>
      <c r="W33" s="906">
        <v>25.0</v>
      </c>
      <c r="X33" s="921" t="s">
        <v>1622</v>
      </c>
      <c r="Y33" s="927">
        <f>+Territoriales!U396</f>
        <v>390.76</v>
      </c>
      <c r="Z33" s="927">
        <f t="shared" si="7"/>
        <v>384.532</v>
      </c>
      <c r="AA33" s="928">
        <f t="shared" si="5"/>
        <v>6.228000000000009</v>
      </c>
      <c r="AB33" s="929">
        <f t="shared" si="6"/>
        <v>0.01593817176783706</v>
      </c>
      <c r="AC33" s="930" t="s">
        <v>1054</v>
      </c>
    </row>
    <row r="34" spans="8:8" ht="15.0">
      <c r="B34" s="920">
        <v>26.0</v>
      </c>
      <c r="C34" s="921" t="s">
        <v>1623</v>
      </c>
      <c r="D34" s="528">
        <f>+Territoriales!G412</f>
        <v>3.0</v>
      </c>
      <c r="E34" s="528">
        <f>+Territoriales!H412</f>
        <v>53.303000000000004</v>
      </c>
      <c r="F34" s="528">
        <f>+Territoriales!I412</f>
        <v>80.69829999999999</v>
      </c>
      <c r="G34" s="528">
        <f>+Territoriales!J412</f>
        <v>103.499</v>
      </c>
      <c r="H34" s="922">
        <f>+Territoriales!K412</f>
        <v>8.484</v>
      </c>
      <c r="I34" s="923">
        <f>+Territoriales!L412</f>
        <v>0.0</v>
      </c>
      <c r="J34" s="528">
        <f>+Territoriales!M412</f>
        <v>0.0</v>
      </c>
      <c r="K34" s="528">
        <f>+Territoriales!N412</f>
        <v>0.0</v>
      </c>
      <c r="L34" s="528">
        <f>+Territoriales!O412</f>
        <v>0.0</v>
      </c>
      <c r="M34" s="922">
        <f>+Territoriales!P412</f>
        <v>4.828</v>
      </c>
      <c r="N34" s="924">
        <f t="shared" si="2"/>
        <v>248.9843</v>
      </c>
      <c r="O34" s="503">
        <f t="shared" si="3"/>
        <v>4.828</v>
      </c>
      <c r="P34" s="925">
        <f>+Territoriales!S412</f>
        <v>0.0</v>
      </c>
      <c r="Q34" s="926">
        <f t="shared" si="8"/>
        <v>253.8123</v>
      </c>
      <c r="S34" s="914" t="e">
        <f>Territoriales!#REF!</f>
        <v>#REF!</v>
      </c>
      <c r="T34" s="914" t="e">
        <f t="shared" si="1"/>
        <v>#REF!</v>
      </c>
      <c r="U34" s="915" t="e">
        <f t="shared" si="4"/>
        <v>#REF!</v>
      </c>
      <c r="W34" s="934">
        <v>26.0</v>
      </c>
      <c r="X34" s="935" t="s">
        <v>1624</v>
      </c>
      <c r="Y34" s="927">
        <f>+Territoriales!U412</f>
        <v>270.699</v>
      </c>
      <c r="Z34" s="927">
        <f>+Q34</f>
        <v>253.8123</v>
      </c>
      <c r="AA34" s="928">
        <f t="shared" si="5"/>
        <v>16.88670000000002</v>
      </c>
      <c r="AB34" s="929">
        <f t="shared" si="6"/>
        <v>0.062381833697206186</v>
      </c>
      <c r="AC34" s="930" t="s">
        <v>1054</v>
      </c>
      <c r="AD34" s="936"/>
    </row>
    <row r="35" spans="8:8" ht="15.0">
      <c r="B35" s="906">
        <v>27.0</v>
      </c>
      <c r="C35" s="937" t="s">
        <v>1625</v>
      </c>
      <c r="D35" s="528">
        <f>+Territoriales!G418</f>
        <v>0.0</v>
      </c>
      <c r="E35" s="528">
        <f>+Territoriales!H418</f>
        <v>22.5</v>
      </c>
      <c r="F35" s="528">
        <f>+Territoriales!I418</f>
        <v>15.0</v>
      </c>
      <c r="G35" s="528">
        <f>+Territoriales!J418</f>
        <v>7.8</v>
      </c>
      <c r="H35" s="922">
        <f>+Territoriales!K418</f>
        <v>0.0</v>
      </c>
      <c r="I35" s="923">
        <f>+Territoriales!L418</f>
        <v>0.0</v>
      </c>
      <c r="J35" s="528">
        <f>+Territoriales!M418</f>
        <v>0.0</v>
      </c>
      <c r="K35" s="528">
        <f>+Territoriales!N418</f>
        <v>0.0</v>
      </c>
      <c r="L35" s="528">
        <f>+Territoriales!O418</f>
        <v>0.0</v>
      </c>
      <c r="M35" s="922">
        <f>+Territoriales!P418</f>
        <v>0.0</v>
      </c>
      <c r="N35" s="923">
        <f>+Territoriales!Q418</f>
        <v>45.3</v>
      </c>
      <c r="O35" s="528">
        <f>+Territoriales!R418</f>
        <v>0.0</v>
      </c>
      <c r="P35" s="938">
        <f>+Territoriales!S418</f>
        <v>0.0</v>
      </c>
      <c r="Q35" s="926">
        <f t="shared" si="8"/>
        <v>45.3</v>
      </c>
      <c r="R35" s="939"/>
      <c r="S35" s="939" t="e">
        <f>+Territoriales!#REF!</f>
        <v>#REF!</v>
      </c>
      <c r="T35" s="939" t="e">
        <f>+S35-Q35</f>
        <v>#REF!</v>
      </c>
      <c r="U35" s="940" t="e">
        <f>+T35/S35</f>
        <v>#REF!</v>
      </c>
      <c r="W35" s="934">
        <v>27.0</v>
      </c>
      <c r="X35" s="941" t="s">
        <v>1625</v>
      </c>
      <c r="Y35" s="942">
        <f>+Territoriales!U418</f>
        <v>45.748</v>
      </c>
      <c r="Z35" s="942">
        <f>+Q35</f>
        <v>45.3</v>
      </c>
      <c r="AA35" s="942">
        <f>+Y35-Z35</f>
        <v>0.4480000000000004</v>
      </c>
      <c r="AB35" s="943">
        <f>+AA35/Y35</f>
        <v>0.009792777826353074</v>
      </c>
      <c r="AC35" s="944"/>
      <c r="AD35" s="936"/>
    </row>
    <row r="36" spans="8:8" ht="16.5">
      <c r="B36" s="945"/>
      <c r="C36" s="946" t="s">
        <v>1626</v>
      </c>
      <c r="D36" s="947">
        <f>SUM(D9:D35)</f>
        <v>1438.9319729592899</v>
      </c>
      <c r="E36" s="948">
        <f t="shared" si="9" ref="E36:M36">SUM(E9:E35)</f>
        <v>3298.229069999999</v>
      </c>
      <c r="F36" s="640">
        <f t="shared" si="9"/>
        <v>2597.39031</v>
      </c>
      <c r="G36" s="949">
        <f t="shared" si="9"/>
        <v>1458.5446</v>
      </c>
      <c r="H36" s="950">
        <f t="shared" si="9"/>
        <v>60.156</v>
      </c>
      <c r="I36" s="951">
        <f t="shared" si="9"/>
        <v>3.62</v>
      </c>
      <c r="J36" s="952">
        <f t="shared" si="9"/>
        <v>211.54799999999997</v>
      </c>
      <c r="K36" s="953">
        <f t="shared" si="9"/>
        <v>840.55044</v>
      </c>
      <c r="L36" s="954">
        <f t="shared" si="9"/>
        <v>938.6248999999999</v>
      </c>
      <c r="M36" s="950">
        <f t="shared" si="9"/>
        <v>99.04200000000002</v>
      </c>
      <c r="N36" s="955">
        <f>SUM(D36:H36)</f>
        <v>8853.25195295929</v>
      </c>
      <c r="O36" s="956">
        <f>SUM(I36:M36)</f>
        <v>2093.38534</v>
      </c>
      <c r="P36" s="957">
        <f>+Territoriales!S423</f>
        <v>0.0</v>
      </c>
      <c r="Q36" s="958">
        <f>+N36+O36+P36</f>
        <v>10946.6372929593</v>
      </c>
      <c r="S36" s="959" t="e">
        <f>SUM(S9:S35)</f>
        <v>#REF!</v>
      </c>
      <c r="T36" s="959" t="e">
        <f>SUM(T9:T35)</f>
        <v>#REF!</v>
      </c>
      <c r="U36" s="960" t="e">
        <f>+T36/S36</f>
        <v>#REF!</v>
      </c>
      <c r="W36" s="945"/>
      <c r="X36" s="961" t="s">
        <v>1626</v>
      </c>
      <c r="Y36" s="962">
        <f>SUM(Y9:Y35)</f>
        <v>10766.29709</v>
      </c>
      <c r="Z36" s="962">
        <f>SUM(Z9:Z35)</f>
        <v>10946.63729295929</v>
      </c>
      <c r="AA36" s="963">
        <f>SUM(AA9:AA35)</f>
        <v>-180.34020295929</v>
      </c>
      <c r="AB36" s="964">
        <f>+AA36/Y36</f>
        <v>-0.016750439027620218</v>
      </c>
      <c r="AC36" s="965"/>
    </row>
    <row r="37" spans="8:8" ht="17.25">
      <c r="B37" s="966"/>
      <c r="C37" s="967"/>
      <c r="D37" s="968">
        <f>+D36/$N$36</f>
        <v>0.16253146082421296</v>
      </c>
      <c r="E37" s="969">
        <f>+E36/$N$36</f>
        <v>0.37254435856166185</v>
      </c>
      <c r="F37" s="970">
        <f>+F36/$N$36</f>
        <v>0.2933826263841724</v>
      </c>
      <c r="G37" s="971">
        <f>+G36/$N$36</f>
        <v>0.16474676285615777</v>
      </c>
      <c r="H37" s="972">
        <f>+H36/$N$36</f>
        <v>0.006794791373794828</v>
      </c>
      <c r="I37" s="973">
        <f>+I36/$O$36</f>
        <v>0.0017292564014994012</v>
      </c>
      <c r="J37" s="969">
        <f>+J36/$O$36</f>
        <v>0.10105545116696002</v>
      </c>
      <c r="K37" s="970">
        <f>+K36/$O$36</f>
        <v>0.4015268588820824</v>
      </c>
      <c r="L37" s="971">
        <f>+L36/$O$36</f>
        <v>0.44837655163860085</v>
      </c>
      <c r="M37" s="972">
        <f>+M36/$O$36</f>
        <v>0.04731188191085738</v>
      </c>
      <c r="N37" s="974">
        <f>+N36/Q36</f>
        <v>0.8087645288707573</v>
      </c>
      <c r="O37" s="975">
        <f>+O36/Q36</f>
        <v>0.1912354711292418</v>
      </c>
      <c r="P37" s="976">
        <f>+P36/Q36</f>
        <v>0.0</v>
      </c>
      <c r="Q37" s="977"/>
    </row>
    <row r="38" spans="8:8" ht="13.5">
      <c r="B38" s="966"/>
      <c r="C38" s="978"/>
      <c r="D38" s="978"/>
      <c r="E38" s="979"/>
      <c r="F38" s="978"/>
      <c r="G38" s="978"/>
      <c r="H38" s="978"/>
      <c r="I38" s="978"/>
      <c r="J38" s="979"/>
      <c r="K38" s="979"/>
      <c r="L38" s="978"/>
      <c r="M38" s="978"/>
      <c r="N38" s="978"/>
      <c r="O38" s="978"/>
      <c r="P38" s="978"/>
      <c r="Q38" s="978"/>
      <c r="X38" s="445" t="s">
        <v>1627</v>
      </c>
    </row>
    <row r="39" spans="8:8">
      <c r="J39" s="980"/>
      <c r="L39" s="980"/>
      <c r="M39" s="980"/>
      <c r="O39" s="980"/>
      <c r="Y39" s="980"/>
      <c r="Z39" s="980"/>
      <c r="AA39" s="980"/>
      <c r="AC39" s="980"/>
    </row>
    <row r="85" spans="8:8">
      <c r="O85" s="855"/>
    </row>
    <row r="88" spans="8:8">
      <c r="X88" s="855"/>
    </row>
  </sheetData>
  <mergeCells count="16">
    <mergeCell ref="C36:C37"/>
    <mergeCell ref="Q36:Q37"/>
    <mergeCell ref="AC6:AC7"/>
    <mergeCell ref="B4:Q4"/>
    <mergeCell ref="W3:AC3"/>
    <mergeCell ref="C2:Q2"/>
    <mergeCell ref="AA6:AB6"/>
    <mergeCell ref="X6:X7"/>
    <mergeCell ref="W4:AC4"/>
    <mergeCell ref="B3:Q3"/>
    <mergeCell ref="Y6:Z6"/>
    <mergeCell ref="I6:M6"/>
    <mergeCell ref="D6:H6"/>
    <mergeCell ref="S6:T6"/>
    <mergeCell ref="N6:Q6"/>
    <mergeCell ref="C6:C7"/>
  </mergeCells>
  <printOptions horizontalCentered="1" verticalCentered="1"/>
  <pageMargins left="0.984251968503937" right="0.3937007874015748" top="0.5905511811023623" bottom="0.3937007874015748" header="0.0" footer="0.5905511811023623"/>
  <pageSetup paperSize="5" scale="75" orientation="landscape"/>
  <headerFooter alignWithMargins="0">
    <oddFooter>&amp;R&amp;"BankGothic Lt BT,Normal"&amp;5I</oddFooter>
  </headerFooter>
  <drawing r:id="rId1"/>
  <legacyDrawing r:id="rId2"/>
</worksheet>
</file>

<file path=customXml/_rels/item1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4B296DAC14EE4F88E5D364092ED099" ma:contentTypeVersion="12" ma:contentTypeDescription="Crear nuevo documento." ma:contentTypeScope="" ma:versionID="02b9e9695d574cc866892fc836bc8702">
  <xsd:schema xmlns:xsd="http://www.w3.org/2001/XMLSchema" xmlns:xs="http://www.w3.org/2001/XMLSchema" xmlns:p="http://schemas.microsoft.com/office/2006/metadata/properties" xmlns:ns2="5c81c070-59fc-492d-ba22-fea5695012fc" xmlns:ns3="b3f69a94-f092-4636-ba6e-c0dd06ba869a" targetNamespace="http://schemas.microsoft.com/office/2006/metadata/properties" ma:root="true" ma:fieldsID="d8c84d3c02971e91e9877a4371dfda5c" ns2:_="" ns3:_="">
    <xsd:import namespace="5c81c070-59fc-492d-ba22-fea5695012fc"/>
    <xsd:import namespace="b3f69a94-f092-4636-ba6e-c0dd06ba86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1c070-59fc-492d-ba22-fea569501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69a94-f092-4636-ba6e-c0dd06ba869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EC67170-4C3B-4761-B770-FC6ADAA9A8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81c070-59fc-492d-ba22-fea5695012fc"/>
    <ds:schemaRef ds:uri="b3f69a94-f092-4636-ba6e-c0dd06ba86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A5C4687-BD5B-43AC-B04C-D79E81CACC53}">
  <ds:schemaRefs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terms/"/>
    <ds:schemaRef ds:uri="b3f69a94-f092-4636-ba6e-c0dd06ba869a"/>
    <ds:schemaRef ds:uri="5c81c070-59fc-492d-ba22-fea5695012fc"/>
    <ds:schemaRef ds:uri="http://purl.org/dc/dcmitype/"/>
  </ds:schemaRefs>
</ds:datastoreItem>
</file>

<file path=docProps/app.xml><?xml version="1.0" encoding="utf-8"?>
<Properties xmlns="http://schemas.openxmlformats.org/officeDocument/2006/extended-properties">
  <Application>Kingsoft Office</Application>
  <DocSecurity>0</DocSecurity>
  <ScaleCrop>0</ScaleCrop>
  <Company>Instituto Nacional de Vias</Company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Subdireccion de Apoyo Técnico</dc:creator>
  <cp:lastModifiedBy>Sirley Dabeiba Merchan Carreño</cp:lastModifiedBy>
  <dcterms:created xsi:type="dcterms:W3CDTF">2005-12-01T00:38:07Z</dcterms:created>
  <dcterms:modified xsi:type="dcterms:W3CDTF">2022-08-07T02:02:14Z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0x010100284B296DAC14EE4F88E5D364092ED099</vt:lpwstr>
  </property>
  <property fmtid="{D5CDD505-2E9C-101B-9397-08002B2CF9AE}" pid="3" name="ICV">
    <vt:lpwstr>b538d45c63e847998a8448592a46c2a6</vt:lpwstr>
  </property>
</Properties>
</file>