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regino\Documents\PLANEACIÓN 2019\SEGUIMIENTO PEI\"/>
    </mc:Choice>
  </mc:AlternateContent>
  <xr:revisionPtr revIDLastSave="0" documentId="13_ncr:1_{EA80FFBE-5118-486C-9C9F-A21A32AF9D20}" xr6:coauthVersionLast="44" xr6:coauthVersionMax="44" xr10:uidLastSave="{00000000-0000-0000-0000-000000000000}"/>
  <bookViews>
    <workbookView xWindow="-120" yWindow="-120" windowWidth="29040" windowHeight="15840" xr2:uid="{00000000-000D-0000-FFFF-FFFF00000000}"/>
  </bookViews>
  <sheets>
    <sheet name="Anexo 1 PEI 2015-2018 " sheetId="1" r:id="rId1"/>
  </sheets>
  <definedNames>
    <definedName name="_xlnm._FilterDatabase" localSheetId="0" hidden="1">'Anexo 1 PEI 2015-2018 '!$A$2:$X$20</definedName>
    <definedName name="_xlnm.Print_Area" localSheetId="0">'Anexo 1 PEI 2015-2018 '!$A$1:$V$19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9" i="1" l="1"/>
  <c r="Q14" i="1" l="1"/>
  <c r="W17" i="1"/>
  <c r="X17" i="1" s="1"/>
  <c r="R16" i="1"/>
  <c r="R14" i="1"/>
  <c r="R9" i="1"/>
  <c r="R8" i="1" l="1"/>
  <c r="S16" i="1"/>
  <c r="S9" i="1"/>
  <c r="S8" i="1"/>
  <c r="S18" i="1"/>
  <c r="W18" i="1" s="1"/>
  <c r="X18" i="1" s="1"/>
  <c r="S15" i="1"/>
  <c r="W15" i="1" s="1"/>
  <c r="X15" i="1" s="1"/>
  <c r="S14" i="1"/>
  <c r="W14" i="1" s="1"/>
  <c r="X14" i="1" s="1"/>
  <c r="S13" i="1"/>
  <c r="S12" i="1"/>
  <c r="S11" i="1"/>
  <c r="S10" i="1"/>
  <c r="S5" i="1"/>
  <c r="S6" i="1"/>
  <c r="S4" i="1"/>
  <c r="S3" i="1"/>
  <c r="Q15" i="1"/>
  <c r="Q16" i="1"/>
  <c r="Q13" i="1"/>
  <c r="Q11" i="1"/>
  <c r="Q12" i="1"/>
  <c r="Q10" i="1"/>
  <c r="Q9" i="1"/>
  <c r="Q8" i="1"/>
  <c r="Q7" i="1"/>
  <c r="W7" i="1" s="1"/>
  <c r="X7" i="1" s="1"/>
  <c r="Q5" i="1"/>
  <c r="Q6" i="1"/>
  <c r="Q4" i="1"/>
  <c r="Q3" i="1"/>
  <c r="N13" i="1"/>
  <c r="N12" i="1"/>
  <c r="N11" i="1"/>
  <c r="N10" i="1"/>
  <c r="N8" i="1"/>
  <c r="W6" i="1" l="1"/>
  <c r="X6" i="1" s="1"/>
  <c r="W13" i="1"/>
  <c r="X13" i="1" s="1"/>
  <c r="W12" i="1"/>
  <c r="X12" i="1" s="1"/>
  <c r="W16" i="1"/>
  <c r="X16" i="1" s="1"/>
  <c r="W10" i="1"/>
  <c r="X10" i="1" s="1"/>
  <c r="W8" i="1"/>
  <c r="X8" i="1" s="1"/>
  <c r="W5" i="1"/>
  <c r="X5" i="1" s="1"/>
  <c r="W3" i="1"/>
  <c r="W4" i="1"/>
  <c r="X4" i="1" s="1"/>
  <c r="W11" i="1"/>
  <c r="X11" i="1" s="1"/>
  <c r="W9" i="1"/>
  <c r="X9" i="1" s="1"/>
  <c r="X3" i="1" l="1"/>
  <c r="W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Bernardo Castaño</author>
  </authors>
  <commentList>
    <comment ref="E2" authorId="0" shapeId="0" xr:uid="{00000000-0006-0000-0000-000001000000}">
      <text>
        <r>
          <rPr>
            <b/>
            <sz val="9"/>
            <color indexed="81"/>
            <rFont val="Tahoma"/>
            <family val="2"/>
          </rPr>
          <t>Objetivo: Qué?, Cómo?, Para qué?, Cuándo? (Para los objetivos del sector si no tiene año se entiende a 2018)</t>
        </r>
      </text>
    </comment>
    <comment ref="F2" authorId="0" shapeId="0" xr:uid="{00000000-0006-0000-0000-000002000000}">
      <text>
        <r>
          <rPr>
            <b/>
            <sz val="9"/>
            <color indexed="81"/>
            <rFont val="Tahoma"/>
            <family val="2"/>
          </rPr>
          <t>En construcción</t>
        </r>
      </text>
    </comment>
    <comment ref="H2" authorId="0" shapeId="0" xr:uid="{00000000-0006-0000-0000-000003000000}">
      <text>
        <r>
          <rPr>
            <b/>
            <sz val="9"/>
            <color indexed="81"/>
            <rFont val="Tahoma"/>
            <family val="2"/>
          </rPr>
          <t>Objetivo: Qué?, Cómo?, Para qué?, Cuándo?</t>
        </r>
      </text>
    </comment>
    <comment ref="I2" authorId="0" shapeId="0" xr:uid="{00000000-0006-0000-0000-000004000000}">
      <text>
        <r>
          <rPr>
            <b/>
            <u/>
            <sz val="9"/>
            <color indexed="81"/>
            <rFont val="Tahoma"/>
            <family val="2"/>
          </rPr>
          <t>Propender</t>
        </r>
        <r>
          <rPr>
            <b/>
            <sz val="9"/>
            <color indexed="81"/>
            <rFont val="Tahoma"/>
            <family val="2"/>
          </rPr>
          <t xml:space="preserve"> porque existan indicadores de Eficiencia, Eficacia y Efectividad</t>
        </r>
      </text>
    </comment>
    <comment ref="J2" authorId="0" shapeId="0" xr:uid="{00000000-0006-0000-0000-000005000000}">
      <text>
        <r>
          <rPr>
            <b/>
            <sz val="9"/>
            <color indexed="81"/>
            <rFont val="Tahoma"/>
            <family val="2"/>
          </rPr>
          <t>Operación matemática para el indicador</t>
        </r>
      </text>
    </comment>
    <comment ref="K2" authorId="0" shapeId="0" xr:uid="{00000000-0006-0000-0000-000006000000}">
      <text>
        <r>
          <rPr>
            <sz val="9"/>
            <color indexed="81"/>
            <rFont val="Tahoma"/>
            <family val="2"/>
          </rPr>
          <t xml:space="preserve">Punto de partida del cuatrienio actual
</t>
        </r>
      </text>
    </comment>
  </commentList>
</comments>
</file>

<file path=xl/sharedStrings.xml><?xml version="1.0" encoding="utf-8"?>
<sst xmlns="http://schemas.openxmlformats.org/spreadsheetml/2006/main" count="218" uniqueCount="144">
  <si>
    <t>Estrategia transversal PND</t>
  </si>
  <si>
    <t>Estrategia PND</t>
  </si>
  <si>
    <t>Foco Estratégico</t>
  </si>
  <si>
    <t>Objetivo Sectorial</t>
  </si>
  <si>
    <t>Metas Sector a 2018</t>
  </si>
  <si>
    <t>Entidad</t>
  </si>
  <si>
    <t>Objetivos Estratégicos Entidad</t>
  </si>
  <si>
    <t>Indicador</t>
  </si>
  <si>
    <t>Fórmula</t>
  </si>
  <si>
    <t>Iniciativa Estratégica (Programa)</t>
  </si>
  <si>
    <t>Observaciones</t>
  </si>
  <si>
    <t>Buen Gobierno</t>
  </si>
  <si>
    <t>Transparencia, participación y servicio al ciudadano</t>
  </si>
  <si>
    <t>NA</t>
  </si>
  <si>
    <t>INVIAS</t>
  </si>
  <si>
    <t>Percepción positiva de la comunidad frente a los proyectos</t>
  </si>
  <si>
    <t>Promedio respuestas encuesta / No de encuestas respondidas</t>
  </si>
  <si>
    <t>Mejoramiento, administración y mantenimiento del Sistema de Gestión de la Calidad</t>
  </si>
  <si>
    <t>Estrategias para lograr atención oportuna de respuesta a ciudadanos gestionadas e implementadas</t>
  </si>
  <si>
    <t>(No. de estrategias implementadas/ No. de estrategias programadas) *100</t>
  </si>
  <si>
    <t>Atención al Ciudadano</t>
  </si>
  <si>
    <t>Competitividad e infraestructura estratégicas
Buen Gobierno
Estrategias Regionales</t>
  </si>
  <si>
    <t>Gestión misional y de Gobierno</t>
  </si>
  <si>
    <t>Obras de mantenimiento y profundización de canales de acceso a los puertos realizadas</t>
  </si>
  <si>
    <t>Obras de mantenimiento y profundización de canales de acceso a los puertos realizadas/ Obras de mantenimiento y profundización de canales de acceso a los puertos programadas</t>
  </si>
  <si>
    <t>Rehabilitación, mantenimiento y construcción de estructuras para la ampliación de la capacidad de los canales de acceso a los puertos marítimos de la nación.</t>
  </si>
  <si>
    <t>Obras fluviales construidas</t>
  </si>
  <si>
    <t>Obras fluviales construidas/Obras fluviales construidas programadas</t>
  </si>
  <si>
    <t>Km de Placa Huella Realizada</t>
  </si>
  <si>
    <t>Km de placa huella realizada / Total del Km de placa huella programada realizar</t>
  </si>
  <si>
    <t>PND: Red vial nacional no concesionada y programa de mantenimiento sostenible</t>
  </si>
  <si>
    <t>Construcción Corredores Prioritarios de Prosperidad
Construcción obras anexas y túnel Segundo centenario</t>
  </si>
  <si>
    <t>Kilómetros de red vial nacional primaria mantenidos y rehabilitados</t>
  </si>
  <si>
    <t>Km de mantenimiento y rehabilitación de red vial primaria ejecutados / Km de mantenimiento y rehabilitación de red vial primaria programados</t>
  </si>
  <si>
    <t>Kilómetros de red vial nacional primaria con pavimento nuevo</t>
  </si>
  <si>
    <t>Km red vial nacional primaria con pavimento nuevo ejecutados /Km red vial nacional primaria con pavimento nuevo programados</t>
  </si>
  <si>
    <t>Kilómetros de red vial secundaria con pavimento nuevo</t>
  </si>
  <si>
    <t>Km red vial nacional secundaria con pavimento nuevo ejecutados /Km red vial secundaria con pavimento nuevo programados</t>
  </si>
  <si>
    <t>Conectividad Regional
Contratos-Plan Red Regional</t>
  </si>
  <si>
    <t>Porcentaje de sistemas de información integrados</t>
  </si>
  <si>
    <t>No. De aplicativos integrados/total aplicativos de la entidad</t>
  </si>
  <si>
    <t>Adquisición, instalación, implantación y mantenimiento de equipos y programas para el desarrollo de sistemas</t>
  </si>
  <si>
    <t>Competitividad e infraestructura estratégicas
Buen Gobierno</t>
  </si>
  <si>
    <t>El PND pide a los diferentes Sectores llevar a cabo las acciones necesarias para incorporar iniciativas de CTI</t>
  </si>
  <si>
    <t>Eficiencia administrativa</t>
  </si>
  <si>
    <t>Establecer la reglamentación técnica y las acciones de modernización e innovación aplicables a la infraestructura de transporte para lograr unas vías sostenibles</t>
  </si>
  <si>
    <t>Documentos técnicos elaborados</t>
  </si>
  <si>
    <t>Documentos técnicos elaborados/documentos técnicos programados</t>
  </si>
  <si>
    <t>Investigación básica, aplicada y estudios</t>
  </si>
  <si>
    <t>Gestión del talento humano.</t>
  </si>
  <si>
    <t xml:space="preserve">Plan de Capacitación ejecutado </t>
  </si>
  <si>
    <t>(Programa ejecutado/Programa formulado)*100</t>
  </si>
  <si>
    <t>Capacitación de empleados del Instituto Nacional de Vías.</t>
  </si>
  <si>
    <t>Clima laboral</t>
  </si>
  <si>
    <t>Promedio calificaciones dadas / Calificación máxima</t>
  </si>
  <si>
    <t>Estrategia de Buen Gobierno</t>
  </si>
  <si>
    <t>Gestión Financiera</t>
  </si>
  <si>
    <t>Ejecución de metas presupuestales a nivel de obligado según compromiso del representante legal de cada Entidad del Sector.</t>
  </si>
  <si>
    <t>Mejorar la ejecución presupuestal de la entidad, mediante gestión, seguimiento y control, sobre los rubros presupuestales, de tal forma que se lleven a cabo los proyectos para conseguir los retos y logros de la Entidad.</t>
  </si>
  <si>
    <t>Todos los proyectos presupuestales del Invías</t>
  </si>
  <si>
    <t>* La meta varia anualmente dependiendo de lo pactado por la Dirección General del Invías</t>
  </si>
  <si>
    <t>Línea Base
(A)</t>
  </si>
  <si>
    <t>Mejorar y mantener el estado de la red vial nacional primaria, mediante la Construcción, Mejoramiento y mantenimiento de la infraestructura de transporte para mejorar la competitividad del país.</t>
  </si>
  <si>
    <t>Contribuir con el mejoramiento del estado de la red vial secundaria, mediante la Construcción, Mejoramiento y Mantenimiento de la Infraestructura de transporte para mejorar la conectividad regional.</t>
  </si>
  <si>
    <t>Desarrollar y cualificar los servidores públicos bajo el principio del mérito para la provisión de los empleos, el desarrollo de competencias, vocación del servicio, y aplicación de estímulos en pro de una gerencia pública enfocada a la consecución de resultados</t>
  </si>
  <si>
    <t>Política Desarrollo Administrativo Decreto 2482</t>
  </si>
  <si>
    <t>Mantener la percepción positiva de la ciudadanía respecto al desarrollo de los proyectos de infraestructura</t>
  </si>
  <si>
    <t>PND: Buen Gobierno - Fortalecer la articulación Nación-Territorio y Optimizar la gestión de la información</t>
  </si>
  <si>
    <t>Infraestructura Competitiva, Interconectada, Ambientalmente Sostenible y Territorial</t>
  </si>
  <si>
    <t>Obligaciones registradas en SIIF / Apropiación vigente Entidad</t>
  </si>
  <si>
    <t xml:space="preserve">Desarrollar una infraestructura competitiva que fortalezca su conectividad, con especial énfasis en las necesidades y realidades de los territorios y enmarcado en el crecimiento verde. </t>
  </si>
  <si>
    <t>Mejorar y mantener el estado de la red vial nacional, mediante la Construcción, Mejoramiento y mantenimiento de la infraestructura de transporte para la competitividad del país</t>
  </si>
  <si>
    <t>Km de segundas calzadas construidos / Km de segundas calzadas construidos programados</t>
  </si>
  <si>
    <t>Divulgar activamente la información pública y responder oportunamente los requerimientos de información, para mantener canales de comunicación efectiva con los diferentes públicos de interés respecto a la gestión institucional.</t>
  </si>
  <si>
    <t>PND: Consolidación de corredores de transporte multimodal estratégicos
PND: Estrategias Regionales</t>
  </si>
  <si>
    <t>Inversión privada en infraestructura férrea, aeroportuaria y portuaria (billones de $ acumulados en el cuatrienio) - ANI: Base 2014: $4,18 Meta 2018 $4,77.
Toneladas de transporte de carga por los modos férreo, fluvial y aéreo (sin carbón) (millones) de 1,4 a 2. (la ANI LB 2014: 174,000 ton y terminando cuatrienio 520,000 Ton)
Kilómetros de corredor fluvial mantenido - CORMAGDALENA de 1.025 a 1.025 
Kilómetros de Red Férrea en condiciones de operación - ANI de 628 a 1.283 
Aeropuertos con obras de construcción y ampliación de aeropuertos terminados – Aerocivil* de 16 a 17 
Intervenciones terminadas en mantenimiento de infraestructura aeroportuaria (iguales o superiores a $800 millones) de 75 a 130 
Aeropuertos para la prosperidad intervenidos - Aerocivil de 32 a 52
Espacios de Infraestructura dedicada a la intermodalidad de 31 a 44.
INVIAS 6 obras de mantenimiento y profundización de canales de acceso a puertos marítimos. Base 8, meta 14</t>
  </si>
  <si>
    <t>• Adecuación, mejoramiento y mantenimiento de la red fluvial nacional
• Construcción, mejoramiento, rehabilitación y dotación de muelles de interés nacional
• Construcción, mejoramiento, rehabilitación y dotación de muelles de interés regional.
• Adecuación y canalización de los esteros en el litoral pacífico nacional</t>
  </si>
  <si>
    <t>Desarrollar una infraestructura competitiva que fortalezca su conectividad, con especial énfasis en las necesidades y realidades de los territorios y enmarcado en el crecimiento verde</t>
  </si>
  <si>
    <t xml:space="preserve">Nuevos Kilómetros de vías con rehabilitación y mantenimiento – INVIAS 400 Km
Kilómetros de vías con pavimento - Invías 226 Km (8.454 a 8.680)
Kilómetros de calzadas construidas no concesionadas 14 Km (166 a 180) 
</t>
  </si>
  <si>
    <t>Mejoramiento Corredores Prioritarios de Prosperidad
Mejoramiento y mantenimiento de la red vial nacional (varios proyectos de la red vial nacional primaria)</t>
  </si>
  <si>
    <t xml:space="preserve">Gestionar la integración de los sistemas de información a través de la modernización de la plataforma tecnológica para facilitar el acceso a la información </t>
  </si>
  <si>
    <t>El PND en su estrategia de Buen Gobierno, tiene como objetivo promover la eficiencia y eficacia administrativa, en ese sentido se habla de empleo público fortalecido.</t>
  </si>
  <si>
    <t>% de Ejecución Presupuestal (obligación de recursos de la vigencia)</t>
  </si>
  <si>
    <t>Mejoramiento Corredores Prioritarios de Prosperidad
Mejoramiento y mantenimiento de la red vial nacional (varios proyectos de la red vial nacional primaria)
Contratos-Plan Red Nacional</t>
  </si>
  <si>
    <t>Planes alineados a los temas de transparencia, medidas anticorrupción, Acceso a la información, Participación ciudadana, Rendición de cuentas y Fortalecimiento institucional verificados</t>
  </si>
  <si>
    <t>Fortalecimiento del Modelo Integrado de Planeación y Gestión</t>
  </si>
  <si>
    <t xml:space="preserve">Alinear la planeación institucional a las políticas del Gobierno Nacional en materia  Transparencia / medidas anticorrupción, Acceso a la información, Participación ciudadana / Rendición de cuentas y Fortalecimiento institucional 
 </t>
  </si>
  <si>
    <t>kilómetros de nuevas calzadas construidas (segundas calzadas)</t>
  </si>
  <si>
    <t>Meta SINERGIA Cuantificada
(B)</t>
  </si>
  <si>
    <t>Mantener la percepción positiva de la ciudadanía respecto al desarrollo de los proyectos de infraestructura, involucrándola en el seguimiento a la gestión a través de aplicación de encuesta</t>
  </si>
  <si>
    <t xml:space="preserve">Verificar que el plan sectorial, el plan estrategico institucional y el plan de acción anual tenga alineado los temas de Transparencia / medidas anticorrupción, Acceso a la información, Participación ciudadana / Rendición de cuentas y Fortalecimiento institucional </t>
  </si>
  <si>
    <t>Responsables</t>
  </si>
  <si>
    <t>Oficina Asesora de Planeación, Subdirección de Medio Ambiente y Gestión Social</t>
  </si>
  <si>
    <t>Oficina Asesora de Planeación</t>
  </si>
  <si>
    <t xml:space="preserve">No de Planes alineados a los temas  deTransparencia durante el cuatrienio </t>
  </si>
  <si>
    <t xml:space="preserve">Realizar 8 obras de mantenimiento y profundización de canales de acceso a los puertos </t>
  </si>
  <si>
    <t>Meta SINERGIA Cuatrienio</t>
  </si>
  <si>
    <t>Construir 500 Km de placa huella</t>
  </si>
  <si>
    <t>Subdirección Marítimo y Fluvial</t>
  </si>
  <si>
    <t>Subdirección de la Red Terciaria y Férrea</t>
  </si>
  <si>
    <t xml:space="preserve">Se requieren $128.000 mlls para la construcción de 143 Km de placa huella para cumplir  la meta del cuatrienio (500 km).  
</t>
  </si>
  <si>
    <t>Cosntruir 14 Km de nuevas calzadas (segundas calzadas)</t>
  </si>
  <si>
    <t>Subdirección de la Red Nacional de Carreteras, Grupo Grandes Proyectos, Grupo Túnel de la Línea</t>
  </si>
  <si>
    <t>Realizar 400 Km de mantenimiento y rehabilitación en la red vial primaria</t>
  </si>
  <si>
    <t>Subdirección de la Red Nacional de Carreteras, Grupo Grandes Proyectos</t>
  </si>
  <si>
    <t>Pavimentar 226 Km en red vial primaria</t>
  </si>
  <si>
    <t>Subdirección de la Red terciaria y Férrea, Grupo Grandes Proyectos</t>
  </si>
  <si>
    <t>Subdirección de Estudios e Innovación</t>
  </si>
  <si>
    <t>Formular el 100% del Plan de Capacitación</t>
  </si>
  <si>
    <t>Subdirección Administrativa</t>
  </si>
  <si>
    <t>Alcanzar el 66% de favorabiliad del clima laboral</t>
  </si>
  <si>
    <t>Todas las Unidades Ejecutoras</t>
  </si>
  <si>
    <t xml:space="preserve">Mejorar la calidad de la formulación del Plan Anticorrupción y de Atención al Ciudadano- PAAC y su mapa de riesgos de corrupción </t>
  </si>
  <si>
    <t>Plan Anticorrupción y de Atención al Ciudadano  (PAAC)  y mapa de riesgos de corrupción formulado anualmente,  con mejoras en la metodología</t>
  </si>
  <si>
    <t>No. De planes formulados y mapas de corrupción formulados con mejoras en la metodología</t>
  </si>
  <si>
    <t xml:space="preserve">Estrategia de rendición de cuentas con acciones conducentes a mantener la ciudadnía informada promoviendo el diálogo y motivando la participación ciudadana  a través de incentivos </t>
  </si>
  <si>
    <t>Estrategia establecida anualmente</t>
  </si>
  <si>
    <t>Atender oportunamente el 100% de los requerimientos de la ciudadanía</t>
  </si>
  <si>
    <t>Secretaría General Administrativa</t>
  </si>
  <si>
    <t xml:space="preserve">Realizar 10 obras de mantenimiento y profundización de canales de acceso a los puertos </t>
  </si>
  <si>
    <t>Cosntruir 39,3 Km de nuevas calzadas (segundas calzadas)</t>
  </si>
  <si>
    <t>Realizar 587,9 Km de mantenimiento y rehabilitación en la red vial primaria</t>
  </si>
  <si>
    <t>Pavimentar 332,55 Km en red vial primaria</t>
  </si>
  <si>
    <t>Realizar 44 obras fluviales</t>
  </si>
  <si>
    <t>Pavimentar 399,9 Km en red vial secundaria</t>
  </si>
  <si>
    <t>Elaborar 4 documentos técnicos</t>
  </si>
  <si>
    <t>Obligar el presupuesto en un porcentaje del 80,04%</t>
  </si>
  <si>
    <t>Meta SINERGIA Cuantificada Acumulada 
(C=A+B)</t>
  </si>
  <si>
    <t xml:space="preserve">Establecer como estrategia de rendición de cuentas acciones conducentes a mantener la ciudadanía informada promoviendo el diálogo y motivando la participación ciudadana  a través de incentivos </t>
  </si>
  <si>
    <r>
      <t xml:space="preserve">Integrar el </t>
    </r>
    <r>
      <rPr>
        <sz val="11"/>
        <rFont val="Arial Narrow"/>
        <family val="2"/>
      </rPr>
      <t>los aplicativos de la entidad</t>
    </r>
  </si>
  <si>
    <t>N.A</t>
  </si>
  <si>
    <t>PLAN ESTRATEGICO INSTITUCIONAL 2015 - 2018</t>
  </si>
  <si>
    <t>Avance a diciembre 2018
(sin línea base)</t>
  </si>
  <si>
    <t>Acumulado 2015 a diciembre 2018
(con línea base)</t>
  </si>
  <si>
    <t>Construir 384,3 Km de placa huella</t>
  </si>
  <si>
    <t>Meta Acumulada 
(E=A+D)</t>
  </si>
  <si>
    <t>Meta
PAA  cuantificada 2015, 2016, 2017,2018
(D)</t>
  </si>
  <si>
    <t xml:space="preserve">Meta  - Programación anual Plan de Acción
 2015, 2016, 2017 y 2018
</t>
  </si>
  <si>
    <t xml:space="preserve">Se cumplió la meta satisfactoriamente
</t>
  </si>
  <si>
    <t>La meta SINERGIA según lineamientos del Departamento nacional de Planeación no se modifica, no obstante de conformidad con los recursos asignados y la situación social y fiscal del país se ajusta la meta de los Planes de Acción Anuales
2015: 3
2016: 2
2017: 3</t>
  </si>
  <si>
    <t>Esta meta no fue  cuantificada en las metas del Plan Nacional de Desarrollo por lo que no hace parte de las metas SINERGIA, mas si del Plan Sectorial, Plan Estratégico Institucional y Planes de Acción Anuales
2015:14
2016: 10
2017: 7
2018: 13</t>
  </si>
  <si>
    <t>2015: 258,5  pavimento nuevo red secundaria
2016: 259,34
2017: 139,1
2018: 58,52</t>
  </si>
  <si>
    <t>Vigencia 2015: 3
2016: 1
2018:1</t>
  </si>
  <si>
    <t>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</si>
</sst>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name val="Arial Narrow"/>
      <family val="2"/>
    </font>
    <font>
      <b/>
      <sz val="11"/>
      <name val="Arial Narrow"/>
      <family val="2"/>
    </font>
    <font>
      <b/>
      <sz val="11"/>
      <color theme="1"/>
      <name val="Arial Narrow"/>
      <family val="2"/>
    </font>
    <font>
      <sz val="11"/>
      <color theme="1"/>
      <name val="Arial Narrow"/>
      <family val="2"/>
    </font>
    <font>
      <strike/>
      <sz val="11"/>
      <name val="Arial Narrow"/>
      <family val="2"/>
    </font>
    <font>
      <sz val="11"/>
      <color rgb="FF00B050"/>
      <name val="Arial Narrow"/>
      <family val="2"/>
    </font>
    <font>
      <sz val="11"/>
      <color rgb="FFFF0000"/>
      <name val="Arial Narrow"/>
      <family val="2"/>
    </font>
    <font>
      <b/>
      <sz val="9"/>
      <color indexed="81"/>
      <name val="Tahoma"/>
      <family val="2"/>
    </font>
    <font>
      <b/>
      <u/>
      <sz val="9"/>
      <color indexed="81"/>
      <name val="Tahoma"/>
      <family val="2"/>
    </font>
    <font>
      <sz val="9"/>
      <color indexed="81"/>
      <name val="Tahoma"/>
      <family val="2"/>
    </font>
    <font>
      <sz val="11"/>
      <color rgb="FF000000"/>
      <name val="Arial Narrow"/>
      <family val="2"/>
    </font>
    <font>
      <sz val="11"/>
      <color theme="1"/>
      <name val="Calibri"/>
      <family val="2"/>
      <scheme val="minor"/>
    </font>
    <font>
      <u/>
      <sz val="10"/>
      <color indexed="12"/>
      <name val="Arial"/>
      <family val="2"/>
    </font>
    <font>
      <b/>
      <sz val="9"/>
      <color indexed="8"/>
      <name val="Calibri"/>
      <family val="2"/>
    </font>
    <font>
      <b/>
      <sz val="16"/>
      <name val="Arial Narrow"/>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42"/>
        <bgColor indexed="64"/>
      </patternFill>
    </fill>
    <fill>
      <patternFill patternType="solid">
        <fgColor theme="9"/>
        <bgColor indexed="64"/>
      </patternFill>
    </fill>
    <fill>
      <patternFill patternType="solid">
        <fgColor theme="4"/>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2" fillId="0" borderId="0" applyFont="0" applyFill="0" applyBorder="0" applyAlignment="0" applyProtection="0"/>
    <xf numFmtId="0" fontId="13" fillId="0" borderId="0" applyNumberFormat="0" applyFill="0" applyBorder="0" applyAlignment="0" applyProtection="0">
      <alignment vertical="top"/>
      <protection locked="0"/>
    </xf>
  </cellStyleXfs>
  <cellXfs count="55">
    <xf numFmtId="0" fontId="0" fillId="0" borderId="0" xfId="0"/>
    <xf numFmtId="0" fontId="1" fillId="0" borderId="0" xfId="0" applyFont="1" applyFill="1" applyAlignment="1">
      <alignment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left" vertical="center" wrapText="1"/>
    </xf>
    <xf numFmtId="3" fontId="1"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justify" vertical="center" wrapText="1"/>
    </xf>
    <xf numFmtId="0" fontId="1" fillId="0" borderId="5"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1" fillId="3" borderId="2" xfId="0" applyFont="1" applyFill="1" applyBorder="1" applyAlignment="1">
      <alignment horizontal="left" vertical="center" wrapText="1"/>
    </xf>
    <xf numFmtId="10" fontId="1" fillId="0" borderId="2" xfId="0" applyNumberFormat="1" applyFont="1" applyBorder="1" applyAlignment="1">
      <alignment horizontal="center" vertical="center"/>
    </xf>
    <xf numFmtId="3" fontId="1" fillId="3" borderId="2" xfId="0" applyNumberFormat="1" applyFont="1" applyFill="1" applyBorder="1" applyAlignment="1">
      <alignment horizontal="center" vertical="center" wrapText="1"/>
    </xf>
    <xf numFmtId="10" fontId="1" fillId="3" borderId="2" xfId="0" applyNumberFormat="1" applyFont="1" applyFill="1" applyBorder="1" applyAlignment="1">
      <alignment horizontal="center" vertical="center" wrapText="1"/>
    </xf>
    <xf numFmtId="0" fontId="1" fillId="0" borderId="3" xfId="0" applyFont="1" applyFill="1" applyBorder="1" applyAlignment="1">
      <alignment vertical="center" wrapText="1"/>
    </xf>
    <xf numFmtId="165" fontId="1"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1" fillId="0" borderId="6" xfId="0" applyFont="1" applyFill="1" applyBorder="1" applyAlignment="1">
      <alignment horizontal="left" vertical="center" wrapText="1"/>
    </xf>
    <xf numFmtId="4" fontId="1" fillId="0" borderId="2" xfId="0" applyNumberFormat="1" applyFont="1" applyFill="1" applyBorder="1" applyAlignment="1">
      <alignment horizontal="center" vertical="center" wrapText="1"/>
    </xf>
    <xf numFmtId="0" fontId="1" fillId="0" borderId="2" xfId="1" applyNumberFormat="1" applyFont="1" applyFill="1" applyBorder="1" applyAlignment="1">
      <alignment horizontal="center" vertical="center" wrapText="1"/>
    </xf>
    <xf numFmtId="9" fontId="1" fillId="3"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46" fontId="1" fillId="0" borderId="2" xfId="0" applyNumberFormat="1" applyFont="1" applyFill="1" applyBorder="1" applyAlignment="1">
      <alignment horizontal="left" vertical="center" wrapText="1"/>
    </xf>
    <xf numFmtId="0" fontId="14" fillId="4" borderId="2" xfId="2" applyFont="1" applyFill="1" applyBorder="1" applyAlignment="1" applyProtection="1">
      <alignment horizontal="center" vertical="center" wrapText="1"/>
    </xf>
    <xf numFmtId="9" fontId="1" fillId="0" borderId="2" xfId="1" applyFont="1" applyFill="1" applyBorder="1" applyAlignment="1">
      <alignment horizontal="center" vertical="center" wrapText="1"/>
    </xf>
    <xf numFmtId="0" fontId="14" fillId="5" borderId="2" xfId="2" applyFont="1" applyFill="1" applyBorder="1" applyAlignment="1" applyProtection="1">
      <alignment horizontal="center" vertical="center" wrapText="1"/>
    </xf>
    <xf numFmtId="0" fontId="14" fillId="6" borderId="2" xfId="2" applyFont="1" applyFill="1" applyBorder="1" applyAlignment="1" applyProtection="1">
      <alignment horizontal="center" vertical="center" wrapText="1"/>
    </xf>
    <xf numFmtId="9" fontId="15" fillId="0"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justify"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4" fillId="3" borderId="2" xfId="0" applyNumberFormat="1" applyFont="1" applyFill="1" applyBorder="1" applyAlignment="1">
      <alignment horizontal="center" vertical="center" wrapText="1"/>
    </xf>
  </cellXfs>
  <cellStyles count="3">
    <cellStyle name="Hipervínculo" xfId="2" builtinId="8"/>
    <cellStyle name="Normal" xfId="0" builtinId="0"/>
    <cellStyle name="Porcentaje" xfId="1" builtinId="5"/>
  </cellStyles>
  <dxfs count="3">
    <dxf>
      <fill>
        <patternFill>
          <bgColor indexed="43"/>
        </patternFill>
      </fill>
    </dxf>
    <dxf>
      <fill>
        <patternFill>
          <bgColor indexed="45"/>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0"/>
  <sheetViews>
    <sheetView tabSelected="1" topLeftCell="I1" zoomScale="70" zoomScaleNormal="70" zoomScalePageLayoutView="60" workbookViewId="0">
      <pane ySplit="2" topLeftCell="A3" activePane="bottomLeft" state="frozen"/>
      <selection activeCell="I1" sqref="I1"/>
      <selection pane="bottomLeft" activeCell="Q10" sqref="Q10"/>
    </sheetView>
  </sheetViews>
  <sheetFormatPr baseColWidth="10" defaultColWidth="10.85546875" defaultRowHeight="16.5" x14ac:dyDescent="0.25"/>
  <cols>
    <col min="1" max="1" width="20.7109375" style="4" customWidth="1"/>
    <col min="2" max="2" width="21.140625" style="1" customWidth="1"/>
    <col min="3" max="3" width="24.85546875" style="1" customWidth="1"/>
    <col min="4" max="4" width="25.42578125" style="14" customWidth="1"/>
    <col min="5" max="5" width="48.42578125" style="14" customWidth="1"/>
    <col min="6" max="6" width="64.42578125" style="15" customWidth="1"/>
    <col min="7" max="7" width="10.42578125" style="4" customWidth="1"/>
    <col min="8" max="8" width="54.140625" style="1" customWidth="1"/>
    <col min="9" max="9" width="38.42578125" style="1" customWidth="1"/>
    <col min="10" max="10" width="34.140625" style="1" customWidth="1"/>
    <col min="11" max="11" width="9.5703125" style="4" customWidth="1"/>
    <col min="12" max="12" width="16.42578125" style="4" customWidth="1"/>
    <col min="13" max="14" width="19.140625" style="4" customWidth="1"/>
    <col min="15" max="15" width="25.85546875" style="4" customWidth="1"/>
    <col min="16" max="16" width="19.5703125" style="4" customWidth="1"/>
    <col min="17" max="20" width="18.85546875" style="4" customWidth="1"/>
    <col min="21" max="21" width="32.42578125" style="1" hidden="1" customWidth="1"/>
    <col min="22" max="22" width="34" style="1" customWidth="1"/>
    <col min="23" max="23" width="11.5703125" style="1" bestFit="1" customWidth="1"/>
    <col min="24" max="16384" width="10.85546875" style="1"/>
  </cols>
  <sheetData>
    <row r="1" spans="1:24" ht="39" customHeight="1" x14ac:dyDescent="0.25">
      <c r="A1" s="53" t="s">
        <v>131</v>
      </c>
      <c r="B1" s="53"/>
      <c r="C1" s="53"/>
      <c r="D1" s="53"/>
      <c r="E1" s="53"/>
      <c r="F1" s="53"/>
      <c r="G1" s="53"/>
      <c r="H1" s="53"/>
      <c r="I1" s="53"/>
      <c r="J1" s="53"/>
      <c r="K1" s="53"/>
      <c r="L1" s="53"/>
      <c r="M1" s="53"/>
      <c r="N1" s="53"/>
      <c r="O1" s="53"/>
      <c r="P1" s="53"/>
      <c r="Q1" s="53"/>
      <c r="R1" s="53"/>
      <c r="S1" s="53"/>
      <c r="T1" s="53"/>
      <c r="U1" s="53"/>
      <c r="V1" s="53"/>
    </row>
    <row r="2" spans="1:24" s="4" customFormat="1" ht="99" customHeight="1" x14ac:dyDescent="0.25">
      <c r="A2" s="2" t="s">
        <v>0</v>
      </c>
      <c r="B2" s="2" t="s">
        <v>1</v>
      </c>
      <c r="C2" s="2" t="s">
        <v>65</v>
      </c>
      <c r="D2" s="3" t="s">
        <v>2</v>
      </c>
      <c r="E2" s="3" t="s">
        <v>3</v>
      </c>
      <c r="F2" s="3" t="s">
        <v>4</v>
      </c>
      <c r="G2" s="2" t="s">
        <v>5</v>
      </c>
      <c r="H2" s="2" t="s">
        <v>6</v>
      </c>
      <c r="I2" s="2" t="s">
        <v>7</v>
      </c>
      <c r="J2" s="2" t="s">
        <v>8</v>
      </c>
      <c r="K2" s="2" t="s">
        <v>61</v>
      </c>
      <c r="L2" s="2" t="s">
        <v>96</v>
      </c>
      <c r="M2" s="2" t="s">
        <v>88</v>
      </c>
      <c r="N2" s="2" t="s">
        <v>127</v>
      </c>
      <c r="O2" s="2" t="s">
        <v>137</v>
      </c>
      <c r="P2" s="2" t="s">
        <v>136</v>
      </c>
      <c r="Q2" s="2" t="s">
        <v>135</v>
      </c>
      <c r="R2" s="2" t="s">
        <v>132</v>
      </c>
      <c r="S2" s="2" t="s">
        <v>133</v>
      </c>
      <c r="T2" s="2" t="s">
        <v>91</v>
      </c>
      <c r="U2" s="2" t="s">
        <v>9</v>
      </c>
      <c r="V2" s="2" t="s">
        <v>10</v>
      </c>
      <c r="W2" s="37" t="s">
        <v>143</v>
      </c>
      <c r="X2" s="38"/>
    </row>
    <row r="3" spans="1:24" ht="190.5" customHeight="1" x14ac:dyDescent="0.25">
      <c r="A3" s="39" t="s">
        <v>11</v>
      </c>
      <c r="B3" s="39"/>
      <c r="C3" s="39" t="s">
        <v>12</v>
      </c>
      <c r="D3" s="43" t="s">
        <v>13</v>
      </c>
      <c r="E3" s="43" t="s">
        <v>13</v>
      </c>
      <c r="F3" s="43" t="s">
        <v>13</v>
      </c>
      <c r="G3" s="39" t="s">
        <v>14</v>
      </c>
      <c r="H3" s="20" t="s">
        <v>66</v>
      </c>
      <c r="I3" s="5" t="s">
        <v>15</v>
      </c>
      <c r="J3" s="5" t="s">
        <v>16</v>
      </c>
      <c r="K3" s="8">
        <v>0</v>
      </c>
      <c r="L3" s="8" t="s">
        <v>13</v>
      </c>
      <c r="M3" s="6" t="s">
        <v>13</v>
      </c>
      <c r="N3" s="6" t="s">
        <v>13</v>
      </c>
      <c r="O3" s="6" t="s">
        <v>89</v>
      </c>
      <c r="P3" s="7">
        <v>0.8</v>
      </c>
      <c r="Q3" s="7">
        <f>K3+P3</f>
        <v>0.8</v>
      </c>
      <c r="R3" s="28">
        <v>0.82</v>
      </c>
      <c r="S3" s="28">
        <f>K3+R3</f>
        <v>0.82</v>
      </c>
      <c r="T3" s="7" t="s">
        <v>92</v>
      </c>
      <c r="U3" s="9" t="s">
        <v>17</v>
      </c>
      <c r="V3" s="5" t="s">
        <v>138</v>
      </c>
      <c r="W3" s="7">
        <f>S3/Q3</f>
        <v>1.0249999999999999</v>
      </c>
      <c r="X3" s="35" t="str">
        <f>IF(W3="","",IF(W3&gt;=100%,"Zona de Exceso",IF(W3&gt;=80%,"Zona de Cumplimiento","Zona de Alerta")))</f>
        <v>Zona de Exceso</v>
      </c>
    </row>
    <row r="4" spans="1:24" ht="183.75" customHeight="1" x14ac:dyDescent="0.25">
      <c r="A4" s="45"/>
      <c r="B4" s="45"/>
      <c r="C4" s="45"/>
      <c r="D4" s="49"/>
      <c r="E4" s="49"/>
      <c r="F4" s="49"/>
      <c r="G4" s="45"/>
      <c r="H4" s="39" t="s">
        <v>86</v>
      </c>
      <c r="I4" s="5" t="s">
        <v>84</v>
      </c>
      <c r="J4" s="5" t="s">
        <v>94</v>
      </c>
      <c r="K4" s="24">
        <v>0</v>
      </c>
      <c r="L4" s="6" t="s">
        <v>13</v>
      </c>
      <c r="M4" s="6" t="s">
        <v>13</v>
      </c>
      <c r="N4" s="6" t="s">
        <v>13</v>
      </c>
      <c r="O4" s="6" t="s">
        <v>90</v>
      </c>
      <c r="P4" s="22">
        <v>4</v>
      </c>
      <c r="Q4" s="22">
        <f>K4+P4</f>
        <v>4</v>
      </c>
      <c r="R4" s="22">
        <v>4</v>
      </c>
      <c r="S4" s="22">
        <f>K4+R4</f>
        <v>4</v>
      </c>
      <c r="T4" s="22" t="s">
        <v>93</v>
      </c>
      <c r="U4" s="9" t="s">
        <v>85</v>
      </c>
      <c r="V4" s="5" t="s">
        <v>138</v>
      </c>
      <c r="W4" s="7">
        <f t="shared" ref="W4:W10" si="0">S4/Q4</f>
        <v>1</v>
      </c>
      <c r="X4" s="35" t="str">
        <f t="shared" ref="X4:X19" si="1">IF(W4="","",IF(W4&gt;=100%,"Zona de Exceso",IF(W4&gt;=80%,"Zona de Cumplimiento","Zona de Alerta")))</f>
        <v>Zona de Exceso</v>
      </c>
    </row>
    <row r="5" spans="1:24" ht="94.5" customHeight="1" x14ac:dyDescent="0.25">
      <c r="A5" s="45"/>
      <c r="B5" s="45"/>
      <c r="C5" s="45"/>
      <c r="D5" s="49"/>
      <c r="E5" s="49"/>
      <c r="F5" s="49"/>
      <c r="G5" s="45"/>
      <c r="H5" s="45"/>
      <c r="I5" s="25" t="s">
        <v>113</v>
      </c>
      <c r="J5" s="25" t="s">
        <v>114</v>
      </c>
      <c r="K5" s="24">
        <v>0</v>
      </c>
      <c r="L5" s="6" t="s">
        <v>13</v>
      </c>
      <c r="M5" s="6" t="s">
        <v>13</v>
      </c>
      <c r="N5" s="6" t="s">
        <v>13</v>
      </c>
      <c r="O5" s="6" t="s">
        <v>112</v>
      </c>
      <c r="P5" s="22">
        <v>6</v>
      </c>
      <c r="Q5" s="22">
        <f t="shared" ref="Q5:Q6" si="2">K5+P5</f>
        <v>6</v>
      </c>
      <c r="R5" s="22">
        <v>6</v>
      </c>
      <c r="S5" s="22">
        <f t="shared" ref="S5:S6" si="3">K5+R5</f>
        <v>6</v>
      </c>
      <c r="T5" s="22" t="s">
        <v>93</v>
      </c>
      <c r="U5" s="9" t="s">
        <v>85</v>
      </c>
      <c r="V5" s="5" t="s">
        <v>138</v>
      </c>
      <c r="W5" s="7">
        <f t="shared" si="0"/>
        <v>1</v>
      </c>
      <c r="X5" s="35" t="str">
        <f t="shared" si="1"/>
        <v>Zona de Exceso</v>
      </c>
    </row>
    <row r="6" spans="1:24" ht="132.75" customHeight="1" x14ac:dyDescent="0.25">
      <c r="A6" s="45"/>
      <c r="B6" s="45"/>
      <c r="C6" s="45"/>
      <c r="D6" s="49"/>
      <c r="E6" s="49"/>
      <c r="F6" s="49"/>
      <c r="G6" s="45"/>
      <c r="H6" s="45"/>
      <c r="I6" s="5" t="s">
        <v>115</v>
      </c>
      <c r="J6" s="5" t="s">
        <v>116</v>
      </c>
      <c r="K6" s="24">
        <v>0</v>
      </c>
      <c r="L6" s="6" t="s">
        <v>13</v>
      </c>
      <c r="M6" s="6" t="s">
        <v>13</v>
      </c>
      <c r="N6" s="6" t="s">
        <v>13</v>
      </c>
      <c r="O6" s="5" t="s">
        <v>128</v>
      </c>
      <c r="P6" s="22">
        <v>3</v>
      </c>
      <c r="Q6" s="22">
        <f t="shared" si="2"/>
        <v>3</v>
      </c>
      <c r="R6" s="22">
        <v>3</v>
      </c>
      <c r="S6" s="22">
        <f t="shared" si="3"/>
        <v>3</v>
      </c>
      <c r="T6" s="22" t="s">
        <v>93</v>
      </c>
      <c r="U6" s="9" t="s">
        <v>85</v>
      </c>
      <c r="V6" s="5" t="s">
        <v>138</v>
      </c>
      <c r="W6" s="7">
        <f t="shared" si="0"/>
        <v>1</v>
      </c>
      <c r="X6" s="35" t="str">
        <f t="shared" si="1"/>
        <v>Zona de Exceso</v>
      </c>
    </row>
    <row r="7" spans="1:24" ht="88.5" customHeight="1" x14ac:dyDescent="0.25">
      <c r="A7" s="45"/>
      <c r="B7" s="45"/>
      <c r="C7" s="45"/>
      <c r="D7" s="49"/>
      <c r="E7" s="49"/>
      <c r="F7" s="49"/>
      <c r="G7" s="45"/>
      <c r="H7" s="10" t="s">
        <v>73</v>
      </c>
      <c r="I7" s="5" t="s">
        <v>18</v>
      </c>
      <c r="J7" s="5" t="s">
        <v>19</v>
      </c>
      <c r="K7" s="7">
        <v>0</v>
      </c>
      <c r="L7" s="7"/>
      <c r="M7" s="6" t="s">
        <v>13</v>
      </c>
      <c r="N7" s="6" t="s">
        <v>13</v>
      </c>
      <c r="O7" s="6" t="s">
        <v>117</v>
      </c>
      <c r="P7" s="7">
        <v>1</v>
      </c>
      <c r="Q7" s="7">
        <f>K7+P7</f>
        <v>1</v>
      </c>
      <c r="R7" s="7">
        <v>1</v>
      </c>
      <c r="S7" s="7">
        <v>1</v>
      </c>
      <c r="T7" s="7" t="s">
        <v>118</v>
      </c>
      <c r="U7" s="5" t="s">
        <v>20</v>
      </c>
      <c r="V7" s="5" t="s">
        <v>138</v>
      </c>
      <c r="W7" s="7">
        <f t="shared" si="0"/>
        <v>1</v>
      </c>
      <c r="X7" s="35" t="str">
        <f t="shared" si="1"/>
        <v>Zona de Exceso</v>
      </c>
    </row>
    <row r="8" spans="1:24" ht="121.5" customHeight="1" x14ac:dyDescent="0.25">
      <c r="A8" s="39" t="s">
        <v>21</v>
      </c>
      <c r="B8" s="39" t="s">
        <v>74</v>
      </c>
      <c r="C8" s="39" t="s">
        <v>22</v>
      </c>
      <c r="D8" s="43" t="s">
        <v>68</v>
      </c>
      <c r="E8" s="50" t="s">
        <v>70</v>
      </c>
      <c r="F8" s="50" t="s">
        <v>75</v>
      </c>
      <c r="G8" s="39" t="s">
        <v>14</v>
      </c>
      <c r="H8" s="41" t="s">
        <v>71</v>
      </c>
      <c r="I8" s="9" t="s">
        <v>23</v>
      </c>
      <c r="J8" s="9" t="s">
        <v>24</v>
      </c>
      <c r="K8" s="8">
        <v>8</v>
      </c>
      <c r="L8" s="8" t="s">
        <v>95</v>
      </c>
      <c r="M8" s="6">
        <v>6</v>
      </c>
      <c r="N8" s="6">
        <f>K8+M8</f>
        <v>14</v>
      </c>
      <c r="O8" s="6" t="s">
        <v>119</v>
      </c>
      <c r="P8" s="8">
        <v>10</v>
      </c>
      <c r="Q8" s="6">
        <f>K8+P8</f>
        <v>18</v>
      </c>
      <c r="R8" s="6">
        <f>3+2+3</f>
        <v>8</v>
      </c>
      <c r="S8" s="6">
        <f t="shared" ref="S8:S16" si="4">K8+R8</f>
        <v>16</v>
      </c>
      <c r="T8" s="6" t="s">
        <v>98</v>
      </c>
      <c r="U8" s="9" t="s">
        <v>25</v>
      </c>
      <c r="V8" s="9" t="s">
        <v>139</v>
      </c>
      <c r="W8" s="7">
        <f t="shared" si="0"/>
        <v>0.88888888888888884</v>
      </c>
      <c r="X8" s="34" t="str">
        <f t="shared" si="1"/>
        <v>Zona de Cumplimiento</v>
      </c>
    </row>
    <row r="9" spans="1:24" ht="201.75" customHeight="1" x14ac:dyDescent="0.25">
      <c r="A9" s="45"/>
      <c r="B9" s="45"/>
      <c r="C9" s="45"/>
      <c r="D9" s="49"/>
      <c r="E9" s="51"/>
      <c r="F9" s="51"/>
      <c r="G9" s="45"/>
      <c r="H9" s="48"/>
      <c r="I9" s="9" t="s">
        <v>26</v>
      </c>
      <c r="J9" s="9" t="s">
        <v>27</v>
      </c>
      <c r="K9" s="8">
        <v>35</v>
      </c>
      <c r="L9" s="8" t="s">
        <v>13</v>
      </c>
      <c r="M9" s="6" t="s">
        <v>13</v>
      </c>
      <c r="N9" s="6" t="s">
        <v>13</v>
      </c>
      <c r="O9" s="6" t="s">
        <v>123</v>
      </c>
      <c r="P9" s="8">
        <v>44</v>
      </c>
      <c r="Q9" s="6">
        <f>K9+P9</f>
        <v>79</v>
      </c>
      <c r="R9" s="8">
        <f>14+10+7+13</f>
        <v>44</v>
      </c>
      <c r="S9" s="8">
        <f t="shared" si="4"/>
        <v>79</v>
      </c>
      <c r="T9" s="6" t="s">
        <v>98</v>
      </c>
      <c r="U9" s="9" t="s">
        <v>76</v>
      </c>
      <c r="V9" s="9" t="s">
        <v>140</v>
      </c>
      <c r="W9" s="7">
        <f t="shared" si="0"/>
        <v>1</v>
      </c>
      <c r="X9" s="35" t="str">
        <f t="shared" si="1"/>
        <v>Zona de Exceso</v>
      </c>
    </row>
    <row r="10" spans="1:24" ht="202.5" customHeight="1" x14ac:dyDescent="0.25">
      <c r="A10" s="45"/>
      <c r="B10" s="40"/>
      <c r="C10" s="40"/>
      <c r="D10" s="44"/>
      <c r="E10" s="52"/>
      <c r="F10" s="52"/>
      <c r="G10" s="40"/>
      <c r="H10" s="42"/>
      <c r="I10" s="9" t="s">
        <v>28</v>
      </c>
      <c r="J10" s="9" t="s">
        <v>29</v>
      </c>
      <c r="K10" s="6">
        <v>1300</v>
      </c>
      <c r="L10" s="6" t="s">
        <v>97</v>
      </c>
      <c r="M10" s="6">
        <v>500</v>
      </c>
      <c r="N10" s="6">
        <f>K10+M10</f>
        <v>1800</v>
      </c>
      <c r="O10" s="6" t="s">
        <v>134</v>
      </c>
      <c r="P10" s="8">
        <v>384.3</v>
      </c>
      <c r="Q10" s="21">
        <f>K10+P10</f>
        <v>1684.3</v>
      </c>
      <c r="R10" s="26">
        <v>358.31</v>
      </c>
      <c r="S10" s="21">
        <f t="shared" si="4"/>
        <v>1658.31</v>
      </c>
      <c r="T10" s="21" t="s">
        <v>99</v>
      </c>
      <c r="U10" s="9" t="s">
        <v>76</v>
      </c>
      <c r="V10" s="9" t="s">
        <v>100</v>
      </c>
      <c r="W10" s="7">
        <f t="shared" si="0"/>
        <v>0.9845692572582081</v>
      </c>
      <c r="X10" s="34" t="str">
        <f t="shared" si="1"/>
        <v>Zona de Cumplimiento</v>
      </c>
    </row>
    <row r="11" spans="1:24" ht="99.75" customHeight="1" x14ac:dyDescent="0.25">
      <c r="A11" s="45"/>
      <c r="B11" s="39" t="s">
        <v>30</v>
      </c>
      <c r="C11" s="39" t="s">
        <v>22</v>
      </c>
      <c r="D11" s="43" t="s">
        <v>68</v>
      </c>
      <c r="E11" s="43" t="s">
        <v>77</v>
      </c>
      <c r="F11" s="43" t="s">
        <v>78</v>
      </c>
      <c r="G11" s="39" t="s">
        <v>14</v>
      </c>
      <c r="H11" s="39" t="s">
        <v>62</v>
      </c>
      <c r="I11" s="5" t="s">
        <v>87</v>
      </c>
      <c r="J11" s="5" t="s">
        <v>72</v>
      </c>
      <c r="K11" s="8">
        <v>166</v>
      </c>
      <c r="L11" s="8" t="s">
        <v>101</v>
      </c>
      <c r="M11" s="6">
        <v>14</v>
      </c>
      <c r="N11" s="6">
        <f>K11+M11</f>
        <v>180</v>
      </c>
      <c r="O11" s="8" t="s">
        <v>120</v>
      </c>
      <c r="P11" s="22">
        <v>39.299999999999997</v>
      </c>
      <c r="Q11" s="21">
        <f t="shared" ref="Q11:Q16" si="5">K11+P11</f>
        <v>205.3</v>
      </c>
      <c r="R11" s="8">
        <v>45.82</v>
      </c>
      <c r="S11" s="8">
        <f t="shared" si="4"/>
        <v>211.82</v>
      </c>
      <c r="T11" s="8" t="s">
        <v>102</v>
      </c>
      <c r="U11" s="9" t="s">
        <v>31</v>
      </c>
      <c r="V11" s="5"/>
      <c r="W11" s="33">
        <f>S11/Q11</f>
        <v>1.0317584023380417</v>
      </c>
      <c r="X11" s="35" t="str">
        <f t="shared" si="1"/>
        <v>Zona de Exceso</v>
      </c>
    </row>
    <row r="12" spans="1:24" ht="96" customHeight="1" x14ac:dyDescent="0.25">
      <c r="A12" s="45"/>
      <c r="B12" s="45"/>
      <c r="C12" s="45"/>
      <c r="D12" s="49"/>
      <c r="E12" s="49"/>
      <c r="F12" s="49"/>
      <c r="G12" s="45"/>
      <c r="H12" s="45"/>
      <c r="I12" s="5" t="s">
        <v>32</v>
      </c>
      <c r="J12" s="5" t="s">
        <v>33</v>
      </c>
      <c r="K12" s="8">
        <v>0</v>
      </c>
      <c r="L12" s="8" t="s">
        <v>103</v>
      </c>
      <c r="M12" s="6">
        <v>400</v>
      </c>
      <c r="N12" s="6">
        <f>K12+M12</f>
        <v>400</v>
      </c>
      <c r="O12" s="8" t="s">
        <v>121</v>
      </c>
      <c r="P12" s="8">
        <v>587.9</v>
      </c>
      <c r="Q12" s="21">
        <f t="shared" si="5"/>
        <v>587.9</v>
      </c>
      <c r="R12" s="8">
        <v>1055.2</v>
      </c>
      <c r="S12" s="8">
        <f t="shared" si="4"/>
        <v>1055.2</v>
      </c>
      <c r="T12" s="8" t="s">
        <v>104</v>
      </c>
      <c r="U12" s="9" t="s">
        <v>79</v>
      </c>
      <c r="V12" s="9"/>
      <c r="W12" s="33">
        <f t="shared" ref="W12:W18" si="6">S12/Q12</f>
        <v>1.7948630719510121</v>
      </c>
      <c r="X12" s="35" t="str">
        <f t="shared" si="1"/>
        <v>Zona de Exceso</v>
      </c>
    </row>
    <row r="13" spans="1:24" ht="123.75" customHeight="1" x14ac:dyDescent="0.25">
      <c r="A13" s="45"/>
      <c r="B13" s="45"/>
      <c r="C13" s="45"/>
      <c r="D13" s="49"/>
      <c r="E13" s="49"/>
      <c r="F13" s="49"/>
      <c r="G13" s="45"/>
      <c r="H13" s="40"/>
      <c r="I13" s="5" t="s">
        <v>34</v>
      </c>
      <c r="J13" s="5" t="s">
        <v>35</v>
      </c>
      <c r="K13" s="6">
        <v>8454</v>
      </c>
      <c r="L13" s="6" t="s">
        <v>105</v>
      </c>
      <c r="M13" s="6">
        <v>226</v>
      </c>
      <c r="N13" s="6">
        <f>K13+M13</f>
        <v>8680</v>
      </c>
      <c r="O13" s="6" t="s">
        <v>122</v>
      </c>
      <c r="P13" s="8">
        <v>332.55</v>
      </c>
      <c r="Q13" s="21">
        <f>K13+P13</f>
        <v>8786.5499999999993</v>
      </c>
      <c r="R13" s="26">
        <v>310.97000000000003</v>
      </c>
      <c r="S13" s="21">
        <f t="shared" si="4"/>
        <v>8764.9699999999993</v>
      </c>
      <c r="T13" s="8" t="s">
        <v>104</v>
      </c>
      <c r="U13" s="9" t="s">
        <v>83</v>
      </c>
      <c r="V13" s="23"/>
      <c r="W13" s="33">
        <f t="shared" si="6"/>
        <v>0.99754397345943513</v>
      </c>
      <c r="X13" s="35" t="str">
        <f t="shared" si="1"/>
        <v>Zona de Cumplimiento</v>
      </c>
    </row>
    <row r="14" spans="1:24" ht="79.5" customHeight="1" x14ac:dyDescent="0.25">
      <c r="A14" s="40"/>
      <c r="B14" s="40"/>
      <c r="C14" s="40"/>
      <c r="D14" s="44"/>
      <c r="E14" s="44"/>
      <c r="F14" s="44"/>
      <c r="G14" s="40"/>
      <c r="H14" s="11" t="s">
        <v>63</v>
      </c>
      <c r="I14" s="5" t="s">
        <v>36</v>
      </c>
      <c r="J14" s="5" t="s">
        <v>37</v>
      </c>
      <c r="K14" s="8">
        <v>0</v>
      </c>
      <c r="L14" s="6" t="s">
        <v>13</v>
      </c>
      <c r="M14" s="6" t="s">
        <v>13</v>
      </c>
      <c r="N14" s="6" t="s">
        <v>13</v>
      </c>
      <c r="O14" s="6" t="s">
        <v>124</v>
      </c>
      <c r="P14" s="8">
        <v>399.9</v>
      </c>
      <c r="Q14" s="21">
        <f>K14+P14</f>
        <v>399.9</v>
      </c>
      <c r="R14" s="8">
        <f>258.5+259.34+139.1+58.52</f>
        <v>715.45999999999992</v>
      </c>
      <c r="S14" s="8">
        <f t="shared" si="4"/>
        <v>715.45999999999992</v>
      </c>
      <c r="T14" s="8" t="s">
        <v>106</v>
      </c>
      <c r="U14" s="9" t="s">
        <v>38</v>
      </c>
      <c r="V14" s="9" t="s">
        <v>141</v>
      </c>
      <c r="W14" s="33">
        <f t="shared" si="6"/>
        <v>1.7890972743185796</v>
      </c>
      <c r="X14" s="35" t="str">
        <f t="shared" si="1"/>
        <v>Zona de Exceso</v>
      </c>
    </row>
    <row r="15" spans="1:24" ht="132" customHeight="1" x14ac:dyDescent="0.25">
      <c r="A15" s="8" t="s">
        <v>11</v>
      </c>
      <c r="B15" s="9" t="s">
        <v>67</v>
      </c>
      <c r="C15" s="9" t="s">
        <v>12</v>
      </c>
      <c r="D15" s="12" t="s">
        <v>13</v>
      </c>
      <c r="E15" s="12" t="s">
        <v>13</v>
      </c>
      <c r="F15" s="12" t="s">
        <v>13</v>
      </c>
      <c r="G15" s="8" t="s">
        <v>14</v>
      </c>
      <c r="H15" s="10" t="s">
        <v>80</v>
      </c>
      <c r="I15" s="5" t="s">
        <v>39</v>
      </c>
      <c r="J15" s="5" t="s">
        <v>40</v>
      </c>
      <c r="K15" s="8">
        <v>0</v>
      </c>
      <c r="L15" s="6" t="s">
        <v>13</v>
      </c>
      <c r="M15" s="6" t="s">
        <v>13</v>
      </c>
      <c r="N15" s="6" t="s">
        <v>13</v>
      </c>
      <c r="O15" s="6" t="s">
        <v>129</v>
      </c>
      <c r="P15" s="54">
        <v>5</v>
      </c>
      <c r="Q15" s="21">
        <f t="shared" si="5"/>
        <v>5</v>
      </c>
      <c r="R15" s="27">
        <v>5</v>
      </c>
      <c r="S15" s="27">
        <f t="shared" si="4"/>
        <v>5</v>
      </c>
      <c r="T15" s="7" t="s">
        <v>93</v>
      </c>
      <c r="U15" s="5" t="s">
        <v>41</v>
      </c>
      <c r="V15" s="9"/>
      <c r="W15" s="33">
        <f t="shared" ref="W15" si="7">S15/Q15</f>
        <v>1</v>
      </c>
      <c r="X15" s="35" t="str">
        <f t="shared" ref="X15" si="8">IF(W15="","",IF(W15&gt;=100%,"Zona de Exceso",IF(W15&gt;=80%,"Zona de Cumplimiento","Zona de Alerta")))</f>
        <v>Zona de Exceso</v>
      </c>
    </row>
    <row r="16" spans="1:24" ht="121.5" customHeight="1" x14ac:dyDescent="0.25">
      <c r="A16" s="8" t="s">
        <v>42</v>
      </c>
      <c r="B16" s="9" t="s">
        <v>43</v>
      </c>
      <c r="C16" s="9" t="s">
        <v>44</v>
      </c>
      <c r="D16" s="12" t="s">
        <v>13</v>
      </c>
      <c r="E16" s="12" t="s">
        <v>13</v>
      </c>
      <c r="F16" s="12" t="s">
        <v>13</v>
      </c>
      <c r="G16" s="8" t="s">
        <v>14</v>
      </c>
      <c r="H16" s="10" t="s">
        <v>45</v>
      </c>
      <c r="I16" s="9" t="s">
        <v>46</v>
      </c>
      <c r="J16" s="9" t="s">
        <v>47</v>
      </c>
      <c r="K16" s="6">
        <v>10</v>
      </c>
      <c r="L16" s="6" t="s">
        <v>13</v>
      </c>
      <c r="M16" s="6" t="s">
        <v>13</v>
      </c>
      <c r="N16" s="6" t="s">
        <v>13</v>
      </c>
      <c r="O16" s="6" t="s">
        <v>125</v>
      </c>
      <c r="P16" s="6">
        <v>4</v>
      </c>
      <c r="Q16" s="21">
        <f t="shared" si="5"/>
        <v>14</v>
      </c>
      <c r="R16" s="6">
        <f>3+1+1</f>
        <v>5</v>
      </c>
      <c r="S16" s="27">
        <f t="shared" si="4"/>
        <v>15</v>
      </c>
      <c r="T16" s="7" t="s">
        <v>107</v>
      </c>
      <c r="U16" s="9" t="s">
        <v>48</v>
      </c>
      <c r="V16" s="31" t="s">
        <v>142</v>
      </c>
      <c r="W16" s="33">
        <f t="shared" si="6"/>
        <v>1.0714285714285714</v>
      </c>
      <c r="X16" s="35" t="str">
        <f t="shared" si="1"/>
        <v>Zona de Exceso</v>
      </c>
    </row>
    <row r="17" spans="1:24" ht="93.75" customHeight="1" x14ac:dyDescent="0.25">
      <c r="A17" s="39" t="s">
        <v>11</v>
      </c>
      <c r="B17" s="46" t="s">
        <v>81</v>
      </c>
      <c r="C17" s="46" t="s">
        <v>49</v>
      </c>
      <c r="D17" s="43" t="s">
        <v>13</v>
      </c>
      <c r="E17" s="43" t="s">
        <v>13</v>
      </c>
      <c r="F17" s="43" t="s">
        <v>13</v>
      </c>
      <c r="G17" s="39" t="s">
        <v>14</v>
      </c>
      <c r="H17" s="41" t="s">
        <v>64</v>
      </c>
      <c r="I17" s="5" t="s">
        <v>50</v>
      </c>
      <c r="J17" s="5" t="s">
        <v>51</v>
      </c>
      <c r="K17" s="7">
        <v>1</v>
      </c>
      <c r="L17" s="6" t="s">
        <v>13</v>
      </c>
      <c r="M17" s="6" t="s">
        <v>13</v>
      </c>
      <c r="N17" s="6" t="s">
        <v>13</v>
      </c>
      <c r="O17" s="6" t="s">
        <v>108</v>
      </c>
      <c r="P17" s="7">
        <v>1</v>
      </c>
      <c r="Q17" s="7">
        <v>1</v>
      </c>
      <c r="R17" s="7">
        <v>1</v>
      </c>
      <c r="S17" s="7">
        <v>1</v>
      </c>
      <c r="T17" s="7" t="s">
        <v>109</v>
      </c>
      <c r="U17" s="9" t="s">
        <v>52</v>
      </c>
      <c r="V17" s="5" t="s">
        <v>138</v>
      </c>
      <c r="W17" s="33">
        <f t="shared" si="6"/>
        <v>1</v>
      </c>
      <c r="X17" s="35" t="str">
        <f t="shared" si="1"/>
        <v>Zona de Exceso</v>
      </c>
    </row>
    <row r="18" spans="1:24" ht="78" customHeight="1" x14ac:dyDescent="0.25">
      <c r="A18" s="45"/>
      <c r="B18" s="47"/>
      <c r="C18" s="47"/>
      <c r="D18" s="44"/>
      <c r="E18" s="44"/>
      <c r="F18" s="44"/>
      <c r="G18" s="40"/>
      <c r="H18" s="42"/>
      <c r="I18" s="5" t="s">
        <v>53</v>
      </c>
      <c r="J18" s="5" t="s">
        <v>54</v>
      </c>
      <c r="K18" s="7">
        <v>0.66</v>
      </c>
      <c r="L18" s="6" t="s">
        <v>13</v>
      </c>
      <c r="M18" s="6" t="s">
        <v>13</v>
      </c>
      <c r="N18" s="6" t="s">
        <v>13</v>
      </c>
      <c r="O18" s="6" t="s">
        <v>110</v>
      </c>
      <c r="P18" s="7">
        <v>0.66</v>
      </c>
      <c r="Q18" s="7">
        <v>0.66</v>
      </c>
      <c r="R18" s="7">
        <v>0</v>
      </c>
      <c r="S18" s="7">
        <f>K18+R18</f>
        <v>0.66</v>
      </c>
      <c r="T18" s="7" t="s">
        <v>109</v>
      </c>
      <c r="U18" s="9"/>
      <c r="V18" s="5" t="s">
        <v>138</v>
      </c>
      <c r="W18" s="33">
        <f t="shared" si="6"/>
        <v>1</v>
      </c>
      <c r="X18" s="35" t="str">
        <f t="shared" si="1"/>
        <v>Zona de Exceso</v>
      </c>
    </row>
    <row r="19" spans="1:24" ht="86.25" customHeight="1" x14ac:dyDescent="0.25">
      <c r="A19" s="40"/>
      <c r="B19" s="9" t="s">
        <v>55</v>
      </c>
      <c r="C19" s="9" t="s">
        <v>56</v>
      </c>
      <c r="D19" s="12" t="s">
        <v>13</v>
      </c>
      <c r="E19" s="29"/>
      <c r="F19" s="13" t="s">
        <v>57</v>
      </c>
      <c r="G19" s="8" t="s">
        <v>14</v>
      </c>
      <c r="H19" s="9" t="s">
        <v>58</v>
      </c>
      <c r="I19" s="16" t="s">
        <v>82</v>
      </c>
      <c r="J19" s="16" t="s">
        <v>69</v>
      </c>
      <c r="K19" s="17">
        <v>0.87380000000000002</v>
      </c>
      <c r="L19" s="6" t="s">
        <v>13</v>
      </c>
      <c r="M19" s="18" t="s">
        <v>13</v>
      </c>
      <c r="N19" s="6" t="s">
        <v>13</v>
      </c>
      <c r="O19" s="6" t="s">
        <v>126</v>
      </c>
      <c r="P19" s="17">
        <v>0.84040000000000004</v>
      </c>
      <c r="Q19" s="19" t="s">
        <v>13</v>
      </c>
      <c r="R19" s="19">
        <v>0.72150000000000003</v>
      </c>
      <c r="S19" s="30" t="s">
        <v>130</v>
      </c>
      <c r="T19" s="19" t="s">
        <v>111</v>
      </c>
      <c r="U19" s="9" t="s">
        <v>59</v>
      </c>
      <c r="V19" s="9" t="s">
        <v>60</v>
      </c>
      <c r="W19" s="33"/>
      <c r="X19" s="32" t="str">
        <f t="shared" si="1"/>
        <v/>
      </c>
    </row>
    <row r="20" spans="1:24" ht="20.25" x14ac:dyDescent="0.25">
      <c r="W20" s="36">
        <f>AVERAGE(W3:W19)</f>
        <v>1.0989468399776712</v>
      </c>
    </row>
  </sheetData>
  <mergeCells count="33">
    <mergeCell ref="A1:V1"/>
    <mergeCell ref="F3:F7"/>
    <mergeCell ref="E3:E7"/>
    <mergeCell ref="D3:D7"/>
    <mergeCell ref="C3:C7"/>
    <mergeCell ref="B3:B7"/>
    <mergeCell ref="A3:A7"/>
    <mergeCell ref="G3:G7"/>
    <mergeCell ref="H4:H6"/>
    <mergeCell ref="G11:G14"/>
    <mergeCell ref="H11:H13"/>
    <mergeCell ref="F8:F10"/>
    <mergeCell ref="A8:A14"/>
    <mergeCell ref="B8:B10"/>
    <mergeCell ref="C8:C10"/>
    <mergeCell ref="D8:D10"/>
    <mergeCell ref="E8:E10"/>
    <mergeCell ref="B11:B14"/>
    <mergeCell ref="W2:X2"/>
    <mergeCell ref="G17:G18"/>
    <mergeCell ref="H17:H18"/>
    <mergeCell ref="A17:A19"/>
    <mergeCell ref="B17:B18"/>
    <mergeCell ref="C17:C18"/>
    <mergeCell ref="D17:D18"/>
    <mergeCell ref="E17:E18"/>
    <mergeCell ref="F17:F18"/>
    <mergeCell ref="G8:G10"/>
    <mergeCell ref="H8:H10"/>
    <mergeCell ref="C11:C14"/>
    <mergeCell ref="D11:D14"/>
    <mergeCell ref="E11:E14"/>
    <mergeCell ref="F11:F14"/>
  </mergeCells>
  <conditionalFormatting sqref="X3:X19">
    <cfRule type="cellIs" dxfId="2" priority="1" stopIfTrue="1" operator="equal">
      <formula>"MUY ALTA"</formula>
    </cfRule>
    <cfRule type="cellIs" dxfId="1" priority="2" stopIfTrue="1" operator="equal">
      <formula>"ALTA"</formula>
    </cfRule>
    <cfRule type="cellIs" dxfId="0" priority="3" stopIfTrue="1" operator="equal">
      <formula>"MODERADA"</formula>
    </cfRule>
  </conditionalFormatting>
  <printOptions horizontalCentered="1" verticalCentered="1"/>
  <pageMargins left="0.31496062992125984" right="0.31496062992125984" top="0.35433070866141736" bottom="0.35433070866141736" header="0.31496062992125984" footer="0.31496062992125984"/>
  <pageSetup paperSize="14" scale="2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 PEI 2015-2018 </vt:lpstr>
      <vt:lpstr>'Anexo 1 PEI 2015-2018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Marcela Pinilla Moreno</dc:creator>
  <cp:lastModifiedBy>Estebana Tulia Regino Contreras</cp:lastModifiedBy>
  <dcterms:created xsi:type="dcterms:W3CDTF">2017-02-01T21:52:57Z</dcterms:created>
  <dcterms:modified xsi:type="dcterms:W3CDTF">2019-09-19T23:00:53Z</dcterms:modified>
</cp:coreProperties>
</file>