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https://invias-my.sharepoint.com/personal/avarelam_invias_gov_co/Documents/2025/MIPG/MONITOREO/"/>
    </mc:Choice>
  </mc:AlternateContent>
  <xr:revisionPtr revIDLastSave="81" documentId="8_{8AF2CE04-9DB5-4CE7-8CC2-DECE2A5DE3D1}" xr6:coauthVersionLast="47" xr6:coauthVersionMax="47" xr10:uidLastSave="{53F8CBF4-4E17-41E3-A8F4-4109683F75AB}"/>
  <bookViews>
    <workbookView xWindow="15" yWindow="0" windowWidth="20460" windowHeight="10590" xr2:uid="{15169BBB-083E-AD4F-8339-0BE49A8B2B5E}"/>
  </bookViews>
  <sheets>
    <sheet name="MONITOREO -3T-PAA" sheetId="6" r:id="rId1"/>
    <sheet name="PRESUPUESTO-PROYECTO" sheetId="2" state="hidden" r:id="rId2"/>
  </sheets>
  <externalReferences>
    <externalReference r:id="rId3"/>
  </externalReferences>
  <definedNames>
    <definedName name="_xlnm._FilterDatabase" localSheetId="0" hidden="1">'MONITOREO -3T-PAA'!$A$16:$BB$113</definedName>
    <definedName name="_xlnm.Print_Area" localSheetId="0">'MONITOREO -3T-PAA'!$B$2:$AJ$113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6" i="6" l="1"/>
  <c r="AD40" i="6"/>
  <c r="AD38" i="6"/>
  <c r="AD39" i="6"/>
  <c r="AD37" i="6"/>
  <c r="AD36" i="6"/>
  <c r="AD99" i="6" l="1"/>
  <c r="AD25" i="6"/>
  <c r="AD18" i="6"/>
  <c r="AD19" i="6"/>
  <c r="AD20" i="6"/>
  <c r="AD21" i="6"/>
  <c r="AD22" i="6"/>
  <c r="AD24" i="6"/>
  <c r="AD27" i="6"/>
  <c r="AD28" i="6"/>
  <c r="AD29" i="6"/>
  <c r="AD30" i="6"/>
  <c r="AD31" i="6"/>
  <c r="AD32" i="6"/>
  <c r="AD33" i="6"/>
  <c r="AD34" i="6"/>
  <c r="AD35" i="6"/>
  <c r="AD43" i="6"/>
  <c r="AD44" i="6"/>
  <c r="AD45" i="6"/>
  <c r="AD46" i="6"/>
  <c r="AD47" i="6"/>
  <c r="AD48" i="6"/>
  <c r="AD49" i="6"/>
  <c r="AD50" i="6"/>
  <c r="AD51" i="6"/>
  <c r="AD52" i="6"/>
  <c r="AD53" i="6"/>
  <c r="AD54" i="6"/>
  <c r="AD55" i="6"/>
  <c r="AD56" i="6"/>
  <c r="AD57" i="6"/>
  <c r="AD59" i="6"/>
  <c r="AD61" i="6"/>
  <c r="AD62" i="6"/>
  <c r="AD63" i="6"/>
  <c r="AD64" i="6"/>
  <c r="AD65" i="6"/>
  <c r="AD66" i="6"/>
  <c r="AD67" i="6"/>
  <c r="AD68" i="6"/>
  <c r="AD69" i="6"/>
  <c r="AD70" i="6"/>
  <c r="AD71" i="6"/>
  <c r="AD72" i="6"/>
  <c r="AD73" i="6"/>
  <c r="AD74" i="6"/>
  <c r="AD75" i="6"/>
  <c r="AD93" i="6"/>
  <c r="AD94" i="6"/>
  <c r="AD95" i="6"/>
  <c r="AD97" i="6"/>
  <c r="AD98" i="6"/>
  <c r="AD100" i="6"/>
  <c r="AD101" i="6"/>
  <c r="AD102" i="6"/>
  <c r="AD103" i="6"/>
  <c r="AD104" i="6"/>
  <c r="AD105" i="6"/>
  <c r="AD106" i="6"/>
  <c r="AD107" i="6"/>
  <c r="AD108" i="6"/>
  <c r="AD109" i="6"/>
  <c r="AD112" i="6"/>
  <c r="AD113" i="6"/>
  <c r="AD17" i="6"/>
  <c r="Z17" i="6"/>
  <c r="Q92" i="6"/>
  <c r="AD92" i="6" s="1"/>
  <c r="Q91" i="6"/>
  <c r="Q90" i="6"/>
  <c r="Q89" i="6"/>
  <c r="Q88" i="6"/>
  <c r="Q87" i="6"/>
  <c r="Q86" i="6"/>
  <c r="Q85" i="6"/>
  <c r="Q84" i="6"/>
  <c r="Q80" i="6"/>
  <c r="Q79" i="6"/>
  <c r="Q78" i="6"/>
  <c r="Q77" i="6"/>
  <c r="Q60" i="6"/>
  <c r="AD60" i="6" s="1"/>
  <c r="Q58" i="6"/>
  <c r="AD58" i="6" s="1"/>
  <c r="Q40" i="6"/>
  <c r="Q39" i="6"/>
  <c r="Q38" i="6"/>
  <c r="Q37" i="6"/>
  <c r="Q36" i="6"/>
  <c r="P23" i="6"/>
  <c r="Q23" i="6" s="1"/>
  <c r="AD23" i="6" s="1"/>
  <c r="L23" i="6" l="1"/>
  <c r="M23" i="6" s="1"/>
  <c r="N23" i="6"/>
  <c r="M36" i="6"/>
  <c r="M37" i="6"/>
  <c r="M38" i="6"/>
  <c r="M39" i="6"/>
  <c r="M40" i="6"/>
  <c r="M58" i="6"/>
  <c r="M60" i="6"/>
  <c r="L76" i="6"/>
  <c r="M76" i="6" s="1"/>
  <c r="L77" i="6"/>
  <c r="M77" i="6" s="1"/>
  <c r="M78" i="6"/>
  <c r="M79" i="6"/>
  <c r="M80" i="6"/>
  <c r="M81" i="6"/>
  <c r="N81" i="6"/>
  <c r="P81" i="6" s="1"/>
  <c r="Q81" i="6" s="1"/>
  <c r="M84" i="6"/>
  <c r="M85" i="6"/>
  <c r="M86" i="6"/>
  <c r="M87" i="6"/>
  <c r="M88" i="6"/>
  <c r="M89" i="6"/>
  <c r="N89" i="6"/>
  <c r="M90" i="6"/>
  <c r="M91" i="6"/>
  <c r="M92" i="6"/>
  <c r="N76" i="6" l="1"/>
  <c r="P76" i="6" s="1"/>
  <c r="Q76" i="6" s="1"/>
  <c r="O84" i="6"/>
  <c r="Z84" i="6" s="1"/>
  <c r="U85" i="6"/>
  <c r="V85" i="6" s="1"/>
  <c r="U81" i="6"/>
  <c r="Y77" i="6"/>
  <c r="U76" i="6"/>
  <c r="Y40" i="6"/>
  <c r="U40" i="6"/>
  <c r="Y39" i="6"/>
  <c r="U39" i="6"/>
  <c r="Y38" i="6"/>
  <c r="U38" i="6"/>
  <c r="Y37" i="6"/>
  <c r="U36" i="6"/>
  <c r="V38" i="6"/>
  <c r="Z30" i="6"/>
  <c r="Z63" i="6"/>
  <c r="Z62" i="6"/>
  <c r="Z61" i="6"/>
  <c r="Z59" i="6"/>
  <c r="Z113" i="6"/>
  <c r="V113" i="6"/>
  <c r="Z112" i="6"/>
  <c r="V112" i="6"/>
  <c r="Z109" i="6"/>
  <c r="V109" i="6"/>
  <c r="Z108" i="6"/>
  <c r="V108" i="6"/>
  <c r="Z107" i="6"/>
  <c r="Z106" i="6"/>
  <c r="Z105" i="6"/>
  <c r="V105" i="6"/>
  <c r="Z104" i="6"/>
  <c r="V104" i="6"/>
  <c r="Z103" i="6"/>
  <c r="V103" i="6"/>
  <c r="Z102" i="6"/>
  <c r="V102" i="6"/>
  <c r="Z101" i="6"/>
  <c r="V101" i="6"/>
  <c r="Z100" i="6"/>
  <c r="V100" i="6"/>
  <c r="Z99" i="6"/>
  <c r="V99" i="6"/>
  <c r="Z98" i="6"/>
  <c r="V98" i="6"/>
  <c r="Z97" i="6"/>
  <c r="V97" i="6"/>
  <c r="Z96" i="6"/>
  <c r="V96" i="6"/>
  <c r="Z95" i="6"/>
  <c r="V95" i="6"/>
  <c r="Z94" i="6"/>
  <c r="V94" i="6"/>
  <c r="Z93" i="6"/>
  <c r="V93" i="6"/>
  <c r="S92" i="6"/>
  <c r="O92" i="6"/>
  <c r="Z92" i="6" s="1"/>
  <c r="V92" i="6"/>
  <c r="S91" i="6"/>
  <c r="O91" i="6"/>
  <c r="V90" i="6"/>
  <c r="R90" i="6"/>
  <c r="S90" i="6" s="1"/>
  <c r="O90" i="6"/>
  <c r="Z90" i="6" s="1"/>
  <c r="S89" i="6"/>
  <c r="O89" i="6"/>
  <c r="Y88" i="6"/>
  <c r="V88" i="6"/>
  <c r="S88" i="6"/>
  <c r="O88" i="6"/>
  <c r="Z87" i="6"/>
  <c r="V87" i="6"/>
  <c r="S87" i="6"/>
  <c r="O87" i="6"/>
  <c r="V86" i="6"/>
  <c r="S86" i="6"/>
  <c r="Z86" i="6"/>
  <c r="O86" i="6"/>
  <c r="S85" i="6"/>
  <c r="O85" i="6"/>
  <c r="Y85" i="6" s="1"/>
  <c r="Z85" i="6" s="1"/>
  <c r="S84" i="6"/>
  <c r="V84" i="6"/>
  <c r="Z83" i="6"/>
  <c r="Y82" i="6"/>
  <c r="Z82" i="6" s="1"/>
  <c r="S82" i="6"/>
  <c r="X81" i="6"/>
  <c r="S81" i="6"/>
  <c r="Y80" i="6"/>
  <c r="S80" i="6"/>
  <c r="O80" i="6"/>
  <c r="S79" i="6"/>
  <c r="O79" i="6"/>
  <c r="Y79" i="6" s="1"/>
  <c r="Z79" i="6" s="1"/>
  <c r="U79" i="6"/>
  <c r="V79" i="6" s="1"/>
  <c r="S78" i="6"/>
  <c r="O78" i="6"/>
  <c r="Z78" i="6" s="1"/>
  <c r="V78" i="6"/>
  <c r="S77" i="6"/>
  <c r="O77" i="6"/>
  <c r="Z77" i="6" s="1"/>
  <c r="S76" i="6"/>
  <c r="Z75" i="6"/>
  <c r="Z74" i="6"/>
  <c r="Z73" i="6"/>
  <c r="Z72" i="6"/>
  <c r="V72" i="6"/>
  <c r="Z71" i="6"/>
  <c r="V71" i="6"/>
  <c r="Z70" i="6"/>
  <c r="V70" i="6"/>
  <c r="Z69" i="6"/>
  <c r="V69" i="6"/>
  <c r="Z68" i="6"/>
  <c r="V68" i="6"/>
  <c r="Z67" i="6"/>
  <c r="V67" i="6"/>
  <c r="Z66" i="6"/>
  <c r="V66" i="6"/>
  <c r="Z65" i="6"/>
  <c r="V65" i="6"/>
  <c r="Z64" i="6"/>
  <c r="V64" i="6"/>
  <c r="V63" i="6"/>
  <c r="V62" i="6"/>
  <c r="V61" i="6"/>
  <c r="S60" i="6"/>
  <c r="O60" i="6"/>
  <c r="Z60" i="6" s="1"/>
  <c r="V60" i="6"/>
  <c r="V59" i="6"/>
  <c r="O58" i="6"/>
  <c r="Z58" i="6" s="1"/>
  <c r="V58" i="6"/>
  <c r="Z57" i="6"/>
  <c r="V57" i="6"/>
  <c r="Z56" i="6"/>
  <c r="V56" i="6"/>
  <c r="Z55" i="6"/>
  <c r="V55" i="6"/>
  <c r="Z54" i="6"/>
  <c r="V54" i="6"/>
  <c r="Z53" i="6"/>
  <c r="V53" i="6"/>
  <c r="Z52" i="6"/>
  <c r="V52" i="6"/>
  <c r="Z51" i="6"/>
  <c r="V51" i="6"/>
  <c r="Z50" i="6"/>
  <c r="V50" i="6"/>
  <c r="Z49" i="6"/>
  <c r="V49" i="6"/>
  <c r="Z48" i="6"/>
  <c r="V48" i="6"/>
  <c r="Z47" i="6"/>
  <c r="V47" i="6"/>
  <c r="Z46" i="6"/>
  <c r="V46" i="6"/>
  <c r="Z45" i="6"/>
  <c r="V45" i="6"/>
  <c r="Z44" i="6"/>
  <c r="V44" i="6"/>
  <c r="Z43" i="6"/>
  <c r="V43" i="6"/>
  <c r="Z41" i="6"/>
  <c r="V41" i="6"/>
  <c r="V40" i="6"/>
  <c r="R40" i="6"/>
  <c r="O40" i="6"/>
  <c r="Z40" i="6" s="1"/>
  <c r="V39" i="6"/>
  <c r="S39" i="6"/>
  <c r="O39" i="6"/>
  <c r="Z39" i="6" s="1"/>
  <c r="S38" i="6"/>
  <c r="O38" i="6"/>
  <c r="Z38" i="6" s="1"/>
  <c r="R37" i="6"/>
  <c r="S37" i="6" s="1"/>
  <c r="O37" i="6"/>
  <c r="Z37" i="6" s="1"/>
  <c r="V37" i="6"/>
  <c r="V36" i="6"/>
  <c r="O36" i="6"/>
  <c r="Z36" i="6" s="1"/>
  <c r="Z35" i="6"/>
  <c r="V35" i="6"/>
  <c r="Z34" i="6"/>
  <c r="V34" i="6"/>
  <c r="Z33" i="6"/>
  <c r="V33" i="6"/>
  <c r="Z32" i="6"/>
  <c r="Z31" i="6"/>
  <c r="V30" i="6"/>
  <c r="Z29" i="6"/>
  <c r="V29" i="6"/>
  <c r="Z28" i="6"/>
  <c r="V28" i="6"/>
  <c r="Z27" i="6"/>
  <c r="V27" i="6"/>
  <c r="Z24" i="6"/>
  <c r="V24" i="6"/>
  <c r="R23" i="6"/>
  <c r="S23" i="6" s="1"/>
  <c r="O23" i="6"/>
  <c r="Z23" i="6" s="1"/>
  <c r="V23" i="6"/>
  <c r="Z22" i="6"/>
  <c r="V22" i="6"/>
  <c r="Z21" i="6"/>
  <c r="Z20" i="6"/>
  <c r="Z19" i="6"/>
  <c r="V19" i="6"/>
  <c r="Z18" i="6"/>
  <c r="V18" i="6"/>
  <c r="V17" i="6"/>
  <c r="Z80" i="6" l="1"/>
  <c r="Z88" i="6"/>
  <c r="V76" i="6"/>
  <c r="V81" i="6"/>
  <c r="Y76" i="6"/>
  <c r="O81" i="6"/>
  <c r="Y81" i="6" l="1"/>
  <c r="Z81" i="6" s="1"/>
  <c r="O76" i="6"/>
  <c r="Z76" i="6" s="1"/>
</calcChain>
</file>

<file path=xl/sharedStrings.xml><?xml version="1.0" encoding="utf-8"?>
<sst xmlns="http://schemas.openxmlformats.org/spreadsheetml/2006/main" count="1106" uniqueCount="573">
  <si>
    <t>CÓDIGO</t>
  </si>
  <si>
    <t>EDEP-FR-1</t>
  </si>
  <si>
    <t>VERSIÓN</t>
  </si>
  <si>
    <t xml:space="preserve">PÁGINA </t>
  </si>
  <si>
    <t>DE</t>
  </si>
  <si>
    <t>VIGENCIA:</t>
  </si>
  <si>
    <t>VERSIÓN:</t>
  </si>
  <si>
    <t>FORMULACIÓN</t>
  </si>
  <si>
    <t>MONITOREO</t>
  </si>
  <si>
    <t xml:space="preserve">ARTICULACIÓN </t>
  </si>
  <si>
    <t>PROGRAMACIÓN</t>
  </si>
  <si>
    <t>Corte 1° trimestre</t>
  </si>
  <si>
    <t>Corte  2° trimestre</t>
  </si>
  <si>
    <t>Corte  3° trimestre</t>
  </si>
  <si>
    <t>Corte 4° trimestre</t>
  </si>
  <si>
    <t>PLAN ESTRATÉGICO INSTITUCIONAL</t>
  </si>
  <si>
    <t>PLAN DE ACCIÓN ANUAL</t>
  </si>
  <si>
    <t>Reporte recibido</t>
  </si>
  <si>
    <t xml:space="preserve">Observaciones OAP - oportunidad en el cumplimiento de la actividad, la integridad y coherencia de las evidencias reportadas frente a la actividad formulada
	</t>
  </si>
  <si>
    <t xml:space="preserve">PND _____
</t>
  </si>
  <si>
    <t xml:space="preserve">OBJETIVO PEI </t>
  </si>
  <si>
    <t>META PEI CUATRIENIO</t>
  </si>
  <si>
    <t>PROCESO</t>
  </si>
  <si>
    <t>DIMENSIÓN</t>
  </si>
  <si>
    <t>POLÍTICA</t>
  </si>
  <si>
    <t>ACCIÓN</t>
  </si>
  <si>
    <t>PRODUCTO</t>
  </si>
  <si>
    <t>CÓDIGO DEL PRODUCTO</t>
  </si>
  <si>
    <t>META</t>
  </si>
  <si>
    <t>FECHA DE CUMPLIMIENTO</t>
  </si>
  <si>
    <t>RESPONSABLES</t>
  </si>
  <si>
    <t>% AVANCE</t>
  </si>
  <si>
    <t>Desempeño</t>
  </si>
  <si>
    <t>DESCRIPCIÓN DE AVANCES</t>
  </si>
  <si>
    <t>Primer trimestre</t>
  </si>
  <si>
    <t>Segundo Trimestre</t>
  </si>
  <si>
    <t>Tercer trimestre</t>
  </si>
  <si>
    <t>Cuarto trimestre</t>
  </si>
  <si>
    <t>Cantidad</t>
  </si>
  <si>
    <t>%</t>
  </si>
  <si>
    <t>Convergencia Regional</t>
  </si>
  <si>
    <t>Impactar positivamente la calidad de vida de los ciudadanos y la competitividad del país, generando valor público, confianza y satisfacción a la ciudadanía, mediante el mejoramiento del desempeño institucional en el marco del Modelo Integrado de Planeación y Gestión – MIPG.</t>
  </si>
  <si>
    <t>Gestión humana</t>
  </si>
  <si>
    <t>Talento humano</t>
  </si>
  <si>
    <t xml:space="preserve">Implementar un plan de trabajo orientado a la identificación del perfil cultural de la organización. </t>
  </si>
  <si>
    <t>Plan de trabajo de cultura organizacional implementado y con informes de seguimiento trimestral</t>
  </si>
  <si>
    <t>Secretaría General
Subdirección Gestión Humana
con apoyo de todas las dependencias</t>
  </si>
  <si>
    <t>Control disciplinario</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</si>
  <si>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</si>
  <si>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</si>
  <si>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 xml:space="preserve">Oficina de Control Disciplinario </t>
  </si>
  <si>
    <t>Implementar caja de herramientas del código de integridad según cronograma</t>
  </si>
  <si>
    <t>Caja de herramientas del Código de integridad  implementado</t>
  </si>
  <si>
    <t>Secretaría General
Subdirección de Gestión Humana
Con apoyo de todas las dependencias</t>
  </si>
  <si>
    <t>Fortalecer las competencias de liderazgo del equipo directivo del Invías</t>
  </si>
  <si>
    <t>Participación en el  Plan de formación para fortalecer las capacidades de liderazgo del equipo directivo</t>
  </si>
  <si>
    <t>Subdirección de Gestión Humana con apoyo de todas las dependencias</t>
  </si>
  <si>
    <t>Se llevó a cabo la verificación de los cursos ofertados por Compensar, dirigidos a los directivos y servidores en general. Esta actividad tuvo como propósito asegurar la alineación de la oferta formativa con los objetivos establecidos para la vigencia 2025 en materia de fortalecimiento de la cultura organizacional. Se realizó la socialización, a través de oficio dirigido a los directivos, de los cursos disponibles en la plataforma de Compensar, con el fin de que procedan con su inscripción.</t>
  </si>
  <si>
    <t>Implementar acciones orientadas al fortalecimiento de la política de transversalización de Equidad de Género en articulación con el Sello Equipares Público</t>
  </si>
  <si>
    <t xml:space="preserve">Actividades orientadas al fortalecimiento de la política de transversalización de Equidad de Género implementadas y con informe de seguimiento </t>
  </si>
  <si>
    <t>Direccionamiento estratégico y planeación institucional</t>
  </si>
  <si>
    <t>Direccionamiento estratégico y planeación</t>
  </si>
  <si>
    <t>Formular oportunamente los planes (táctico y operativo 2025) de la Dependencia.</t>
  </si>
  <si>
    <t>Planes (táctico y operativo 2025) formulados</t>
  </si>
  <si>
    <t>Todas las Dependencias</t>
  </si>
  <si>
    <t>Implementar plan de mejora continua del índice de desempeño institucional -IDI-</t>
  </si>
  <si>
    <t>Plan de mejora continua del índice de desempeño institucional -IDI- implementado</t>
  </si>
  <si>
    <t>Secretaría General
Subdirección General
Dirección de Ejecución y Operación
Dirección Técnica y de Estructuración
Dirección Jurídica
Subdirección Financiera
Subdirección Administrativa
Subdirección de Gestión Humana
Oficina de Control Disciplinario
Oficina de Tecnologías de la Información y Comunicaciones
Oficina de Control Interno
Oficina Asesora de Planeación</t>
  </si>
  <si>
    <t>Elaborar y presentar el informe de seguimiento presupuestal de compromisos y obligaciones de la vigencia 2025 y la ejecución de la reserva consolidada del presupuesto 2024</t>
  </si>
  <si>
    <t>Informe de Seguimiento elaborado y presentado</t>
  </si>
  <si>
    <t>Oficina Asesora de Planeación</t>
  </si>
  <si>
    <t>Se presentaron los informes correspondientes a la ejecución presupuestal  de vigencia y reserva con corte tanto al mes de abril, mayo y junio de 2025.</t>
  </si>
  <si>
    <t>Elaborar el Plan de Inversiones del presupuesto 2026 y el borrador de la resolución de incorporación del presupuesto</t>
  </si>
  <si>
    <t>Borradores del Plan de inversiones 2026 y la resolución de incorporación del presupuesto 2026</t>
  </si>
  <si>
    <t>Meta con cumplimiento programado para el cuarto trimestre.</t>
  </si>
  <si>
    <t>Asesorar, coordinar y desarrollar las etapas del ciclo presupuestal del Invías (formulación, programación ejecución, seguimiento y evaluación)</t>
  </si>
  <si>
    <t>Etapas del ciclo presupuestal con asesoría, coordinadas y desarrolladas</t>
  </si>
  <si>
    <t>Implementar las acciones del plan de austeridad</t>
  </si>
  <si>
    <t>Plan de austeridad implementado y con seguimiento</t>
  </si>
  <si>
    <t>Secretaría General
 Subdirección Administrativa</t>
  </si>
  <si>
    <t>Gestión contractual y procesos administrativos</t>
  </si>
  <si>
    <t>Liquidar y cerrar el 100% de los contratos y convenios, terminados a 31 de diciembre de la vigencia 2023, priorizando los de mayor antigüedad.</t>
  </si>
  <si>
    <t>Contratos y convenios terminados a 31 de diciembre de la vigencia 2023 liquidados y cerrados</t>
  </si>
  <si>
    <t>Todas las dependencias</t>
  </si>
  <si>
    <t>Liquidar y cerrar el 80% de los contratos y convenios, terminados a 30 de junio de 2024</t>
  </si>
  <si>
    <t>Contratos y convenios terminados a 30 de junio de 2024 liquidados y cerrados</t>
  </si>
  <si>
    <t>Realizar certificación del cierre del 100% de los contratos y convenios con pérdida de competencia para liquidarse</t>
  </si>
  <si>
    <t>Contratos y convenios con pérdida de competencia para liquidarse certificados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</si>
  <si>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</si>
  <si>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</si>
  <si>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</si>
  <si>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Compra pública</t>
  </si>
  <si>
    <t>Formular, publicar, actualizar y realizar el Plan Anual de Adquisiciones -PAA- en el SECOP II</t>
  </si>
  <si>
    <t>Plan Anual de Adquisiciones formulado, publicado, actualizado y con seguimiento</t>
  </si>
  <si>
    <t>Subdirección de procesos de selección contractual
Dirección de Ejecución y Operación
Subdirección de Modernización de Carreteras Nacionales
Subdirección de Gestión Integral de Carreteras Nacionales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Oficina Asesora de Planeación</t>
  </si>
  <si>
    <t>Adelantar los procesos de selección conforme a las modalidades de selección previstas en la ley para la adquisición de bienes, servicios y obras solicitadas por las unidades ejecutoras a través de la plataforma SECOP II</t>
  </si>
  <si>
    <t>Número de procesos realizados a través de SECOP II</t>
  </si>
  <si>
    <t>Subdirección de procesos de selección contractual</t>
  </si>
  <si>
    <t>Revisión 88 y publicación de 54 procesos misionales, 17 procesos administrativos y de mínima cuantía, 30 trámites de contratación directa, 11 contratos derivados de procesos de selección, 5 garantías para revisión y aprobación</t>
  </si>
  <si>
    <t>Mantener actualizada la información de los contratos y convenios en la plataforma transaccional SECOP II y en SICO</t>
  </si>
  <si>
    <t xml:space="preserve"> Información de los contratos y convenios actualizada en la plataforma transaccional SECOP II y en SICO</t>
  </si>
  <si>
    <t>Gestión financiera</t>
  </si>
  <si>
    <t>Comprometer del 97,72% de los recursos de inversión asignados a la vigencia $3.501.357
*valores en millones de pesos</t>
  </si>
  <si>
    <t>Recursos de inversión comprometidos</t>
  </si>
  <si>
    <t>Subdirección de Defensa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Subdirección Administrativa
Oficina de Tecnologías de la Información y las Comunicaciones -OTIC-</t>
  </si>
  <si>
    <t>Obligar del 89,27% de los recursos de inversión asignados a la vigencia $3.501.357
*valores en millones de pesos</t>
  </si>
  <si>
    <t xml:space="preserve">Recursos de inversión obligados </t>
  </si>
  <si>
    <t>Comprometer  el 100%l los recursos de funcionamiento asignados a la vigencia $210.812
*valores en millones de pesos</t>
  </si>
  <si>
    <t>Recursos de funcionamiento comprometidos</t>
  </si>
  <si>
    <t>Subdirección Administrativa
Dirección Jurídica</t>
  </si>
  <si>
    <t>Obligar  el 100% de funcionamiento asignados en la vigencia $210.812
*valores en millones de pesos</t>
  </si>
  <si>
    <t xml:space="preserve">Recursos de funcionamiento obligados </t>
  </si>
  <si>
    <t>Obligar 100% de los recursos de la reserva presupuestal 2024
*valores en millones de pesos</t>
  </si>
  <si>
    <t>Recursos obligados de la reserva presupuestal 2024</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</si>
  <si>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</si>
  <si>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 xml:space="preserve">
Suscribir los estados financieros</t>
  </si>
  <si>
    <t>Estados financieros suscritos</t>
  </si>
  <si>
    <t>Subdirección Financiera</t>
  </si>
  <si>
    <t>Diseñar, construir, rehabilitar, mantener y operar la infraestructura vial intermodal, mediante proyectos con criterios  técnicos, de innovación, sostenibilidad y resiliencia para la integración territorial y la disminución de brechas sociales y económicas entre los centros de producción y comercialización</t>
  </si>
  <si>
    <t>Planificación de la infraestructura de transporte</t>
  </si>
  <si>
    <t>Implementar el proceso del Cobro de la Contribución Nacional de Valorización - CNV, para los proyectos viales del INVIAS</t>
  </si>
  <si>
    <t>Proyecto del proceso del Cobro de la Contribución Nacional de Valorización - CNV implementado</t>
  </si>
  <si>
    <t>Dirección Técnica y de Estructuración</t>
  </si>
  <si>
    <t>Gestión con valores para resultados</t>
  </si>
  <si>
    <t>Revisar y realizar mejoras cuando sea el caso de la documentación de los procesos del Modelo de Operación</t>
  </si>
  <si>
    <t>Procesos del Modelo de Operación revisados y si se requiere mejorados</t>
  </si>
  <si>
    <t>Administración inmobiliaria</t>
  </si>
  <si>
    <t>Gestionar la administración de los bienes inmuebles fiscales</t>
  </si>
  <si>
    <t>Informe de estado de bienes inmuebles fiscales</t>
  </si>
  <si>
    <t>Secretaría General</t>
  </si>
  <si>
    <t>Atención y relacionamiento ciudadano</t>
  </si>
  <si>
    <t>Identificar las principales causas del incumplimiento en los tiempos de respuesta de las PQRD para la toma de decisiones por parte de la alta dirección</t>
  </si>
  <si>
    <t>Informes trimestrales de análisis de causas de incumplimiento y recomendaciones de mejora</t>
  </si>
  <si>
    <t>Subdirección Administrativa</t>
  </si>
  <si>
    <t>Estudiar y evaluar las quejas, denuncias e informes, por hechos de relevancia disciplinaria</t>
  </si>
  <si>
    <t xml:space="preserve">Informes, quejas, denuncias y traslados de la PGN estudiados y evaluados </t>
  </si>
  <si>
    <t>Implementar la estrategia de participación ciudadana</t>
  </si>
  <si>
    <t>Estrategia de participación ciudadana aprobada, implementada y con seguimiento</t>
  </si>
  <si>
    <t>Secretaría General
Subdirección General
Dirección de Ejecución y Operación
Dirección Técnica y de Estructuración
Subdirección de Reglamentación Técnica 
Subdirección de Modernización 
Subdirección de Gestión Integral  
Subdirección de Sostenibilidad</t>
  </si>
  <si>
    <t>Atender las peticiones, quejas, reclamos y denuncias (PQRD) de acuerdo a ley y demás disposiciones vigentes</t>
  </si>
  <si>
    <t>PQRD atendidas de acuerdo a ley y demás disposiciones vigentes</t>
  </si>
  <si>
    <t xml:space="preserve">Proferir los pliegos de Cargos dentro de las investigaciones disciplinarias, de cuyo resultado probatorio se comprometa la responsabilidad de servidor y ex servidor público del Invias </t>
  </si>
  <si>
    <t>Pliego de cargo proferido dentro del proceso disciplinario</t>
  </si>
  <si>
    <t>Se profirió pliego de cargos en el expediente 006-2024, 134-2023, 136-2023 y 075-2023</t>
  </si>
  <si>
    <t>Defensa jurídica</t>
  </si>
  <si>
    <t>Gestionar la debida representación judicial y extrajudicial del instituto</t>
  </si>
  <si>
    <t>Demandas y conciliaciones extrajudiciales contestadas en término</t>
  </si>
  <si>
    <t>Subdirección de Defensa Jurídica</t>
  </si>
  <si>
    <t>Comprometer el 100% de los recursos asignados al rubro de sentencias y conciliaciones</t>
  </si>
  <si>
    <t>Expedición de registros presupuestales durante el periodo</t>
  </si>
  <si>
    <t>Realizar gestión de cobro persuasivo y coactivo dentro de los términos de ley, acorde a los procedimientos vigentes.</t>
  </si>
  <si>
    <t>Cobros persuasivos y procesos coactivos adelantados dentro los términos de ley y los procedimientos vigentes</t>
  </si>
  <si>
    <t>Realizar control de legalidad de actos administrativos solicitados a la Dirección Jurídica.</t>
  </si>
  <si>
    <t>Control de las solicitudes de control de legalidad de actos administrativos dentro de los tiempos establecidos</t>
  </si>
  <si>
    <t>Dirección Jurídica</t>
  </si>
  <si>
    <t>Emitir conceptos jurídicos dentro del marco de sus funciones y dentro de los plazos legales.</t>
  </si>
  <si>
    <t>Conceptos jurídicos emitidos dentro de los plazos legales</t>
  </si>
  <si>
    <t>Implementar la Política de Prevención del Daño Antijurídico conforme lo aprobado por el Comité de Conciliación</t>
  </si>
  <si>
    <t xml:space="preserve"> PPDA implementada</t>
  </si>
  <si>
    <t>Estructurar y mantener actualizado el inventario normativo</t>
  </si>
  <si>
    <t>Inventario normativo estructurado y mantenido</t>
  </si>
  <si>
    <t>Dirección Jurídica
Subdirección de Reglamentación Técnica</t>
  </si>
  <si>
    <t>Adelantar la actualización de la normatividad técnica</t>
  </si>
  <si>
    <t>Normatividad técnica actualizada</t>
  </si>
  <si>
    <t>Dirección Jurídica
Dirección Técnica y de Estructuración 
Subdirección de Reglamentación Técnica e Innovación</t>
  </si>
  <si>
    <t>Estructuración de proyectos de infraestructura de transporte</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</si>
  <si>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</si>
  <si>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</si>
  <si>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Subdirección de Estructuración de Proyectos</t>
  </si>
  <si>
    <t>Se avanza en las estructuraciones de acuerdo a la asignación por parte de las unidades ejecutoras, superando la meta en este trimestre.</t>
  </si>
  <si>
    <t>Transformación productiva, internacionalización y la acción climática</t>
  </si>
  <si>
    <t>Gestión ambiental, social, predial y de sostenibilidad de proyectos de infraestructura de transporte</t>
  </si>
  <si>
    <t>Incorporar los lineamientos de Infraestructura verde vial</t>
  </si>
  <si>
    <t xml:space="preserve">Proyectos pilotos contratados para aplicar los Lineamientos de Infraestructura Verde_LIVV </t>
  </si>
  <si>
    <t>Subdirección de Sostenibilidad</t>
  </si>
  <si>
    <t>Gestionar predios y mejoras requeridas para el desarrollo de proyectos INVÍAS</t>
  </si>
  <si>
    <t>Predios y mejoras gestionadas (fichas, estudios de títulos y avalúos)</t>
  </si>
  <si>
    <t xml:space="preserve">Adelantar las acciones correspondientes a la identificación y administración de predios de uso público mediante la actualización de sus atributos en la base BUPI. </t>
  </si>
  <si>
    <t>Base de datos de predios de uso público actualizados</t>
  </si>
  <si>
    <t>Efectuar seguimiento a los Programas sociales de los proyectos</t>
  </si>
  <si>
    <t>Seguimiento al componente social de los Planes de manejo y PAGAS</t>
  </si>
  <si>
    <t>Avanzar en las acciones correspondiente al plan de acción de implementación de los ejes de la política de sostenibilidad a cargo de la dependencia.</t>
  </si>
  <si>
    <t>Acciones del Plan de Acción de los ejes de la política de Sostenibilidad con avance</t>
  </si>
  <si>
    <t>Gestión de servicios administrativos</t>
  </si>
  <si>
    <t>Actualizar el inventario físico de los bienes de propiedad de la Entidad de las sedes territoriales, peajes y fuerzas del PSCN</t>
  </si>
  <si>
    <t>Inventario registrado en la base de datos de inventarios de la entidad.</t>
  </si>
  <si>
    <t>Gestión de tecnologías de la información y comunicaciones</t>
  </si>
  <si>
    <t>Implementar la estrategia de racionalización de trámites según plan de trabajo</t>
  </si>
  <si>
    <t xml:space="preserve">Estrategia de racionalización  implementada y con informes de seguimiento trimestral </t>
  </si>
  <si>
    <t>Elaborar el Plan de Comunicaciones Internas y Externas de la entidad de acuerdo con las directrices del Gobierno Nacional, la Dirección General y la Política de Comunicaciones vigente, y hacer seguimiento</t>
  </si>
  <si>
    <t>Plan de comunicaciones elaborado y ejecutado</t>
  </si>
  <si>
    <t>Subdirección General</t>
  </si>
  <si>
    <t>Se ejecutó el Plan de Comunicaciones Internas y Externas de la entidad.</t>
  </si>
  <si>
    <t>Ejecutar las actividades definidas para la vigencia del modelo de seguridad y  privacidad de la información (MSPI) según cronograma</t>
  </si>
  <si>
    <t>Modelo de seguridad y privacidad de la información implementado para la vigencia 2025</t>
  </si>
  <si>
    <t>OTIC
Todas las Dependencias</t>
  </si>
  <si>
    <t>Ejecutar actividades definidas para la vigencia del Plan Estratégico de Tecnologías de la información y las comunicaciones-PETI-INVÍAS</t>
  </si>
  <si>
    <t>Acciones del Plan Estratégico de Tecnologías de la información y las comunicaciones-PETI- implementadas para la vigencia 2025</t>
  </si>
  <si>
    <t xml:space="preserve">OTIC
Dirección Técnica y de Estructuración
Secretaría General
Dirección Jurídica
Dirección de Ejecución y Operación
Subdirección General </t>
  </si>
  <si>
    <t>Gestión de riesgos de proyectos de infraestructura de transporte</t>
  </si>
  <si>
    <t>Articular y coordinar la gestión de proyectos de inversión con las Direcciones misionales y la Oficina Asesora de Planeación</t>
  </si>
  <si>
    <t>Proyectos de inversión articulados con direcciones misionales</t>
  </si>
  <si>
    <t>Coordinar, bajo los lineamientos de la Dirección General, la planeación, ejecución y control de la gestión de las Direcciones Territoriales</t>
  </si>
  <si>
    <t>Direcciones territoriales coordinadas con lineamientos y seguimiento a su gestión</t>
  </si>
  <si>
    <t>Seguimiento técnico, jurídico y presupuestal a las obligaciones  y compromisos de las Direcciones Territoriales. Gestión integral, asistencia permanente y respaldo continuo para garantizar la publicación de los procesos de contratación, compromisos, obligaciones y pagos asociados a los CDPs asignados por las Unidades Ejecutoras a las Direcciones Territoriales. Gestión de evaluaciones de acuerdos de gestión de los Directores territoriales y reportes a entes de control.</t>
  </si>
  <si>
    <t>Realizar obras por atención emergencias  de sitios críticos en la infraestructura de transporte nacional</t>
  </si>
  <si>
    <t>sitios críticos estabilizados</t>
  </si>
  <si>
    <t>Subdirección de Gestión del Riesgo
Subdirección Gestión Integral de Carreteras</t>
  </si>
  <si>
    <t>Atender emergencias que se presenten en la infraestructura de transporte nacional</t>
  </si>
  <si>
    <t>Vía atendida por emergencias</t>
  </si>
  <si>
    <t>Subdirección de Gestión del Riesgo</t>
  </si>
  <si>
    <t>Desarrollar a 2025 una (1) herramienta para mejorar los sistemas de información geográfica de la infraestructura de transporte para la gestión del riesgo.</t>
  </si>
  <si>
    <t>Generar la central de información como herramienta para la  gestión de riesgo.</t>
  </si>
  <si>
    <t>Elaborar un documento de lineamientos técnicos que tengan como objetivo la realización de estudios de riesgo para la infraestructura de transporte.</t>
  </si>
  <si>
    <t>Documento de lineamientos técnicos elaborado para la realización de estudios de riesgo en la infraestructura del transporte carretero.</t>
  </si>
  <si>
    <t>Implementar la central de cuentas del Invias para la unificación del proceso de obligación de cuentas incluidas todas las territoriales.</t>
  </si>
  <si>
    <t>Central de cuentas implementada</t>
  </si>
  <si>
    <t>Secretaría General
Subdirección Financiera
OTIC</t>
  </si>
  <si>
    <t>Ejecución y operación de proyectos de infraestructura de transporte</t>
  </si>
  <si>
    <t>Evaluación de resultados</t>
  </si>
  <si>
    <t xml:space="preserve"> Intervenir 2718 km de vías regionales y caminos ancestrales </t>
  </si>
  <si>
    <t>Vías regionales y caminos ancestrales intervenidos</t>
  </si>
  <si>
    <t>Subdirección de Vías Regionales
Gerencia de Caminos Comunitarios de la Paz Total</t>
  </si>
  <si>
    <t>Intervenir 25 instalaciones portuarias fluviales</t>
  </si>
  <si>
    <t>Instalaciones portuarias fluviales  intervenidas</t>
  </si>
  <si>
    <t>Subdirección Marítima, Fluvial y Férrea</t>
  </si>
  <si>
    <t xml:space="preserve">Realizar mejoramiento de 95 km de red vial primaria no concesionada </t>
  </si>
  <si>
    <t>Vías primarias no concesionadas mejoradas</t>
  </si>
  <si>
    <t>Subdirección Gestión Integral de Carreteras
Subdirección de Modernización de Carreteras Nacionales</t>
  </si>
  <si>
    <t>Realizar rehabilitación y/o mantenimiento de 705 km vías primarias no concesionadas</t>
  </si>
  <si>
    <t>Kilómetros de red vial  primaría rehabilitada y mantenida</t>
  </si>
  <si>
    <t>Realizar mantenimiento, mejoramiento y/o profundización de 1 canal de acceso a los puertos marítimos</t>
  </si>
  <si>
    <t>Canales de acceso a los puertos marítimos mantenidos, mejorados y profundizados</t>
  </si>
  <si>
    <t>Realizar la intervención de 1173 de vías terciarias en municipios PDET</t>
  </si>
  <si>
    <t>Kilómetros de vías terciarias construidos o en mantenimiento en municipios PDET.</t>
  </si>
  <si>
    <t>Municipios con vías fluviales intervenidas</t>
  </si>
  <si>
    <t>Número de municipios con vías fluviales intervenidas</t>
  </si>
  <si>
    <t>Realizar proyectos de infraestructura de transporte que incluyan criterios de accesibilidad universal.</t>
  </si>
  <si>
    <t>Proyectos de infraestructura de transporte con criterios de accesibilidad universal realizadas</t>
  </si>
  <si>
    <t xml:space="preserve">Garantizar la operación de 27 túneles </t>
  </si>
  <si>
    <t>Túneles con  operación continua</t>
  </si>
  <si>
    <t>Construir 20 puentes de la red vial nacional primaria</t>
  </si>
  <si>
    <t>Puentes en la red vial primaria construidos *(incluye viaductos)</t>
  </si>
  <si>
    <t>Realizar kilómetros de red vial primaria con prestación de servicios al usuario</t>
  </si>
  <si>
    <t>Kilómetros de red vial primaria con servicios de atención al usuario</t>
  </si>
  <si>
    <t>Subdirección Gestión Integral de Carreteras</t>
  </si>
  <si>
    <t>Realizar el mantenimiento rutinario de 9.821 km</t>
  </si>
  <si>
    <t>Kilómetros de la red vial primaria con mantenimiento rutinario</t>
  </si>
  <si>
    <t xml:space="preserve">Mantenimiento de 5 sedes férreas </t>
  </si>
  <si>
    <t xml:space="preserve"> Sedes férreas con  mantenimiento</t>
  </si>
  <si>
    <t xml:space="preserve">Mantenimiento de 3 estaciones férreas </t>
  </si>
  <si>
    <t xml:space="preserve"> Estaciones férreas con  mantenimiento</t>
  </si>
  <si>
    <t>Realizar el mantenimiento rutinario de  20 km en la red férrea</t>
  </si>
  <si>
    <t>Kilómetros mantenidos rutinario en la red férrea</t>
  </si>
  <si>
    <t>Operar 2 transbordadores</t>
  </si>
  <si>
    <t>Transbordadores operados</t>
  </si>
  <si>
    <t>Evaluación y seguimiento</t>
  </si>
  <si>
    <t>Evaluar los planes de las dependencias.</t>
  </si>
  <si>
    <t>Planes de las dependencias evaluados</t>
  </si>
  <si>
    <t>Implementar el plan anual de auditoría aprobado por el Comité Institucional de coordinación de Control Interno</t>
  </si>
  <si>
    <t>Plan anual de auditoría implementado</t>
  </si>
  <si>
    <t>Oficina de Control interno</t>
  </si>
  <si>
    <t>Cumplir eficientemente las actividades administrativas a cargo de las dependencias.</t>
  </si>
  <si>
    <t xml:space="preserve">Actividades administrativas con cumplimiento </t>
  </si>
  <si>
    <t>Acciones del Programa de Transparencia y ética pública implementadas</t>
  </si>
  <si>
    <t>Implementar las acciones del Plan  Institucional de Archivos de la Entidad conforme al diagnostico general de archivo</t>
  </si>
  <si>
    <t>Acciones del Plan Institucional de Archivos de la entidad implementado y con seguimiento</t>
  </si>
  <si>
    <t>Implementar las acciones del Plan  Anual de Vacantes</t>
  </si>
  <si>
    <t>Acciones del Plan Anual de Vacantes implementadas</t>
  </si>
  <si>
    <t>Secretaría General
Subdirección de Gestión Humana</t>
  </si>
  <si>
    <t>Implementar las acciones del Plan  de Previsión de Recursos Humanos</t>
  </si>
  <si>
    <t>Acciones del Plan de Previsión de Recursos Humanos implementadas</t>
  </si>
  <si>
    <t>Implementar las acciones del Plan  Estratégico de Talento Humano</t>
  </si>
  <si>
    <t>Acciones del Plan Estratégico de Talento Humano implementadas</t>
  </si>
  <si>
    <t>Implementar las acciones del Plan  Institucional de Capacitación -PIC-</t>
  </si>
  <si>
    <t xml:space="preserve">Acciones del Plan Institucional de Capacitación -PIC- implementadas </t>
  </si>
  <si>
    <t>Para la gestión del aprendizaje institucional, y acorde con el contrato interadministrativo celebrado con la Universidad Nacional, se realizó la identificación del conjunto de contenidos formativos diseñados para fortalecer competencias clave en áreas estratégicas. Estos contenidos fueron diseñados e integrados desde las líneas de inteligencia de conocimiento formuladas durante el primer trimestre en el PIC (Ingeniería, derecho, gestión económica, administrativa y financiera, ciencias sociales y humanas y fortalecimiento sindical).
De acuerdo con el marco de aprendizaje se dio inicio en el mes de junio del presente año a los diplomados de metodología BIM, contratación estatal con enfoque en formulación de proyectos y transformación digital organizacional, contando con una participación cada uno de 30 participantes (Servidoras o servidores).                            SDGH: Para la gestión del aprendizaje institucional, y acorde con el contrato interadministrativo celebrado con la Universidad Nacional, se realizó la identificación del conjunto de contenidos formativos diseñados para fortalecer competencias clave en áreas estratégicas. Estos contenidos fueron diseñados e integrados desde las líneas de inteligencia de conocimiento formuladas durante el primer trimestre en el PIC (Ingeniería, derecho, gestión económica, administrativa y financiera, ciencias sociales y humanas y fortalecimiento sindical).</t>
  </si>
  <si>
    <t>Implementar  las acciones del Plan de Bienestar e incentivos Institucionales</t>
  </si>
  <si>
    <t>Acciones del Plan de Bienestar e incentivos institucionales implementadas oportunamente y con informe de seguimiento</t>
  </si>
  <si>
    <t>Secretaría General, Subdirección Gestión Humana</t>
  </si>
  <si>
    <t>Implementar las acciones del Plan  de Seguridad y Salud en el trabajo</t>
  </si>
  <si>
    <t>Acciones del Plan de Seguridad y Salud en el trabajo implementadas</t>
  </si>
  <si>
    <t>Implementar las acciones en los proyectos ambientales en cumplimiento de las medidas de mitigación, conservación, prevención y restauración establecidas dentro de los proyectos</t>
  </si>
  <si>
    <t>Seguimiento a las acciones</t>
  </si>
  <si>
    <t>Actualizar las acciones del Plan de Gestión del Riesgo de Desastres en la infraestructura de transporte nacional</t>
  </si>
  <si>
    <t>Acciones del Plan de Gestión del Riesgo de Desastres en la infraestructura de transporte nacional actualizadas</t>
  </si>
  <si>
    <t>Ejecutar las actividades definidas para la vigencia del marco de referencia de Arquitectura Empresarial del INVÍAS</t>
  </si>
  <si>
    <t>Acciones del Marco de referencia de Arquitectura Empresarial implementadas para la vigencia 2025</t>
  </si>
  <si>
    <t>OTIC</t>
  </si>
  <si>
    <t>Gestión documental</t>
  </si>
  <si>
    <t>Información y comunicación</t>
  </si>
  <si>
    <t>Crear y mantener actualizados los expedientes electrónicos de la etapa precontractual de los contratos  suscritos 2024, entregando los documentos para su cargue en el aplicativo AZ Digital, conforme al cumplimiento de cada instancia o trámite contractual y según plan de trabajo</t>
  </si>
  <si>
    <t>expedientes electrónicos de la etapa precontractual de los contratos 2024 creados y actualizados y cargados en el aplicativo AZ</t>
  </si>
  <si>
    <t>Subdirección Administrativa y Subdirección de Procesos de Selección Contractual 
con apoyo de:
 Dirección de Ejecución y Operación
Subdirección Modernización de Carreteras Nacionales
Subdirección de Gestión Integral de Carreteras Nacionales
Subdirección de Vías Regionales
Subdirección Marítima, Fluvial y Férrea
Dirección Técnica y de Estructuración
Subdirección Planificación de Infraestructura
Subdirección Estructuración de Proyectos
Subdirección de Reglamentación Técnica e innovación
Subdirección Gestión del Riesgo
Subdirección Sostenibilidad
Subdirección Administrativa
Secretaría General
Subdirección General
Direcciones Territoriales
OTIC</t>
  </si>
  <si>
    <t>Crear y mantener actualizados los expedientes electrónicos de los contratos suscritos en la vigencia 2025, entregando los documentos para su cargue en el aplicativo AZ Digital, conforme al cumplimiento de cada instancia o trámite contractual y según plan de trabajo</t>
  </si>
  <si>
    <t>expedientes electrónicos los contratos 2025 creados y actualizados y cargados en el aplicativo AZ</t>
  </si>
  <si>
    <t>Implementar acciones de seguimiento al cumplimiento de la ley de transparencia</t>
  </si>
  <si>
    <t>Acciones de seguimiento al cumplimiento de la ley de transparencia implementadas y con informes de avance trimestral</t>
  </si>
  <si>
    <t>Administrar el sistema de estadística y mantener un inventario actualizado  de la red vial Nacional a cargo</t>
  </si>
  <si>
    <t>Sistema actualizado con inventario de la Red vial Nacional a Cargo del Instituto</t>
  </si>
  <si>
    <t>Subdirección de Planificación de Infraestructura</t>
  </si>
  <si>
    <t>Reglamentación técnica e innovación de la infraestructura de transporte</t>
  </si>
  <si>
    <t>Gestión del conocimiento y la innovación</t>
  </si>
  <si>
    <t xml:space="preserve">Realizar un evento de innovación </t>
  </si>
  <si>
    <t>Evento realizado</t>
  </si>
  <si>
    <t>Subdirección de Reglamentación Técnica e Innovación</t>
  </si>
  <si>
    <t>Mejorar de manera continua el marco de gobernanza de proyectos del INVIAS</t>
  </si>
  <si>
    <t>Marco de gobernanza de proyectos del INVIAS mejorado</t>
  </si>
  <si>
    <t>Control Interno</t>
  </si>
  <si>
    <t xml:space="preserve">Formular e implementar el Mapa de aseguramiento y realizar reporte </t>
  </si>
  <si>
    <t>Mapa de aseguramiento formulado e implementado  y reporte realizado</t>
  </si>
  <si>
    <t>Formular, implementar y reportar cumplimiento de los planes de mejoramiento de auditorías internas y externas</t>
  </si>
  <si>
    <t>Planes de mejoramiento de auditorías internas y externas formulados, implementados y con reporte de cumplimiento</t>
  </si>
  <si>
    <t>PRESUPUESTO POR PROYECTOS 2023</t>
  </si>
  <si>
    <t>RUBRO</t>
  </si>
  <si>
    <t>DESCRIPCIÓN</t>
  </si>
  <si>
    <t>APROPIACIÓN INICIAL</t>
  </si>
  <si>
    <r>
      <t xml:space="preserve">PROCESO: </t>
    </r>
    <r>
      <rPr>
        <sz val="11"/>
        <rFont val="Poppins"/>
      </rPr>
      <t>DIRECCIONAMIENTO ESTRATÉGICO Y DE PLANEACIÓN INSTITUCIONAL</t>
    </r>
    <r>
      <rPr>
        <b/>
        <sz val="11"/>
        <rFont val="Poppins"/>
      </rPr>
      <t xml:space="preserve">
FORMATO: </t>
    </r>
    <r>
      <rPr>
        <sz val="11"/>
        <rFont val="Poppins"/>
      </rPr>
      <t xml:space="preserve">FORMULACIÓN Y MONITOREO DEL PLAN DE ACCIÓN ANUAL </t>
    </r>
  </si>
  <si>
    <t>Se llevó a cabo la aplicación de la encuesta de cultura organizacional, en la que participaron 344 personas. En virtud de este proceso, se realizó la formulación de recomendaciones estratégicas y la posterior socialización de los hallazgos.</t>
  </si>
  <si>
    <t>Se llevó a cabo la verificación de los cursos ofertados por Compensar, dirigidos a los directivos y servidores en general. Esta actividad tuvo como propósito asegurar la alineación de la oferta formativa con los objetivos establecidos para la vigencia 2025 en materia de fortalecimiento de la cultura organizacional. 
Se realizó la socialización, a través de oficio dirigido a los directivos, de los cursos disponibles en la plataforma de Compensar, con el fin de que procedan con su inscripción. Se llevó a cabo la aplicación de la encuesta de cultura organizacional, en la que participaron 344 personas. En virtud de este proceso, se realizó la formulación de recomendaciones estratégicas y la posterior socialización de los hallazgos.</t>
  </si>
  <si>
    <t>Se profirieron: 10 Autos de investigación Disciplinaria, 11 Autos de prorroga, 34 autos que decretan pruebas, 14 de otros trámites, 15 autos de archivo, 7 autos de cierre de investigación y 1 pliego de cargos.</t>
  </si>
  <si>
    <t>Se profirieron 11 Autos de investigación Disciplinaria, 3 Autos de prorroga, 30 autos que decretan pruebas, 14 de otros tramites, 42 autos de archivo, 5 autos de cierre de investigación y 2 pliego de cargos</t>
  </si>
  <si>
    <t>En el primer trimestre, se promovieron los valores institucionales mediante piezas comunicacionales y se socializó la inclusión del valor Igualdad en el código de integridad. Además, se incluyeron capacitaciones sobre el código de integridad en la inducción de los nuevos funcionarios. Dentro de la estrategia de Onbording se promueve el ejercicio de los valores institucionales en el personal nuevo vinculado.</t>
  </si>
  <si>
    <t xml:space="preserve">En el marco de la campaña de fortalecimiento de valores y el Código de Integridad, en conjunto con la Oficina de Control Interno Disciplinario se llevó a cabo capacitación dirigida a los servidores públicos. La jornada incluyó una sesión informativa sobre los deberes y responsabilidades de los funcionarios, así como una obra teatral en la que se representaron, mediante un sketch, las actitudes que deben y no deben adoptar los servidores públicos. Esta iniciativa busca promover una cultura de integridad y compromiso ético en el desempeño de sus funciones. </t>
  </si>
  <si>
    <t>Meta con cumplimiento programado en el segundo trimestre</t>
  </si>
  <si>
    <t>Impulsar la implementación de la política de transferencia del conocimiento de la entidad</t>
  </si>
  <si>
    <t>Se implementó la estrategia de mitigación de fuga de conocimiento -Detecta Captura y Transmite-, metodología que ha contribuido en el proceso de conservación saberes y ha facilitado la recolección de 56 activos de conocimiento de los funcionarios en encargo y/o se retiran de la presentación del servicio. Se están adelantando acciones para el diseño de nuevas metodologías de aprendizaje para gestionar capacidades en materia de conocimiento, las cuales fomentan el diálogo de saberes, la reflexión el pensamiento crítico, en el cual la servidora o servidor evalúa la información de manera objetiva y racional, analizando los argumentos y toma decisiones.</t>
  </si>
  <si>
    <t xml:space="preserve">Durante el primer trimestre de 2025, se socializó la línea de denuncias por acoso y violencia sexual laboral para dar a conocer a los funcionarios la ruta de atención a víctimas de cualquier tipo de violencia dentro de la entidad. . Asimismo, se realizaron socializaciones de la Política de Equidad de Género, con la participación de 141 personas. En las direcciones territoriales, se llevó a cabo la charla 'Diversidad y Equidad de Género', a la que asistieron 23 funcionarios. Se dio continuidad al curso de "Yo sé de genero 1, 2, 3". </t>
  </si>
  <si>
    <t>Se realizaron sensibilizaciones a las funcionarias, funcionarios y contratistas del Instituto Nacional de Vías (INVIAS) sobre la importancia del enfoque de género, promoviendo la comprensión de las diferencias entre sexo, género y orientación sexual, así como, el reconocimiento de las microagresiones y las barreras estructurales y culturales que enfrentan las mujeres para acceder a cargos directivos, con el fin de fomentar una cultura organizacional más inclusiva, equitativa y libre de discriminación. 
Se ha avanzado en la estructuración del Plan Institucional y la Política de Equidad de Género, Diversidad, Inclusión y Cuidado, mediante un proceso participativo, técnico y alineado con los lineamientos nacionales. Las actividades desarrolladas han permitido consolidar una base sólida para la implementación de acciones que promuevan una cultura organizacional más justa, equitativa e incluyente, reafirmando el compromiso institucional con la transformación cultural y el respeto por los derechos humanos.</t>
  </si>
  <si>
    <t>Se formularon los planes de tácticos del instituto, tanto en planta central como de las 26 direcciones territoriales.</t>
  </si>
  <si>
    <t>Meta cumplida en el primer trimestre.</t>
  </si>
  <si>
    <t>Se realizaron las siguientes gestiones: Se elaboró informe de seguimiento de implementación de MIPG - El informe se elabora con corte trimestral, vencido cada periodo. El informe del 4° trimestre de 2024 fue elaborado destacando logros y retos por cada política de Gestión y Desempeño, el soporte está disponible en la carpeta OneDrive de la oficina. Un resumen ejecutivo del avance con corte a febrero fue socializando en sesión del Comité Institucional de Gestión y Desempeño del 27/02/2025. Se rediseñó la plantilla para el informe 2025 y el informe de implementación MIPG corte 1° trimestre de 2025 se realizará en el segundo trimestre. En la asignación de las preguntas del FURAG y En virtud de la estrategia de anticipación FURAG 2024 las preguntas del cuestionario 2023 fueron asignadas desde diciembre de 2024 y los soportes han sido recolectados durante el primer trimestre. La asignación de las preguntas del formulario 2024 está condicionada a la habilitación del aplicativo FURAG 2024 por parte del Departamento Administrativo de la Función Pública DAFP, programado para el 17 de marzo.</t>
  </si>
  <si>
    <t>En la implementación de las acciones de mejoramiento tenemos que en el aplicativo KAWAK se encuentra documentado el reporte de ejecución y seguimiento de las actividades programadas en los planes de mejora del índice de desempeño institucional -IDI- a cargo de la Oficina Asesora de Planeación (ver ID 381, 382, 400, 401, 402, 403, 404 y 405.) 
Se llevaron a cabo mesas de trabajo para realizar seguimiento a las acciones de los equipos implementadores de las políticas de participación ciudadana, servicio al ciudadano, transparencia e integridad, así como para actualizar la ficha técnica y la estrategia de racionalización de trámites 2025. Adicionalmente, se revisaron los resultados e indicadores del IDI con la Oficina Asesora de Planeación (OAP), programando siete mesas adicionales y generando recomendaciones. A través del Grupo PMO, se evidencian avances importantes para la mejora del índice.
Así mismo, se solicitaron ajustes en los indicadores de riesgos y controles del proceso MEPI, como parte de la revisión del mapa de riesgos con el acompañamiento de la OAP.</t>
  </si>
  <si>
    <t>Se presentaron los informes correspondientes a la ejecución presupuestal de vigencia y reserva con corte a los meses de enero, febrero y marzo de 2025.</t>
  </si>
  <si>
    <t>Se analizaron, formularon, evaluaron y gestionaron el 100% de los proyectos de inversión en el BPIN (Ajuste al Decreto y Modificaciones sin trámites presupuestales), así mismo, se realizaron las modificaciones al presupuesto de la vigencia que fueron requeridas, previo análisis y revisión.</t>
  </si>
  <si>
    <t>Se analizaron, formularon, evaluaron y gestionaron el 100% de los proyectos de inversión en el BPIN (Ajuste al Decreto  y Modificaciones sin tramites presupuestales - Ajuste al plan de inversiones), así como las modificaciones al presupuesto de la vigencia que fueron requeridas, previo análisis y revisión.  
Se realizó seguimiento presupuestal a cada proyecto de la vigencia 2025 y de su correspondiente reserva y de inversión por medio del regionalizado. El cual se anexa</t>
  </si>
  <si>
    <t>Plan de Austeridad implementado y publicado.</t>
  </si>
  <si>
    <t>Plan debidamente elaborado e implementado</t>
  </si>
  <si>
    <t>Publicación PAA en SECOP II 01/15/2025 https://community.secop.gov.co/Public/App/ AnnualPurchasingPlanEditPublic/View?id=567642. Modificaciones a solicitud de áreas, para la inclusión de contratos de prestación de servicios, 01/24/2025 - 02/14/2025 - 26/03/2024</t>
  </si>
  <si>
    <t>Publicación PAA en SECOP II 01/15/2025 https://community.secop.gov.co/Public/App/AnnualPurchasingPlanManagementPublic/Index?currentLanguage=es-CO&amp;Page=login&amp;Country=CO&amp;SkinName=CCE. Total acumulado  9 actualizaciones, trimestre I (4) II (5)</t>
  </si>
  <si>
    <t>Revisión y publicación de 10 procesos misionales, 26 procesos administrativos y de mínima cuantía, 17 trámites de contratación directa, 7 contratos derivados de procesos de selección, 14 garantías para revisión y aprobación.</t>
  </si>
  <si>
    <t>Se realizó seguimiento y verificación de más de 4 mil expedientes en plataforma SECOP II, en el cual se validaban las correspondientes publicaciones de documentos de ejecución en cada contrato, realizando requerimientos a cada unidad ejecutora y supervisión.</t>
  </si>
  <si>
    <t>Se hizo la numeración de 573 contratos en el aplicativo SICO/ Se hizo la modificación de 13 flujos en la plataforma de SECOP II . En total se han verificado 3.423, de los cuales para el 2do trimestre se generaron 19 memorandos requiriendo el cargue de la documentación faltante por parte de cada Unidad Ejecutora respecto de todos los contratos que se encuentren en ejecución. 
Se ha mantenido actualizada la plataforma de SICO y SECOP.</t>
  </si>
  <si>
    <t xml:space="preserve">Se presentó un cumplimiento del 95% al comprometer recursos por valor de $1.859.490 millones frente a que se tenía programado. </t>
  </si>
  <si>
    <t xml:space="preserve">Se reporta un cumplimiento del 100% de la meta al comprometer $ 2.797 millones. </t>
  </si>
  <si>
    <t xml:space="preserve">Se presentó un cumplimiento del 107% al obligar recursos por valor de $89.640 millones frente a que se tenía programado. </t>
  </si>
  <si>
    <t>Se reporta un cumplimiento del 84% de la meta al obligar recursos por valor de $571.999 millones frente a los $680.952  millones programados.</t>
  </si>
  <si>
    <t xml:space="preserve">Se presentó un cumplimiento del 123% al comprometer recursos por valor de $77.037 millones frente a lo que se tenía programado. </t>
  </si>
  <si>
    <t>Se reporta un cumplimiento del 103% de la meta  al comprometer $113.996 millones frente a los  $110.475 millones programados.</t>
  </si>
  <si>
    <t xml:space="preserve">Se presentó un cumplimiento del 124% al obligar recursos por valor de $38.575 millones frente a que se tenía programado. </t>
  </si>
  <si>
    <t>Se reporta un cumplimiento del 95% de la meta al obligar recursos por valor de $84.476 millones frente a los $680.952  millones programados.</t>
  </si>
  <si>
    <t xml:space="preserve">Se presentó un cumplimiento del 108% al obligar recursos por valor de $1.021.909 millones frente a que se tenía programado. </t>
  </si>
  <si>
    <t>Se reporta un cumplimiento del 88% de la meta inicialmente programada al obligar $1.504.902  frente a los $1.718.922 millones programados.</t>
  </si>
  <si>
    <t>Se suscribieron correcta y oportunamente los estados Financieros. Los cuales pueden ser consultados en el siguiente enlace: https://www.invias.gov.co/index.php/informacion-institucional/hechos-de-transparencia/informacion-financiera-y-contable/estados-financieros-2025.</t>
  </si>
  <si>
    <t>Se suscribieron los estados Financieros.  Los cuales pueden ser consultados en el siguiente enlace https://www.invias.gov.co/index.php/informacion-institucional/hechos-de-transparencia/informacion-financiera-y-contable/estados-financieros-2025.</t>
  </si>
  <si>
    <t>Dentro de la etapa de Implementación se esta realizando el proceso previo correspondiente a la preparación de la notificación de los actos administrativos de liquidación individual del proyecto sujeto de cobro de Contribución Cartagena - Barranquilla - Circunvalar La Prosperidad.</t>
  </si>
  <si>
    <t>1. Documento de estudios previos para elaboración de contrato Corporación Lonja de Propiedad Raíz de Barranquilla.
2.  Documento anexo técnico para estructuración del proceso con la Corporación Lonja de Propiedad Raíz de Barranquilla. Link Evidencias: https://invias.sharepoint.com/:b:/s/NFF/EdZaqq6hqSRBjSXASpSwhiwBTfyBbzbTUsdNwBorRMWWpQ?e=RFpHii
https://invias.sharepoint.com/:b:/s/NFF/EYO1l8rCW-1FtAsp3RZW7yoBlljVn3MCkRPDCFmGNSHiBA?e=SUuK9x 
3. El INVÍAS ordenado por el Tribunal Administrativo del Atlántico mediante auto de fecha 29 de mayo de 2025, fue notificado el 03 de junio de 2025 dentro de la Acción Popular radicada bajo el número 08-001-23-33-000-2025-00065-00 que debe convocar a Audiencia Pública Informativa a cada uno de los municipios de la zona de influencia del proyecto, por lo que las acciones reportadas para esta gestión consisten en:
a. Cronograma de audiencias y avanzadas por municipio.
b. Esquema de planeación operativa de lo que se ha adelantado a la fecha en el marco del alistamiento.
4. Se llevó a cabo una actualización del documento de especificación de reclamaciones que previamente fue entregado a Datatools,esta revisión tuvo como propósito incorporar las modificaciones necesarias, corregir posibles inconsistencias y mejorar la precisión y claridad de los contenidos incluidos en el documento. De esta manera, se garantiza que la información proporcionada a Datatools esté completamente alineada con los requerimientos actuales y refleje fielmente los procesos y criterios establecidos para la gestión de reclamaciones. Esta actualización contribuye a optimizar la comunicación entre los equipos involucrados y a asegurar que Datatools cuente con una referencia precisa y actualizada para el desarrollo y seguimiento de las tareas relacionadas con las reclamaciones.
5. Se efectúo la redistribución de los grupos y subgrupos de notificación correspondientes al proyecto Cartagena-Barranquilla Circunvalar de la Prosperidad. Esta reorganización se llevó a cabo teniendo en consideración la agrupación espacial de los predios, teniendo como criterio principal su ubicación por barrios y manzanas, para ello se emplearon herramientas de información Geográfica, con las cuales se realizó el análisis geoespacial para identificar patrones de concentración predial.
6. Se desarrolló un documento con el fin de identificar la posible ubicación de los puntos de atención creando dos alternativas de herramientas digitales una Google Mapas y otra Google Earth, mediante las cuales es posible ubicar los posibles puntos, estas herramientas pueden ser utilizadas desde cualquier dispositivo móvil o computador, estas alternativas se entregaron al equipo social y a la Gerencia de Fuentes de Financiación con su respectivo instructivo de instalación y uso, para que se determine que herramienta es la más conveniente para que el equipo social la remita al operador logístico. 
7. Se elaboró un instructivo para su correcta instalación y utilización, la cual fueron entregadas tanto al equipo social como a la Gerencia de Fuentes de Financiación; la finalidad de este documento es para que el equipo social evaluara y se socializara, de esta forma le sirviera de apoyo al operador logístico, asegurando así un proceso coherente y optimizado en la selección de los puntos de atención.</t>
  </si>
  <si>
    <t>Se asesoró  y  acompañó a los facilitadores de los procesos,  procedimientos y los diferentes tipos documentales de las dependencias  que lo solicitaron en la creación, actualización y revisión de dicha documentación.                                                                           
Se atendieron 33 de solicitudes de revisión documental realizadas por siguientes procesos: Relacionamiento Ciudadano (2 ), Compra Pública Selección - Contractual (11), Direccionamiento Estratégico (5),  Ejecución y Operación (1), Gestión del Riesgo (3), Gestión Financiera (4), Gestión Humana (3), Gestión Servicios Administrativos (1), fusión nuevo proceso (1) Dirección Técnica (1) y Reglamentación Técnica (1).</t>
  </si>
  <si>
    <t>Durante el primer trimestre de 2025 se han solicitado CDPs para el pago de impuestos prediales y estos se han realizado de acuerdo con la disponibilidad presupuestal, para el mantenimiento de sedes, prorrogas de comodatos, seguimiento e informes de supervisión de los predios en comodato, se ha actualizado la base de datos con el inventario de los predios.</t>
  </si>
  <si>
    <t>Para este trimestre se realizó:
- Pago de impuesto prediales.
- Gestión para Contratos de comodato (realice los estudios previos y proyecto de minuta de contrato de comodato con las siguientes entidades y municipios: Municipio de Ibagué Tolima proyecto para entregar estación Picaleña; Municipio Piendamó proyecto para hacer la entrega en comodato de la estación Piendamó; ambos proyectos se encuentran en espera del Excel de ficha de conservación para ser enviado al ministerio de cultura).
- Gestionar CDP para impuestos y para mantenimiento de sedes (Antioquia, Boyacá, Caquetá, Casanare, Córdoba, Huila, Norte de Santander, Putumayo, Quindío, Risaralda, Santander, Tolima, Valle del Cauca).</t>
  </si>
  <si>
    <t>Informe de identificación de las principales causas del incumplimiento en los tiempos de respuesta de las PQRD para la toma de decisiones por parte de la alta dirección.</t>
  </si>
  <si>
    <t>Se aporta informes y evidencias de las
principales causas de incumplimiento de PQRD según lo estipulado el cual puede ser consultado en el siguiente link:
https://invias-my.sharepoint.com/:f:/g/personal/nerojas_invias_gov_co/EqCJ3AX4IW1GlJSvOZkD6I8B07MggNDeneYSajy-DZSImA?e=FtJUiR</t>
  </si>
  <si>
    <t>En el primer trimestre se radicaron y atendieron 128 solicitudes a la PGN.</t>
  </si>
  <si>
    <t>En el primer trimestre se radicaron y atendieron 142 solicitudes a la Procuraduría General de la Nación.</t>
  </si>
  <si>
    <t xml:space="preserve">Se formularon actividades de participación a través de las Unidades Ejecutoras, se remitió memorando 2025I-VBOG-003244 del 23 de enero de 2025, dirigido a las Subdirecciones  y reiteración 2025I-VBOG-012833 del 5 de marzo, con el fin de reportar las actividades de participación para la presente vigencia. </t>
  </si>
  <si>
    <t xml:space="preserve">La estrategia de participación ciudadana fue aprobada en sesión del Comité Institucional de Gestión y Desempeño del 6 de junio de 2025, según se evidencia en el Memorando 2025I-VBOG-042327. Se publica en el menú transparencia del sitio web la estrategia así como el primer seguimiento a la misma. </t>
  </si>
  <si>
    <t>Se atendieron oportunamente las peticiones, quejas, reclamos y denuncias (PQRD) de acuerdo a ley y demás disposiciones vigentes.</t>
  </si>
  <si>
    <t>Se atendieron oportunamente las PQRD asignadas.                                   Se aportó informe de PQRSD atendidas oportunamente el cual puede ser consultado en el siguiente link: 
https://invias-my.sharepoint.com/:f:/g/personal/nerojas_invias_gov_co/EmAJ-8TsXItLobWEnu74P_IBNIp2Bs_qasO_aA8m8uDeHA?e=K5sDvd.</t>
  </si>
  <si>
    <t>Se profirió pliego de cargos en el expediente 006-2024.</t>
  </si>
  <si>
    <t>Durante el primer trimestre se contestaron 14 demandas.</t>
  </si>
  <si>
    <t>Se contestaron 52 demandas.</t>
  </si>
  <si>
    <t>Durante el primer trimestre se solicitaron registros presupuestales por valor total de $1.915.927.725,49 y se expidieron registros presupuestal por valor total de $488.011.954,10</t>
  </si>
  <si>
    <t>Se solicitaron registros presupuestales por valor de $9.546.011.602,7.</t>
  </si>
  <si>
    <t>Durante el primer trimestre se sustanciaron 45 expedientes de cobro.</t>
  </si>
  <si>
    <t>Se sustanciaron 322 expedientes de cobro.</t>
  </si>
  <si>
    <t>La Dirección Jurídica realizó el control de legalidad dentro de los términos establecidos de DOCE (12) actos administrativos (de asuntos técnicos, financieros, presupuestales y de personal).</t>
  </si>
  <si>
    <t>Se realizó el control de legalidad dentro de los términos establecidos de Cinco (5) actos administrativos (de asuntos técnicos, financieros, presupuestales y de personal)</t>
  </si>
  <si>
    <t>La Dirección Jurídica emitió respuesta a ONCE (11) solicitudes de conceptos, se trasladaron otras TRES (3) por competencia, a las dependencias correspondientes para que las atendieran.</t>
  </si>
  <si>
    <t>Se emitió respuesta a Dieciséis (16) solicitudes de conceptos.</t>
  </si>
  <si>
    <t>Reporte de calificación de la PPDA del año 2024, registrada en Ekogui el 12 de marzo de 2025.</t>
  </si>
  <si>
    <t>La Dirección Jurídica ha venido realizando la respectiva verificación de del Inventario normativo estructurado y mantenido el será tenida en cuenta al momento de actualizar el normograma da la Entidad</t>
  </si>
  <si>
    <t>Se han realizado la respectiva verificación del Inventarío normativo estructurado. El inventario mantenido será tenido en cuenta al momento de actualizar el normograma de la Entidad.</t>
  </si>
  <si>
    <t>La Dirección Jurídica ha venido realizando la respectiva verificación del Inventario normativo estructurado y mantenido, la cuál será tenida en cuenta al momento de actualizar el normograma de la Entidad.</t>
  </si>
  <si>
    <t xml:space="preserve">Se ha realizado la verificación de la Normatividad técnica, la cual será tenida en cuenta al momento de actualizar el normograma da la Entidad. </t>
  </si>
  <si>
    <t>Se avanza en las estructuraciones de acuerdo a la asignación por parte de las unidades ejecutoras.</t>
  </si>
  <si>
    <t>Se realiza seguimiento a la Incorporación de los lineamientos de Infraestructura verde vial en proyectos con Apéndice de Sostenibilidad, para el primer trimestre del 2025 para los proyectos piloto en la Incorporación de los lineamientos LIVV.</t>
  </si>
  <si>
    <t>Se gestionaron predios y mejoras requeridas para el desarrollo de proyectos INVÍAS para el 2025 distribuidas así: FICHAS 31, ESTUDIOS DE TÍTULOS 49, PARA UN TOTAL DE REVISIONES DE 80, en el grupo predial.</t>
  </si>
  <si>
    <t>Se gestionan las acciones correspondientes a la identificación y administración de predios de uso público mediante la actualización de sus atributos en la base BUPI.</t>
  </si>
  <si>
    <t>Se efectúa el seguimiento al componente social de los Planes de manejo y PAGAS para el 2025.</t>
  </si>
  <si>
    <t>Se gestionan las acciones del plan de implementación de los ejes de la política de sostenibilidad parcialmente. (Plan de trabajo semanal y Base de los proyectos de Sostenibilidad) En los proyectos de obra con apéndice de Sostenibilidad.</t>
  </si>
  <si>
    <t>Se remite informe mediante Memorando AZ 2025I-VBOG-005713 de levantamiento de tomas físicas de inventarios y plan de trabajo de actualización de inventarios a nivel nacional en el aplicativo SAI con las áreas involucradas el cual reposa en el siguiente enlace: https://invias-my.sharepoint.com/:f:/g/personal/nerojas_invias_gov_co/Ekt5cKo1FvJCuIxni5QZfGMBZyYsTVSoTv7d75GCwxZyPw?e=1dDcGp</t>
  </si>
  <si>
    <t>Se remiten documentos que dan cuenta de la gestión adelantada respecto de la Actualización de inventarios e ingresos, salidas de elementos a cargo de
peajes territoriales y fuerzas del PSNC. Los precitados documentos pueden ser consultados en el siguiente link:
https://inviasmy.
sharepoint.com/:f:/g/personal/sgallego_invias_gov_co/E
jpO_FIi8PlIooomE0kJOXgBCDfFZbhPStCiAofWQQ4IAg?e=
a6TN3zObserva
Segundo link: 
https://invias-my.sharepoint.com/personal/sgallego_invias_gov_co/_layouts/15/onedrive.aspx?id=%2Fpersonal%2Fsgallego%5Finvias%5Fgov%5Fco%2FDocuments%2FAlmac%C3%A9n%20e%20inventarios%2F2%20DAVID%20ARISTIZABAL%20SILGADO%2F2025%2F6%20EVALUACIONES%20SIPLAN%2F2DO%20TRIMESTRE&amp;ct=1752875075135&amp;or=OWA%2DNT%2DMail&amp;cid=df0bd10c%2D3244%2Df498%2D7521%2D82fc7ad43494&amp;ga=1</t>
  </si>
  <si>
    <t>SIPLAN no se ha  puesto el valor del porcentaje de la cantidad ejecutada</t>
  </si>
  <si>
    <t>Dirección Técnica y de Estructuración
Subdirección de Reglamentación Técnica e Innovación
Subdirección Administrativa
OTIC</t>
  </si>
  <si>
    <t>Se ha dado soporte a los sistemas existentes, se analizan nuevos requerimientos, creando fichas técnicas para adquisición de nuevos aplicativos que cumplan con las funcionalidades solicitadas por usuario final.</t>
  </si>
  <si>
    <t>Se avanza en la implementación de la política de racionalización de trámites, conforme al plan de trabajo. Actualmente, se están desarrollando las acciones iniciales orientadas al diagnóstico, identificación de oportunidades de mejora y revisión de los trámites priorizados. Este proceso se está llevando a cabo en articulación con las áreas responsables, como parte de la estrategia institucional de simplificación y mejora del servicio al ciudadano. 
El avance del proyecto INVITRÁMITES para el mes de junio del 2025 es del 26%, de tres trámites priorizados, el de carga ordinaria se encuentra en etapa de pruebas.</t>
  </si>
  <si>
    <t xml:space="preserve">Plan de comunicaciones internas y externas de la entidad elaborado y publicado. </t>
  </si>
  <si>
    <t>* Vulnerabilidades - Informe para VIITS y portal web - Aprovisionamiento del servidor de Tenable - Mesas de trabajo piloto escaneo de Vulnerabilidades.
* Priorización de Activos para el escaneo de vulnerabilidades.
* Conformación del grupo de implementación del MSPI. Revisión con OAP de 5 políticas.</t>
  </si>
  <si>
    <t>Avance del proyecto: 50% Mejora continua de políticas del MSPI con coordinadores de la OTIC. 
1. Política para el tratamiento de datos personales. 2. Política General de Seguridad y Privacidad de la Información. 
3. Política de Gestión de Riesgos de seguridad de la información. 
4. Política de Copias de Respaldo. 
Mejora continua de políticas del MSPI que se revisarán más adelante con las coordinaciones de la OTIC. 
1. Política de Activos de Información.
2. Política de Control de Acceso. 
3. Procedimiento de Activos de Información. - Escaneo de Vulnerabilidades para 96 activos de información tecnológicos. ¿Ajuste de observaciones de la Política Seguridad y Gestión de los Activos de Información ¿ Ajuste observaciones de la Política Control de Acceso. ¿ Gestión de Casos en GLPI.</t>
  </si>
  <si>
    <t>Se actualizó el PETI (2024 - 2026) con los avances del 2024 y los recursos destinados para el 2025, dicha actualización fue aprobada por el Comité Institucional de Gestión y Desempeño el pasado 30 de enero del 2025. Se trabajó en la elaboración de cronogramas para la medición el PETI, para los proyectos de Servicios Tecnológicos, Sistemas de Información, Gestión de Información y Gobierno Digital.</t>
  </si>
  <si>
    <t xml:space="preserve">Se tiene un avance del PETI del 25%. 
Se ha participado en las capacitaciones del 27 y 29 de mayo en GESTIÓN DE DATOS E INFORMACIÓN BASADOS EN EL MODELO DE GESTIÓN Y GOBIERBI DE TI DE MINTIC, enmarcadas en la iniciativa PETI 2024-2026 ¿Estrategia de Uso y Apropiación¿ y lideradas por la OTIC. </t>
  </si>
  <si>
    <t>Se han revisado los objetivos de los proyectos de inversión para asegurar que estén alineados con las metas y prioridades de la entidad. Se ha realizado seguimiento a cronogramas, presupuesto, liquidación de proyectos, contratos, vigencias expiradas, futuras y ejecución de proyectos, atrasos de más del 10% ejecución con grupo PMO. Así como el seguimiento a Sentencias.</t>
  </si>
  <si>
    <t>Se han revisado los objetivos de los proyectos de inversión para asegurar  que estén alineados con las metas y prioridades de la entidad. Se ha realizado seguimiento a cronogramas y presupuesto. Se ha realizado seguimiento de liquidación de proyectos y contratos.  Seguimiento a ejecución de proyectos, atrasos de más del 10% ejecución con grupo PMO. Seguimiento a Sentencias.</t>
  </si>
  <si>
    <t>Seguimiento técnico, jurídico y presupuestal a las obligaciones y compromisos de las Direcciones Territoriales, tanto de vigencia como de reserva. Asistencia permanente y respaldo continuo para garantizar la publicación de los procesos de contratación, compromisos, obligaciones y pagos asociados a los CDPs asignados por las Unidades Ejecutoras a las Direcciones Territoriales. Seguimiento a la formulación y evaluación de acuerdos de gestión de los Directores territoriales. Reportes a entes de control.</t>
  </si>
  <si>
    <t>Se realizó la entrega del sitio critico ubicado en K58 Bogotá - Villavicencio (Meta) y los sitios críticos de PR7 Ruta 70 3080/2024; PR23+100 Ruta 2511</t>
  </si>
  <si>
    <t>Se adelanta la  intervención de sitios críticos Dagua y Cocorná. SDGIC: Sitio critico: 1777-2024: 1, 3880/2024: 3, 3101/2024: 4.</t>
  </si>
  <si>
    <t>Se realizó la atención de emergencias en las Direcciones territoriales que requirieron intervención mediante el sistema de monto agotable.</t>
  </si>
  <si>
    <t>Se realizó la atención de emergencias en las Direcciones territoriales que requirieron intervención mediante el sistema de monto agotable</t>
  </si>
  <si>
    <t>Se cuenta con el desarrollo de formatos en la plataforma Survey 123 para el reporte de emergencias y sitios críticos en la red vial principal a cargo del INVIAS, no obstante, no ha sido posible su implementación debido a la necesidad de adquirir la licencia para poder notificar los eventos mediante correo electrónico, lo cual se espera adquirir en los primeros meses del año 2025 y poder así implementar completamente estas herramientas.</t>
  </si>
  <si>
    <t>Durante este semestre en marco de la ejecución del convenio con U. La Salle se trabajó en los lineamientos técnicos, sin que se realizará algún entregable,</t>
  </si>
  <si>
    <t>Se avanzó en cuatro capítulos del documento de Lineamientos Técnicos de Gestión del Riesgo en Infraestructura de Transporte, Capítulo 2: Marco Conceptual; Capítulo 3: Identificación de Riesgos - Proceso y herramientas; Capítulo 4: Evaluación de Riesgos y matrices de riesgo.</t>
  </si>
  <si>
    <t>Para el 1er trimestre del 2025 se está trabajando en la implementación de la central de cuentas.</t>
  </si>
  <si>
    <t>Se realizó la implementación de acuerdo a la gradualidad en el Cronograma puesto en marcha y en producción de la Central de Cuentas para Contratos de Prestación de Servicios Profesionales, según la fecha propuesta (20 de junio). 
Salida a producción de KLIC 2 módulo de contratos de prestación de servicios.</t>
  </si>
  <si>
    <t>Al mes de marzo se han realizado intervenciones en 252km distribuidos en los siguientes municipios: Amazonas (5,87 km); Antioquia (39,2 km); Arauca (8,2 km); Bolívar (5,121 km); Boyacá (2 km); Caldas (2,6 km); Caquetá (0,7 km); Cauca (22.79 km); Cesar (0,8 km); Chocó (0,10 km); Córdoba (21,01 km); Cundinamarca (51,63 km); Huila (10 km); La Guajira (15,53 km); Magdalena (7,35 km); Meta (5,15 km); Nariño (19,90 km); Norte de Santander (2,51 km); Risaralda (2,69 km); Santander (1,49 km); Sucre (14,64 km); Tolima (7,05 km); Valle del cauca (3,4 km); Vichada (2,25 km);</t>
  </si>
  <si>
    <t>Se han realizado intervenciones en 780,37km distribuidos en los siguientes municipios: Amazonas (6,06 km); Antioquia (73,9 km); Arauca (8,2 km); Atlántico (2,19 km); Bolívar (12,97 km); Boyacá (37,11 km); Caldas (28,66 km); Caquetá (16,7 km); Casanare (0,55 km); Cauca (39,15 km); Cesar (25,34 km); Chocó (0,37 km); Córdoba (59,63 km); Cundinamarca (135,39 km); Huila (47,04 km); La guajira (34,75 km); Magdalena (14,99 km); Meta (31,66 km); Nariño (28,15 km); Norte de Santander (58,76 km); Risaralda (4,84 km); Santander (1,61 km); Sucre (17,53 km); Sucre (0,43 km); Tolima (84,86 km); Valle del Cauca (7,25 km); Vichada (2,25 km);</t>
  </si>
  <si>
    <t>Se terminaron los siguientes muelle: 
1. Muelle centro verde – Montería.
2. Muelle rancho grande – Montería.
3. Muelle centro calle 22 – Montería 
4. Muelle principal Cartagena del Chairá</t>
  </si>
  <si>
    <t>Durante este trimestre se realizaron 5 muelles para un total acumulado de 9:
1. Cartagena del Chairá – Principal, Caquetá, Cartagena del Chairá
2. Calle 22, Córdoba, Montería
3. Centro Rancho grande, Córdoba, Montería
4. Centro verde, Córdoba, Montería
5. Carurú, Vaupés, Carurú
6. Aguas Negras, Chocó, Medio Baudó
7. La Unión, Chocó, Medio Baudó
8. Orocue, Casanare, Orocué
9. Nuquí, Chocó, Nuquí</t>
  </si>
  <si>
    <t>Al mes de marzo se mejoraron 23,3 km así:
Antioquia (0,2 km); Boyacá (2,82 km); Caldas (2 km); Caldas y Risaralda (0,69 km); Caquetá (0,1 km); Cauca (1,52 km); Chocó (6,58 km); Córdoba (0,19 km); Magdalena (0,53 km); Meta (4,6 km); Norte de Santander (0,5 km); Putumayo (3,49 km); Santander (0,12 km);</t>
  </si>
  <si>
    <t xml:space="preserve">Se realizaron 46 km de intervenciones en segunda calzada y pavimento en los siguientes departamentos:
Antioquia (0,2 km); Boyacá (4,98 km); Caldas (2 km); Caldas y Risaralda (0,69 km); Caquetá (0,1 km); Cauca (5,53 km); Choco (8,39 km); Córdoba (0,19 km); Cundinamarca (0,25 km); Guaviare (0,6 km); Magdalena (2,545 km); Meta (8,297 km); Norte de Santander (0,5 km); Putumayo (6,8 km); </t>
  </si>
  <si>
    <t>Al mes de marzo se rehabilitaron y mantuvieron 147,6 km así:
Antioquia (7,56 km); Antioquia - Córdoba - Sucre (0,34 km); Arauca (0,22 km); Bolívar (4,88 km); Boyacá (2,25 km); Caldas (1 km); Cauca (5,67 km); Chocó (10,12 km); Córdoba (2,68 km); Cundinamarca (13,87 km); Cundinamarca - Tolima (7,14 km); Guaviare (7 km); La Guajira (4,85 km); Meta (27,6 km); Nariño (3 km); Nariño y cauca (2,49 km); Norte de Santander (22 km); Santander (23,01 km); Valle del cauca (0,64 km); Vichada (1,3 km);</t>
  </si>
  <si>
    <t>Se realizaron 261 km de intervenciones en mantenimiento y rehabilitación en los siguientes departamentos:
Antioquia (11.41 km); Arauca (0,72 km); Bolívar (4,88 km); Boyacá (6,57 km); Caldas (1,62 km); Caquetá (1,04 km); Cauca (12,06 km); Chocó (12,62 km); Córdoba (2,68 km); Cundinamarca (28,09 km); Guaviare (16,4 km); La Guajira (8,87 km); Magdalena (0,55 km); Meta (50,33 km); Nariño (3 km); Nariño y cauca (2,74 km); Norte de Santander (45,5 km); Putumayo (1,69 km); Quindío (0,82 km); Santander (34,55 km); Valle del cauca (0,64 km); Vichada (14,3 km);</t>
  </si>
  <si>
    <t>Se terminó el Dragado de mantenimiento de las bocas del rio Atrato: boca coquito, boca matuntugo y boca el roto.</t>
  </si>
  <si>
    <t>Las intervenciones de 68,94 km vías terciarias en municipios PDET se refleja a continuación:
Antioquia: Apartadó (2 km); Carepa (2,75 km); Chigorodó (2,6 km); Dabeiba (3,99 km); El Bagre (2 km); Ituango (0,25 km); Necoclí (2 km); San pedro de Urabá (3 km); Turbo (4 km);
Arauca: Saravena (7,7 km);
Bolívar: María la baja (0,3 km); San Juan Nepomuceno (1,57 km);
Caquetá: La Montañita (0,7 km);
Cauca: Cajibío (2 km); Caloto (0,79 km); Santander de Quilichao (6 km); Suárez (14 km);
Cesar: Becerril (0,3 km);
Córdoba: Montelíbano (4,7 km);
Magdalena: Fundación (2 km); Santa marta (2 km);
Meta: Uribe (0,083 km);
Sucre: Morroa (2 km); San Onofre (2,21 km);</t>
  </si>
  <si>
    <t>Se realizaron 212,70 km en intervenciones en vías terciarias en los siguientes municipios PDET:
Antioquia: Apartadó (2 km); Cáceres (2 km); Carepa (6,75 km); Chigorodó (2,9 km); Dabeiba (6,01 km); El Bagre (2 km); Ituango (0,25 km); Mutatá (2 km); Necoclí (6 km); San Pedro De Urabá (5 km); Turbo (4 km); 
Arauca: Saravena (7,7 km); 
Bolívar: María La Baja (1,2 km); San Juan Nepomuceno (6,17 km); 
Caquetá: Curillo (2 km); el paujil (2 km); Florencia (4 km); La Montañita (2,7 km); Milán (2 km); San Vicente Del Caguán (2 km); Solita (2 km); 
Cauca: Argelia (2 km); Cajibío (4,582 km); Caloto (0,79 km); Morales (0,27 km); Santander de Quilichao (7,554 km);  Suárez (21,958 km); 
Cesar: Becerril (2,01 km); La Jagua De Ibirico (5,19 km); La Paz (2,94 km); Valledupar (14,6 km); 
Córdoba: Montelíbano (8,18 km); Tierralta (22 km); 
Huila: Algeciras (6 km); 
Magdalena: Fundación (2 km); Santa Marta (4 km); 
Meta: La Macarena (6 km); Mapiripán (8,16 km); Mesetas (6 km); Uribe (0,233 km);  Vistahermosa (2 km); 
Norte de Santander: Hacarí (0,17 km); Teorama (0,46 km); 
Sucre: Morroa (2 km); Ovejas (0,34 km); San Onofre (5,19 km); 
Tolima: Planadas (6,24 km); 
Valle del Cauca: Buenaventura (1,15 km);</t>
  </si>
  <si>
    <t xml:space="preserve">Se intervino el municipio de Montería </t>
  </si>
  <si>
    <t>Durante este trimestre se realizaron intervenciones de construcción, mejoramiento y mantenimiento en los municipios de Montería, Carurú y Nuquí</t>
  </si>
  <si>
    <t>Construcción del Muelle Calle 22 - Montería
Construcción del Muelle Centro Rancho Grande - Montería
Construcción del Muelle Centro Verde - Montería</t>
  </si>
  <si>
    <t>Las intervenciones de mejoramiento, mantenimiento y construcción de los 9 muelles reportados cumplen con los criterios de accesibilidad.</t>
  </si>
  <si>
    <t xml:space="preserve">Se realizaron  las gestiones y actividades necesarias para garantizar la operación de los 27 túneles a cargo y con ello alcanzar los porcentajes programados. </t>
  </si>
  <si>
    <t>Se apoyó en la gestión de la construcción de los siguientes puentes: TRANSVERSAL DE CUSIANA (Boyacá) 1 puente, TRANSVERSAL DEL CUSIANA (Boyacá) 1 puente. DOBLE CALZADA QUINDIO (ARMENIA ¿ CALARCA Y ARMENIA ¿ MONTENEGRO) (Valle del Cauca) 1 puente y la VARIANTE SAN FRANCISCO - MOCOA S2 (Putumayo) 2 puentes.</t>
  </si>
  <si>
    <t>Se realiza el Servicio de Atención al Usuario en los corredores:
Contrato 1594-2021 151, Convenio 1113-2016 74,11 GVI Antioquia 3101 de 2024 365 GVI Santander 3080 de 2024 59,2</t>
  </si>
  <si>
    <t>Meta cumplida en el primer trimestre con la prestación del Servicio de Atención al Usuario en los corredores:
Contrato 1594-2021 (151km), Convenio 1113-2016 (74,11km) GVI Antioquia 3101 de 2024 (365km) GVI Santander 3080 de 2024 (59,2km)</t>
  </si>
  <si>
    <t>Se realizaron actividades de mantenimiento rutinario en las sedes férreas de Barrancabermeja y Puerto Wilches (Santander).</t>
  </si>
  <si>
    <t>Se gestionaron recursos para actividades de mantenimiento rutinario en estaciones Aznasu, Ambalema y Pradera Don Matías.</t>
  </si>
  <si>
    <t>Se hicieron actividades de corte césped y rocería en el corredor férreo en sur de Bogotá.</t>
  </si>
  <si>
    <t>VERIFICAR LA CANTIDAD DE KM TENIENDO EN CUENTA QUE NO SE TIENE ASÍ</t>
  </si>
  <si>
    <t>Meta con cumplimiento en el cuarto trimestre</t>
  </si>
  <si>
    <t>Meta programada en el cuarto trimestre</t>
  </si>
  <si>
    <t>Los planes de las dependencias fueron evaluados de acuerdo al Memorando Circular No 2025I-VBOG-020872 del 07-04-2025 "Evolución planes primer trimestre 2025".</t>
  </si>
  <si>
    <t>Se realizó oportunamente la evaluación del segundo trimestre de los planes de acción</t>
  </si>
  <si>
    <t>El plan anual de auditoría fue aprobado en el Comité Institucional de coordinación de Control Interno - CICCI del 14 de abril e implementado al 100% en lo programado para el primer trimestre.</t>
  </si>
  <si>
    <t>El plan anual de auditoría fue aprobado en el Comité Institucional de coordinación de Control Interno - CICCI- del 14 de abril e implementado al 100% en lo programado para el segundo trimestre.</t>
  </si>
  <si>
    <t>Actividades administrativas con cumplimiento.</t>
  </si>
  <si>
    <t xml:space="preserve">Se consolidaron y enviaron 3 reportes SIRECI correspondientes a los meses de marzo, abril y mayo de 2025, 3 reportes DIARI correspondientes a los meses de marzo, abril y mayo de 2025 y se apoyó la consolidación del acta No. 2 vigencia 2025 del Consejo Directivo. </t>
  </si>
  <si>
    <t>Acciones programadas para el 2do trimestre ya a la espera a las directrices de la OAP</t>
  </si>
  <si>
    <t>Diseño de graficas y material para capacitación a facilitadores del MIPG precisando el rol de segunda línea a cargo de la OAP y avances en la coordinación de la formulación participativa de programa de transparencia y ética pública. Adicionalmente Los avances en el plan de transición al PTEP, se encuentran documentados en el aplicativo KAEAK bajo la oportunidad de mejora ID 400.</t>
  </si>
  <si>
    <t>Acciones del Plan Institucional de Archivos de la entidad implementado y con seguimiento - Informe presentado.</t>
  </si>
  <si>
    <t>Ver enlace para conocer las gestiones realizadas:
https://invias-my.sharepoint.com/:f:/g/personal/nerojas_invias_gov_co/Ejm6lEp9_DhKuMaO3h6jZf4BjfGOFywaywy9dxXcZSw-Ng?e=9QHG0D</t>
  </si>
  <si>
    <t xml:space="preserve">Dentro de la estrategia de INVIAS se contempló un proceso de encargos el cual ha permitido efectuar provisión mediante encargo de 57 empleos de carrera administrativa, en los tres primeros meses del año, permitiendo que los servidores de la planta desempeñen empleos de superior jerarquía. 
Es importante resaltar que el avance en la provisión de estos empleos está sujeto a la disponibilidad presupuestal en el rubro de Gastos de Personal, teniendo en cuenta que el presupuesto asignado para el año 2025 no fue aprobado en su totalidad por el Ministerio de Hacienda, lo que incide directamente en la posibilidad de continuar con el proceso de cobertura de vacantes.
Adicionalmente se adelantó la verificación de 9 empleos, los cuales fueron declarados procedentes por la Comisión de Personal del Instituto y consecuentemente se ordenó a esta subdirección volver a realizar estos procesos. </t>
  </si>
  <si>
    <t>Se realizó la actualización semanal de la planta de personal de la entidad. Con corte al 31 de diciembre de 2024, se registran 771 funcionarios activos. Durante el periodo, se efectuaron 35 vinculaciones de funcionarios a la planta de personal, de las cuales 33 correspondieron a empleos de carrera administrativa y 2 a empleos de libre nombramiento y remoción. Asimismo, se generaron 37 retiros de funcionarios de la planta de personal y se proveyeron mediante encargo 48 empleos de carrera administrativa. La Comisión Nacional del Servicio Civil (CNSC) autorizó el uso de listas de elegibles en empleos no convocados a concurso de méritos para 44 empleos que podrían catalogarse como el mismo empleo o como empleos equivalentes, y se procedió a iniciar los trámites administrativos para su vinculación.</t>
  </si>
  <si>
    <t>Dentro de la estrategia de INVIAS se contempló un proceso de encargos el cual nos ha permitido efectuar provisión mediante encargo de 57 empleos de carrera administrativa, en los tres primeros meses del año, permitiendo que los servidores de la planta desempeñen empleos de superior jerarquía. 
Es importante resaltar que el avance en la provisión de estos empleos está sujeto a la disponibilidad presupuestal en el rubro de ¿Gastos de Personal¿, teniendo en cuenta que el presupuesto asignado para el año 2025 no fue aprobado en su totalidad por el Ministerio de Hacienda, lo que incide directamente en la posibilidad de continuar con el proceso de cobertura de vacantes.
Adicional a lo anterior en la presente vigencia se adelantó la verificación de 9 empleos, los cuales fueron declarados procedentes por la Comisión de Personal del Instituto y consecuentemente se ordenó a esta subdirección volver a realizar estos procesos.</t>
  </si>
  <si>
    <t>La Subdirección de Gestión Humana durante el primer trimestre del 2025 realizó la formulación y publicación del Plan Estratégico de Talento Humano (PETH) y los planes integradores para la vigencia 2025 (Plan Institucional de Capacitación, Plan Anual de Vacantes, Plan de Previsión de Recursos Humanos, Plan Anual de Bienestar y Plan Anual de Seguridad y Salud en el Trabajo). Se llevó a cabo la socialización del PETH e integradores con los 4 sindicatos del INVÍAS (ANSEINFRAESTRUCTURA, ANSEINVIAS, SINDICATO NACIONAL DE TRABAJADORES DE RAMA SERVICIOS DE LA INDUSTRIA y UNISETT) y la comisión de personal el 23 de enero de 2025. Adicionalmente, se dispuso la consulta ciudadana de estos documentos en la página web del INVÍAS del 23 al 30 de enero de 2025. Culminando el proceso, el Comité de Gestión y Desempeño aprobó el Plan Estratégico de Talento Humano e Integradores el 30 de enero de 2025, y su versión final se publicó el 31 de enero de 2025, en cumplimiento de la normatividad vigente.</t>
  </si>
  <si>
    <t>Se llevó a cabo acciones para culminar y cerrar los procesos de evaluación anual, provisionales y acuerdos de gestión.</t>
  </si>
  <si>
    <t>Se realizó el respetivo diagnóstico de necesidades de capacitación organizacional ¿ DNAO en el mes de diciembre de 2024 y concluyendo el mes de enero de 2025, Producto de este ejercicio de diagnóstico se realiza la respectiva formulación del Plan Institucional de Capacitación con la priorización de actividades de aprendizaje, Para este trimestre se han desarrollado las siguientes acciones de aprendizaje enmarcadas en el PIC:
- Curso sobre Discapacidad e Inclusión Laboral
- Curso "Yo sé de Género"
Se realizaron 3 actividades de aprendizaje interno durante el primer trimestre, en temas relacionados con Empleo público y Evaluación de desempeño.
Desarrollo Escuela Itinerante
Modelo: Movilización del proceso de aprendizaje hacia los espacios institucionales.
- Se creó el logo que acompañará el proceso de la Escuela, se realizan socializaciones a 5 jefes de dependencia sobre la estratega Escuela Itinerante. Se dio inicio con la campaña de expectativa de la estrategia en colaboración con la Oficina de Comunicaciones. Se llevó a cabo la definición de la oferta inicial que acompañará el proceso de escuela itinerante para los dos primeros meses de implementación.
Inducción General:
- Se realizó la inducción general a 34 practicantes vinculados para el primer semestre de 2025.
- Onboarding: Se realizaron las posesiones de 37 funcionarios(as) que ingresan a periodo de prueba y 37 posesiones en encargo.
- Plataforma Moodle: Inscripción y certificación de 31 funcionarios(as) nuevos en el curso virtual de inducción general.
- Inducción Especializada: Se llevaron a cabo actividades de capacitación y se registró la asistencia de las 6 inducciones especializadas.
- Curso para Gerentes Públicos: Se continua con el seguimiento a la realización del curso de Gerentes Públicos del DAFP a los nuevos directivos de la entidad.
FORMADOR DE FORMADORES
Se definió la imagen del programa y se realizaron sesiones fotográficas para los participantes.
-Plan Estratégico de Talento Humano FURAG: Se llevó a cabo el reporte de las actividades de los componentes de gestión humana y gestión de conocimiento establecidos en el FURAG y relacionados con los proceso de aprendizaje que la Escuela tiene a cargo.
Se crearon los repositorios y fueron reportaron tiempo todas las acciones requeridas por la Oficina Asesora de Planeación.</t>
  </si>
  <si>
    <t>Durante el primer trimestre de 2025, en el marco de la planificación establecida en el Plan de Bienestar, se planearon y ejecutaron 24 actividades, las cuales alcanzaron un 85% de participación. En este mismo periodo, también se llevaron a cabo los estudios previos y legales necesarios para la formalización del contrato con Compensar, cuya suscripción se prevé para el mes de abril.</t>
  </si>
  <si>
    <t xml:space="preserve">Se avanzó en la ejecución de actividades alineadas a las líneas estratégicas definidas en el plan institucional, contribuyendo así al mejoramiento del clima organizacional, la promoción de estilos de vida saludables y la generación de entornos de trabajo inclusivos, participativos y corresponsables.
Los lineamientos de bienestar dirigidos a los servidores públicos del INVIAS se orientan a los programas definidos en el Plan de bienestar social e incentivos 2025:
a) Incentivos y estímulos
b) Cultura y Clima Laboral
c) Protección y Servicios Sociales
d) Valores Institucionales
e) Programa de Desvinculación Asistida
f) Transformación y Gestión del Cambio
g) Deportes
h) Actividades Culturales
i) Familia
j) Ferias 
k) Programa de Equidad e Inclusión de genero
l) EFR (Empresa Familiarmente Responsable)                                                                                                                                                </t>
  </si>
  <si>
    <t>Durante el primer trimestre de 2025, en el marco de la planificación establecida en el Plan Anual de Seguridad y Salud, se planearon 65 actividades de las cuales se ejecutaron 60 actividades lo que presento el 91% de cumplimiento, las cuales alcanzaron un 85% de participación. En este mismo periodo, también se llevaron a cabo los estudios previos y legales necesarios para la formalización del contrato con Compensar, cuya suscripción se prevé para el mes de abril. Se realizó la socialización del Plan de Trabajo del COPASST, así como la socialización del Informe del análisis estadístico de accidentalidad de la vigencia 2024, durante el primer trimestre se inició la convocatoria de su conformación. Respecto del Comité de Comité de Convivencia Laboral el mes de febrero se llevó a cabo el proceso de convocatoria y elecciones bajo la Resolución 320 del 14 de febrero de 2025. El 25 de marzo de 2025, el director encargado asignó los representantes por parte del empleador mediante el memorando 2025I-VBOG-016458. Conforme al cronograma de capacitaciones para la vigencia 2025, el primer trimestre se alcanzó un cumplimiento del 85% en la ejecución de las actividades programadas.</t>
  </si>
  <si>
    <t xml:space="preserve">Se han mitigado riesgos laborales asociados a las funciones propias del Instituto, así como a la promoción de ambientes de trabajo seguros, saludables y sostenibles. </t>
  </si>
  <si>
    <t>Se efectúa seguimiento del primer trimestre del 2025 a la implementación de acciones en cumplimiento de las medidas de mitigación del componente ambiental de las obligaciones contractuales de las interventorías en los proyectos reportados a la SS y asignadas en el marco de la competencia.</t>
  </si>
  <si>
    <t>En el primer trimestre se analizó por parte de las coordinaciones de los grupos de trabajo de la SGR la pertinencia del actual Plan de Gestión de Riesgo de Desastres del Instituto, de dicha revisión cualitativa se establecieron puntos para posibles modificaciones, por lo que se gestionó la contratación de un profesional con la experticia necesaria para su modificación.</t>
  </si>
  <si>
    <t>Se coordina la revisión cualitativa de los puntos establecidos  para las  modificaciones</t>
  </si>
  <si>
    <t>Se avanza en la consolidación del cronograma del proyecto para el 2025 y 2026.
Se trabajó en conjunto con la OAP para la formalización de los siguientes documentos:
- Guía de gestión de proyectos de TI y formatos- Procedimiento de gestión de proyectos de TI.
- Se trabaja en la actualización de los cronogramas de los proyectos del PETI.</t>
  </si>
  <si>
    <t>Dominio de Estrategia de TI: Se validó el PETI para acotar su alcance de acuerdo con las capacidades actuales de la OTIC y la priorización de proyectos y necesidades. Dominio de Gestión de Seguridad: Se trabajó en la actualización del plan de implementación del MSPI alineándolo con la ISO/IEC 27001. Se desarrolló ejercicio de roles y responsabilidades del dominio de seguridad.</t>
  </si>
  <si>
    <t>Actividad de conformación de Informe de implementación de acciones del Plan Institucional de Archivos de la Entidad conforme al diagnóstico general de archivo, programada a partir del 2do trimestre.</t>
  </si>
  <si>
    <t>Informe de creación y mantenimiento y actualización de los expedientes electrónicos de la etapa precontractual de los contratos suscritos 2024, entregando los documentos para su cargue en el aplicativo AZ Digital, conforme al cumplimiento de cada instancia o trámite contractual y según plan de trabajo.</t>
  </si>
  <si>
    <t>Se encuentra actualizado el esquema de publicación de la información en la página Web- Adoptada mediante Resolución No. 1138.</t>
  </si>
  <si>
    <t>Se realiza el seguimiento y verificación a la Matriz de Cumplimiento de la Ley 1712 de 2014 la cual se encuentra en formato Excel para el primer trimestre de la vigencia 2025, con el fin de generar alertas a las dependencias responsables de la producción y publicación de la información. Se revisaron cada una de las ubicaciones web de las categorías de la información, teniendo en cuenta los requisitos de la norma y el esquema de publicación vigente, mediante radicados No. 2025I-VBOG-019068 y No. 2025I-VBOG-021885 se remitió a las áreas responsables de la producción de información solicitud sobre los ítems identificados como pendientes en el seguimiento y el informe respecto al cumplimiento de los ítems de la Ley 1712 de 2014 se remitió a la OCI mediante radicado 2025I-VBOG-022291. Así mismo, se solicitó mediante radicado 2025I-VBOG-041736 los soportes frente a la actualización del sitio web de la entidad y se reiteró la solicitud de actualización del plan de trabajo asociado al hacer parte del plan de mejoramiento para el cumplimiento de la Ley 1712 de 2014.</t>
  </si>
  <si>
    <t>Meta con cumplimiento el  cuarto trimestre</t>
  </si>
  <si>
    <t>La meta quedó establecida con cumplimiento y medición hasta el último trimestre del año 2025. Sin embargo, se están ejecutando todas las actividades establecidas en el  plan operativo de la PMO, su cronograma de trabajo y se evidencia cumplimiento y avance de actividades en el informe presentado para el segundo trimestre por el grupo y compartido en la carpeta destinada para tal fin. .A través de su Grupo para la Gobernanza de Gerencia de Proyectos - PMO y Modelado de Información de Construcción BIM, ha estado avanzando significativamente en dos componentes clave dentro de su "Marco de Gobernanza de Proyectos": el Repositorio Documental de Gobernanza de Proyectos y la Analítica de Datos. Estas iniciativas buscan fortalecer la estructura normativa, documental y analítica que soporta la gobernanza de los proyectos institucionales.</t>
  </si>
  <si>
    <t>Se realizó el seguimiento a la formulación e implementación del mapa de aseguramiento socializado mediante Memorando Circular No 2025I-VBOG-015999 del 19-03-2025.</t>
  </si>
  <si>
    <t>Se ha formulado, implementado y reportado el cumplimiento de los planes de mejoramiento de auditorías externas (ver informes enero, febrero y marzo 2025 publicados en la web y en el gestor documental AZDigital, así como el Informe de Seguimiento Auditorías Internas 2017 a 2024 - 1er Trimestre 2025).</t>
  </si>
  <si>
    <t>Se desarrollaron 3 mesas de trabajo con la subdirección General, la Oficina Asesora de Planeación para la Implementación mapa de aseguramiento Invías las cuales se desarrollaron el 09-04-2025; 08-05-2025 y el 16 -05-2025.
Se desarrollaron 2 mesas de trabajo para la Implementación mapa de aseguramiento PQRSD con participación de la SA, OAP, SUBG, SG, GARC los días 20-05-2025 y 13 de junio de 2025.</t>
  </si>
  <si>
    <t>Se gestionan las acciones del plan de implementación de los ejes de la política de sostenibilidad para el segundo trimestre del 2025 (Plan de trabajo semanal y Base de los proyectos de Sostenibilidad) En los proyectos de obra con apéndice de Sostenibilidad</t>
  </si>
  <si>
    <t>Se efectua el seguimiento al componente social de los Planes de manejo y PAGAS para el presente el 2025 para el segundo trimestre de 2025, cumpliendo con lo  planificado</t>
  </si>
  <si>
    <t>Se gestionan las acciones correspondientes a la identificación y administración de predios de uso público mediante la actualización de sus atributos en la base BUPI.para el segundo trimestre del 2025</t>
  </si>
  <si>
    <t>Se Gestionaron predios y mejoras requeridas para el desarrollo de proyectos INVÍAS
para el 2025 distribuidas así FICHAS 43, ESTUDIOS DE TITULOS 76, AVALUOS 108 PARA UN TOTAL DE REVISIONES DE 227, en el grupo predial, cumpliendo el segundo trimestre
de 2025, segun lo planificado</t>
  </si>
  <si>
    <t>Se realiaza el seguimiento a la Incorporación de los lineamientos de Infraestructura verde vial en proyectos con Apéndice de Sostenibilidad, para el segundo trimestre de 2025.</t>
  </si>
  <si>
    <t xml:space="preserve">Talento humano </t>
  </si>
  <si>
    <t xml:space="preserve">Integridad </t>
  </si>
  <si>
    <t xml:space="preserve">Planeación Institucional </t>
  </si>
  <si>
    <t>Gestión presupuestal y eficiencia del gasto público</t>
  </si>
  <si>
    <t xml:space="preserve">Compras y Contratación Pública </t>
  </si>
  <si>
    <t xml:space="preserve">Fortalecimiento organizacional y simplificación de procesos </t>
  </si>
  <si>
    <t>Servicio al ciudadano</t>
  </si>
  <si>
    <t xml:space="preserve">Participación ciudadana en la gestión pública </t>
  </si>
  <si>
    <t xml:space="preserve">Defensa jurídica </t>
  </si>
  <si>
    <t>Mejora normativa</t>
  </si>
  <si>
    <t>Racionalización de trámites</t>
  </si>
  <si>
    <t xml:space="preserve">Seguridad digital </t>
  </si>
  <si>
    <t>Seguimiento y evaluación del desempeño institucional</t>
  </si>
  <si>
    <t xml:space="preserve">Gestión documental </t>
  </si>
  <si>
    <t>Transparencia, acceso a la información pública y lucha contra la corrupción</t>
  </si>
  <si>
    <t>Gestión de la información estadística</t>
  </si>
  <si>
    <t>Control interno</t>
  </si>
  <si>
    <t>Meta con cumplimiento programado para el cuarto trimestre</t>
  </si>
  <si>
    <t>Se suscribieron de manera correcta y oportunamente  los estados Financieros.  Los cuales pueden ser consultados en el siguiente enlace https://www.invias.gov.co/index.php/informacion-institucional/hechos-de-transparencia/informacion-financiera-y-contable/estados-financieros-2025</t>
  </si>
  <si>
    <t>No hay reporte aún</t>
  </si>
  <si>
    <t>Se avanza en la implementación de la política de racionalización de trámites, conforme al plan de trabajo. Actualmente, se están desarrollando las acciones iniciales orientadas al diagnóstico, identificación de oportunidades de mejora y revisión de los trámites priorizados. Este proceso se está llevando a cabo en articulación con las áreas responsables, como parte de la estrategia institucional de simplificación y mejora del servicio al ciudadano.</t>
  </si>
  <si>
    <t>Se gestinó intervención en municipios de Nechí, Carurú, Inírida, Santa Rosalía y Orocué para el mejoramiento de los muelles de acceso a las vias fluviales.</t>
  </si>
  <si>
    <t xml:space="preserve"> Se realizaron actividades  con criterios de accesibilidad universal en contrato 5077-2023 San José Del Guaviare (Carga) y el 4960-2023 Riosucio (Muelle Escolar) avance 84%, este último suspendido con reanudación 16/10/2025.</t>
  </si>
  <si>
    <t>Se realizó mantenimiento en la estación férrea de Ambalema, con estado Terminado.</t>
  </si>
  <si>
    <t>Se adelantaron actividades de corte cesped y rocería en el Corredor Férreo del Sur entre el K2+000 hasta el K7+300</t>
  </si>
  <si>
    <t>Se gestionan las acciones en los proyectos ambientales en cumplimiento de las medidas de mitigación, conservación, prevención y restauración establecidas dentro de los proyectos para el tercer trimestre de 2025 cumpliendo con lo planificado.</t>
  </si>
  <si>
    <t>Estrategias de transferencia del conocimiento desarrolladas conforme las diferentes situaciones administrativas de acuerdo con los lineamientos del DAFP</t>
  </si>
  <si>
    <t>Las actividades administrativas se cumplieron al 100% en todas las dependencias, de acuerdo con los reportes enviados.</t>
  </si>
  <si>
    <t>Se remiten documentos que dan cuenta de la gestión adelantada respecto de la Actualización de inventarios e ingresos, salidas de elementos a cargo de peajes territoriales y fuerzas del PSNC, para el tercer trimestre del 2025.</t>
  </si>
  <si>
    <t>Se avanza en las estructuraciones de acuerdo a la asignación por parte de las unidades ejecutoras, superando la meta en este trimestre, adjunto link relación procesos: https://invias-my.sharepoint.com/:x:/g/personal/sep_invias_gov_co/EWFxhKd_VN5Hlao6bWnhygABBqYU7-VaIddbGOtPuUEeYA?e=whIifR</t>
  </si>
  <si>
    <t>Durante el tercer trimestre se realizó el cruce entre los resultados del diagnóstico de clima laboral y la evaluación de riesgos psicosociales, este análisis permitió identificar dependencias que requieren intervención prioritaria y seguimiento.
Así mismo, el grupo de  Bienestar y Seguridad y Salud en el Trabajo adelantó un total de 20 talleres de fortalecimiento del clima laboral, de los cuales 9 se desarrollaron en la planta central y 11 en las direcciones territoriales.
En la planta central participaron aproximadamente 444 servidores, pertenecientes a distintas subdirecciones como Vías Regionales, Sostenibilidad, Financiera, Administrativa, Comunicaciones y Reglamentación Técnica e Innovación.
En las Direcciones Territoriales se desarrollaron en las siguientes: Caquetá, Valle, Quindío, Antioquia, Nariño, Santander, Huila, Guajira, Cundinamarca, Bolívar, Risaralda y Norte de Santander.</t>
  </si>
  <si>
    <t>Se desarrollaron actividades en el marco del programa de valores, tales como: Charla El valor de la inclusión trato digno, Inducción en valores a los servidores nuevos. campaña semana de los valores, actividad dinámica de charla y para reforzar conceptos y reflexionar en torno a los valores que potencien cada día el sentido de la integridad.</t>
  </si>
  <si>
    <t>La estrategia de transferencia del conocimiento se ejecutó mediante dos enfoques principales. El primero, consistió en aplicar  la estrategia con los directores territoriales. Esta línea incluyó la identificación y sistematización de saberes con base en las funciones estratégicas y los procesos clave. Asimismo, se recopilaron evidencias para apoyar la documentación de lecciones aprendidas y la preservación de la memoria institucional y el segundo, se trabajó con los coordinadores, a través del desarrollo de una metodología enfocada en la identificación, documentación y transferencia del conocimiento relacionado con el retiro temporal.</t>
  </si>
  <si>
    <t>Se han desarrollado  acciones que han contribuido al fortalecimiento de las capacidades internas, al fomento de entornos laborales respetuosos y equitativos, y al posicionamiento del INVIAS como una entidad comprometida con la igualdad sustantiva, la diversidad y el cuidado, el detalle se presenta a continuación:
- Día internacional del trabajo doméstico y de cuidado no remunerado: En el marco de la conmemoración de este día se desarrolló una jornada institucional dirigida a funcionarios, funcionarias y contratistas, orientada a reconocer la importancia del trabajo de cuidado no remunerado como pilar fundamental del bienestar individual y colectivo, en esta actividad participaron 45 personas. 
- Día de las Personas Mayores: se llevó a cabo una charla de sensibilización dirigida a funcionarios, funcionarias espacio que permitió profundizar en conceptos  fundamentales en torno a las personas mayores y al proceso de envejecimiento, resaltando la importancia de promover hábitos, rutinas y  actividades que contribuyan al bienestar físico, emocional y social, con el fin de garantizar una vejez digna y en condiciones de salud óptimas, en esta actividad participaron 21 personas.
- Día del amor, la no violencia y la amistad: la Subdirección de Gestión Humana del INVIAS desarrolló un espacio de reflexión orientado a cuestionar los imaginarios tradicionales sobre el amor y las relaciones afectivas, en esta actividad participaron 28 personas.</t>
  </si>
  <si>
    <t>Se destaca la actualización de 5 planes, la documentación de 5 nuevos
planes de mejoramiento y el cierre de 4 planes.
El avance global de los planes de mejoramiento para madurar en la implementación del Modelo Integrado de Planeación y Gestión (MIPG) alcanza un 67,63%, reflejando un progreso favorable en la mayoría de las dimensiones evaluadas. 
Las dimensiones con mejor desempeño son Información y Comunicación (80,9%), Gestión del Conocimiento e Innovación (80%), y Gestión con Valores para Resultados (71,69%), evidenciando una gestión sólida en los componentes asociados a la transparencia, la cultura de innovación y la orientación al cumplimiento de resultados institucionales.</t>
  </si>
  <si>
    <t>Se presentaron los informes correspondientes a la ejecución presupuestal  de vigencia y reserva de los meses de julio, agosto y septiembre de 2025.</t>
  </si>
  <si>
    <t>Se analizaron, formularon, evaluaron y gestionaron el 100% de los proyectos de inversión en el BPIN (Ajuste al Decreto  y Modificaciones sin trámites presupuestales - Ajuste al plan de inversiones), así mismos, se realizaron las modificaciones al presupuesto de la vigencia que fueron requeridas, previo análisis y revisión.  soporte archivo en Excel.  Adicionalmente, se realizó seguimiento presupuestal a cada proyecto de la vigencia 2025 y de su correspondiente reserva y de inversión por medio del regionalizado.</t>
  </si>
  <si>
    <t>Se realizó seguimiento a los lineamientos normativos en cuanto al Plan de Austeridad 2025.</t>
  </si>
  <si>
    <t>Contratación Directa y Garantías: se aprobaron flujos en la plataforma de SECOP II para: Contratación Directa se validaron y aprobaron 18 contratos, de Contratación Misional 91 contratos derivados de los procesos, pólizas aprobadas 53. 
Grupo de Procesos Administrativos y de Mínima Cuantía: procesos recibidos 38, publicados 26, revisión/observaciones 12. Contratación Misional: recibidos 117, publicados 29, adjudicados 32, (revisión, desierto, subsanación) total  16.</t>
  </si>
  <si>
    <t>Se hizo la numeración de 178 contratos durante este trimestre.</t>
  </si>
  <si>
    <t xml:space="preserve">Se registró un cumplimiento del 87% al comprometer recursos por valor de $2.820.767 frente a los $3.241.434  programados </t>
  </si>
  <si>
    <t xml:space="preserve">Se registró un cumplimiento del 92% de la meta al obligar recursos de inversión por valor de $1.374.674,  frente a los $1.501.842 programados </t>
  </si>
  <si>
    <t>Se registró un cumplimiento del  92% de la meta al comprometer los recursos de funcionamiento programados en el trimestre por valor de $ 147.851  frente a los $161.251 programados</t>
  </si>
  <si>
    <t>Se registró un cumplimiento del  86% de la meta al obligar recursos de funcionamiento por valor de $ 128.599  frente a los $149.955 programados</t>
  </si>
  <si>
    <t>Se registró un cumplimiento del 88% de la meta en la obligación de los recursos de la reserva al obligar $1.892.322  frente a los $2.158.076 programados</t>
  </si>
  <si>
    <t xml:space="preserve">Se creó el Protocolo Ingreso y Salida de visitantes al Centro de Atención al Ciudadano Piso 7 ARCI-PT-4.                                                                              
- Se realizó la mejora continua de políticas del Modelo de Seguridad y Privacidad de la Información.
- Se atendieron las solicitudes de revisión documental de 70 documentos realizadas por los siguientes procesos: Relacionamiento Ciudadano (2), Administración Inmobiliaria (3) Compra Pública Selección - Contractual (14), Defensa Jurídica (7), Direccionamiento Estratégico (8),  Ejecución y Operación (3), Gestión Contractual, Procesos Administrativos y Sancionatorios (3), Gestión Servicios Administrativos (1), Gestión de Tecnologías de la Información y Comunicaciones (9), Gestión Humana (18), Gestión Financiera (1), y una (1) Solicitud de la Dirección Técnica y Estructuración frente al procedimiento de peajes.                                   </t>
  </si>
  <si>
    <t>Se realizaron las siguientes actividades:
- Gestión para Contratos de comodato (estudios previos y proyecto de minuta de contrato de comodato con las siguientes entidades y municipios: 
     - Se firmó la prórroga del comodato No. 0924 de 2015 suscrito entre INVIAS y MUNICIPIO DE NEMOCÓN sobre el predio denominado LA ESTACIÓN DEL FERROCARRIL DE NEMOCÓN Y ANEXIDADES LOCALIZADAS EN EL MUNICIPIO DE NEMOCÓN.
     - Se firmó la prórroga del comodato No. 0992 de 2015 suscrito entre INVIAS y EL MUNICIPIO DE ALBAN ¿ CUNDINAMARCA sobre el predio denominado ESTACIÓN DEL FERROCARRIL LOCALIZADA EN EL MUNICIPIO DE ALBÁN identificado con la cedula catastral 01-00-0020-0017-000.
     - Se firmó la prórroga del comodato No. 917 de 2020 suscrito entre INVIAS y el MUNICIPIO DE SAN ANDRES DE CUERQUIA sobre el predio denominado CAMPAMENTO DE OBRAS PÚBLICAS UBICADO EN LA CARRERA 27 No. 32 ¿ 105, MANZANA 27, ZONA 6 DEL ÁREA URBANA DEL MUNICIPIO DE SAN ANDRÉS DE CUERQUIA ¿ DEPARTAMENTO DE ANTIOQUIA.
     - Se firmó la prórroga del comodato No. 1229 de 2015 suscrito entre INVIAS y DITRA CAUCA sobre el predio denominado predio 3 identificado con el FMI 120-197075 dirección Calle 25 No. 7 - 116 Lote Predio 3 y cedula catastral 19-001-01-02-0349-0069-00.
    - Se firmó la prórroga del comodato No. 1228 de 2015 suscrito entre INVIAS y DITRA SANTANDER, sobre el predio denominado el verdecito identificado con el FMI 300-301622  cedula catastral 68-276-01-04-00-00-0212-0002-0-00-00-0000.</t>
  </si>
  <si>
    <t>Se atendieron oportunamente las PQRD asignadas</t>
  </si>
  <si>
    <t>Se convocó a las áreas responsables para abordar la estrategia, informes y actividades de participación ciudadana. Como parte de los compromisos adquiridos en este encuentro, se enviaron los formatos y la Guía de Participación Ciudadana.
Así mismo, se solicitó el diligenciamiento de los compromisos de participación ciudadana correspondientes al primer semestre. La información recopilada fue consolidada y publicada en el portal web.</t>
  </si>
  <si>
    <t>Se solicitaron registros presupuestales por valor de $467.636.540.64</t>
  </si>
  <si>
    <t>Se sustanciaron 216 expedientes de cobro.</t>
  </si>
  <si>
    <t>Se realizó el control de legalidad dentro de los términos establecidos de veintitrés (23) actos administrativos de asuntos técnicos, financieros, presupuestales y de personal.</t>
  </si>
  <si>
    <t>Se emitió respuesta a Diecisiete (17) solicitudes de conceptos.</t>
  </si>
  <si>
    <t>Se llevaron a cabo 6 mesas de trabajo relacionadas con la Política de Prevención del Daño Antijurídico.</t>
  </si>
  <si>
    <t>Se ha realizado la  verificación de  del Inventario normativo estructurado y mantenido el que será tenida en cuenta al momento de actualizar el normograma de la Entidad.</t>
  </si>
  <si>
    <t>Se realizó la verificación de la Normatividad técnica, la cual será tenida en cuenta al momento de actualizar el normograma da la Entidad.</t>
  </si>
  <si>
    <t>Se realizó el seguimiento a la Incorporación de los lineamientos de Infraestructura verde vial en proyectos con Apéndice de Sostenibilidad, los proyectos fueron: 
1. Neiva- San Vicente del Caguán- Puerto Rico – Florencia
2. Transversal de la Macarena - Meseta la Uribe
3. Troncal de la Orinoquia San José Calamar el Retorno
4. Conexión Puente Pumarejo
5. Corredor del Paletará (solución sostenible Parque Natural Puracé)
6. Lorica – San Bernardo del Viento incluye el Nuevo Puente La Doctrina
7. Animas – Nuqui
8. Transversal Del Catatumbo (Tibú – El Tarra – Convención - Ocaña)
9. Villagarzón -San José de Fragua
10. Conexión Pacífico – Orinoquía- Puerto Gaitán – Puente Arimena
11. Conectividad de Bahía Solano - El Valle 
12. Yopal-Paz de Ariporo, La Cabuya- Saravena y Tame – Arauca
13. Puente Arimena - Viento; Juriepe – Puerto Carreño  
14. Transversal Momposina
15. Conexión Pacifico Orinoquia - Puente Arimena -Viento Juriepe Puerto Carreño
16. Transversal el libertador, Popayán (Crucero) -Totoró- Inzá- La Plata:
17. Puerto de Buenaventura
18. Estabilización de orillas Puerto Nariño
19. Construcción doble calzada Valledupar- La Paz
20. Mejoramiento y atención de sitios críticos Medellín- Quibdó
21. Construcción, mejoramiento y atención de puntos críticos del corredor Carretera Transversal Central del Pacífico
22. Construcción y mejoramiento variante Calarcá-Aeropuerto
23. Mejoramiento del corredor Piñón-Salamina
24. Construcción atención de emergencias del corredor Plato- Palermo
25. CONSTRUCCIÓN DE LA SEGUNDA CALZADA LA ROMELIA EL POLLO
26. Terminación segunda calzada Intersección Palenque-Intersección el Aeropuerto
27. Construcción de la variante Sur Occidental de Cartago</t>
  </si>
  <si>
    <t>Se gestionaron predios y mejoras requeridas para el desarrollo de proyectos INVÍAS para el 2025 distribuidas así FICHAS 104, ESTUDIOS DE TITULOS 103 AVALUOS 167, para un total de 374 revisiones.</t>
  </si>
  <si>
    <t xml:space="preserve">Se gestionaron las acciones correspondientes a la identificación y administración de predios de uso público mediante la actualización de sus atributos en la base BUPI. </t>
  </si>
  <si>
    <t>Se efectúa el seguimiento al componente social de los Planes de manejo y PAGAS para el tercer trimestre del 2025</t>
  </si>
  <si>
    <t>1. Se continua con el seguimiento del contrato No. 3147 de 2024 correspondiente al "Observatorio Social". El cual tiene fecha de finalización 31 de octubre de 2025.
2. Seguimiento a 47 proyectos de estudio, 20 proyectos de obra con apéndice de Sostenibilidad y 119proyectos de obra sin apéndice, pero con criterios de Sostenibilidad.
3. Dentro de las labores de administración del aplicativo SUKUBUN se contabilizan al, 30 de septiembre de 2025, con 11.129 registros de atropellamiento y avistamiento de fauna, reportados por los administradores viales del INVIAS y contratos de obra.
4. Elaboración, junto con el área de comunicaciones, de 9 piezas de Sostenibilidad.
5. Actualización de micrositio Web de Sostenibilidad. https://www.invias.gov.co/ambiental/ 
6. Alimentación y consolidación de la información de los proyectos de infraestructura de transporte del INVIAS, en los monitores SUKUBUN, emisiones y vinculación laboral y equidad de género.</t>
  </si>
  <si>
    <t>Se envia solicitud al facilitador para ampliar información</t>
  </si>
  <si>
    <t xml:space="preserve">Se han revisado los objetivos de los proyectos de inversión para asegurar  que estén alineados con las metas y prioridades de la entidad. También, se ha realizado seguimiento a cronogramas y presupuesto, así como, a la liquidación de proyectos y contratos y un enfásis en la ejecución de proyectos con atrasos superiores al 10%. </t>
  </si>
  <si>
    <t>Se ha realizado un seguimiento técnico, jurídico y presupuestal a las obligaciones  y compromisos de las Direcciones Territoriales. Gestión integral, asistencia permanente y respaldo continuo para garantizar la publicación de los procesos de contratación, compromisos, obligaciones y pagos asociados a los CDPs asignados por las Unidades Ejecutoras a las Direcciones Territoriales.
Se han gestionado evaluaciones de acuerdos de gestión de los Directores territoriales y reportes a entes de control Gestión de evaluaciones de acuerdos de gestión de los Directores territoriales y reportes a entes de control. Así mismo, se han realizado los procesos necesarios vinculados a MIPG.</t>
  </si>
  <si>
    <t>Se envia memorando  a la Subdirección de Gestión del Riesgo el día 11/11/2025. Para que realicen la evaluación correspondiente del tercer trimestre</t>
  </si>
  <si>
    <t>Se ha liderado de forma continua el proceso de implementación del módulo de Contratos de Consultoría en la plataforma KLIC 2, como parte fundamental del esquema Central de Cuentas. Este avance ha sido soportado por un ciclo mesas técnicas y pruebas funcionales que han permitido validar ajustes en el flujo de radicación, liquidación y certificación de cuentas para este tipo de contratación.
En este mismo periodo, se desarrollaron reuniones donde se revisó la operación desde los roles de Administrador, Facilitador y Contratista. Como parte del cierre de este ciclo, se programó una capacitación práctica sobre el uso del módulo, enfocada exclusivamente en contratos de consultoría.
Adicionalmente, se consolidaron y documentaron los avances con capturas funcionales del aplicativo, que evidencian una experiencia intuitiva y trazable.</t>
  </si>
  <si>
    <t>Durante este trimestre se realizaron 2 muelles para un total acumulado de 11:
1. Cartagena del Chairá – Principal, Caquetá, Cartagena del Chairá
2. Calle 22, Córdoba, Montería
3. Centro Rancho grande, Córdoba, Montería
4. Centro verde, Córdoba, Montería
 5. Carurú, Vaupés, Carurú
6. Aguas Negras, Chocó, Medio Baudó
7. La Unión, Chocó, Medio Baudó
8. Orocue, Casanare, Orocué
9. Nuquí, Chocó, Nuqui
10. Nechí, Antioquia
11. San Jóse del Guaviare, Guaviare</t>
  </si>
  <si>
    <t>Se realizaron 61,77 km en actividades de pavimento y segundas calzadas distribuidas así: Antioquia (0,2 km); Boyacá (7,66 km); Caldas (2,05 km);  Risaralda (0,69 km); Caquetá (0,1 km); Cauca (8,01 km); Chocó (10,72 km); Córdoba (0,19 km); Cundinamarca (0,34 km); Guaviare (1,64 km); Magdalena (3,325 km); Meta (9,737 km); Norte de Santander (0,5 km); Putumayo (8 km); Santander (5,77 km); Valle del cauca (1,7 km); Vichada (1,14 km);</t>
  </si>
  <si>
    <t>Se realizaron 414,5 km de intervenciones en mantenimiento y rehabilitación en los siguientes departamentos:
Antioquia (12,37 km); Arauca (2,46 km); Bolívar (8,9 km); Boyacá (36,24 km); Caldas (2,855 km); Caquetá (1,1 km); Cauca (17,58 km); Chocó (31,45 km); Córdoba (2,68 km); Cundinamarca (40,88 km); Guaviare (24 km); La Guajira (8,87 km); Magdalena (0,67 km); Meta (64,08 km); Nariño (8,74 km); Norte De Santander (86,4 km); Putumayo (1,69 km); Quindío  (1,6 km); Santander (45,74 km); Valle Del Cauca (1,2 km); Vichada (15 km);</t>
  </si>
  <si>
    <t>En cuanto a las intervenciones en municipios PDET se intervino un total de 361,59 kilómetros alcanzando un porcentaje de cumplimiento de la meta de esta actividad del 30,8%. Estas intervenciones se realizaron en 67 municipios de 16 departamentos como se detalla a continuación:
·	ANTIOQUIA: Apartadó (2km); Cáceres (2km); Carepa (6,75km); Chigorodó (2,9km); Dabeiba (6,01km); EL Bagre (2km); Ituango (0,25km); Mutatá (2km); Necoclí (6km); San Pedro De Urabá (5km); Turbo (4km). 
·	ARAUCA: Fortul (4,36km); Saravena (7,7km);  
·	BOLÍVAR: María La Baja (1,2km); San Juan Nepomuceno (9,07km); 
·	CAQUETÁ: Cartagena del Chairá (11,2km); Curillo (2km); El Doncello (1,92km); El Paujil (5,68km); Florencia (4km); La Montañita (2,7km); Milán (2km); Puerto Rico (4km); San José Del Fragua (2km); San Vicente Del Caguán (13,1km); Solita (2km); 
·	CAUCA: Argelia (6km); Balboa (4,22km); Cajibío (4,582km); Caloto (0,79km); Miranda (2km); Morales (1,18km); Santander De Quilichao (7,554km); Suárez (21,958km);  
·	CESAR: Becerril (2,01km); La Jagua De Ibirico (5,19km); La Paz (2,94km); Pueblo Bello (6km); Valledupar (14,6km); 
·	CÓRDOBA: Montelíbano (16,18km); Tierralta (38km); Valencia (4km); 
·	HUILA: Algeciras (6km); 
·	MAGDALENA: Ciénaga (2km); Fundación (6km); Santa Marta (4km); 
·	META: La Macarena (6km); Mapiripán (8,16km); Mesetas (8km); Puerto Concordia (2,48km); Puerto Lleras (2km); Uribe (5,562km); Vistahermosa (2km); 
·	NARIÑO: Leiva (2,2016km); Policarpa (6,23km); Ricaurte (6km);  
·	NORTE DE SANTANDER: Hacarí (0,17km); Teorama (0,46km); 
·	SUCRE: Morroa (2km); Ovejas (0,34km); San Onofre (5,19km); 
·	TOLIMA: Ataco (8km); Chaparral (12,16km); Planadas (8,24km); Rioblanco (2km); 
·	VALLE DEL CAUCA: Buenaventura (1,15km); Pradera (6,204km);</t>
  </si>
  <si>
    <t>Se apoyó en la gestión de la construcción de los siguientes puentes: 
1. TRANSVERSAL DE CUSIANA, Boyacá  ( 2 puentes)
2.  DOBLE CALZADA QUINDIO (ARMENIA ¿ CALARCA Y ARMENIA ¿ MONTENEGRO) (Valle del Cauca) ( 1 puente)
3. VARIANTE SAN FRANCISCO - MOCOA S2 Putumayo, (2 puentes)</t>
  </si>
  <si>
    <t>Se hizo mantenimiento en la sede férrea de Puerto Salgar y Puerto Wilches</t>
  </si>
  <si>
    <t xml:space="preserve">Meta programada en el cuarto trimestre 
</t>
  </si>
  <si>
    <t>Se realizaron 1.232 km en intervenciones en vías regionales distribuidas por departamento de la siguiente manera: Amazonas (6,13 km); Antioquia (74,59 km); Arauca (12,56 km); Atlántico (2,19 km); Bolívar (15,97 km); Boyacá (56,23 km); Caldas (31,67 km); Caquetá (50,6 km); Casanare (7,83 km); Cauca (56,53 km);  Cesar (31,34 km);  Chocó (0,56 km); Córdoba (127,2 km); Cundinamarca (169,84 km); Huila (79,69 km); La Guajira (55,58 km); Magdalena (21,54 km); Meta (45,87 km); Nariño (76,69 km); Norte de Santander (89,74 km); Risaralda (5,54 km); Santander (33,35 km); Sucre (18,46 km); Tolima (124,71 km); Valle del Cauca (36,03 km); Vichada (2,25 km);</t>
  </si>
  <si>
    <t>Se realizó la evaluación de los planes de las dependencias de acuerdo con el memorando circular 2025I-VBOG-076669 del 2 de octubre de 2025, "Evaluación planes tercer trimestre 2025 ". Se remitió memorando a las dependencias que no han cumplido con los plazos de la evaluación.</t>
  </si>
  <si>
    <t>Mediante memorando 2025I-VBOG-050909 del 17/07/2025 se aperturó la auditoría al proceso Gestión Contractual, Procesos Administrativos y Sancionatorio y con memorando 2025I-VBOG-050980 del 17/07/2025 se aperturó la auditoría al proceso de Compra Pública.</t>
  </si>
  <si>
    <t>Implementar las acciones del Programa de Transparencia Ética Pública -PETP-</t>
  </si>
  <si>
    <t>Se coordinaron mesas de trabajo internas y asesorías para contribuir al cumplimiento de las actividades críticas, a continuación el detalle de estas:                                                                                                                 
- Jul 22 a las 10:00 am. Caracterización de comunicaciones y PTEP redes (Sub General).
- Jul 23 a las 11:00 am. Tramites TIES revisión SUIT (peajes).
- Jul 30 a las 11:00 am. Componte programático (Sud. Dirección Jurídica).
- Ago 4 a las 9:00 am. Revisión competencias SG y OAP.
- Ago 5 a las 9:00 am. Componente programático Subdirección General.
- Ago12 a las 2:30 pm articulación OAP y SG.
- Ago 25 a las 8:30 am. Seguimiento estrategia de racionalización de trámites.
- Ago 26 a las 2.00 pm. Prueba permisos de carga (invitramites OTIC-Dirección Técnica y de Estructuración y Subdirección General).
- Ago 4 a las 9:00 am. Revisión competencias SG y OAP.
- Ago 5 a las 9:00 am. Componente programático Subdirección General.
- Ago 12 a las 2:30 pm. Articulación OAP y SG.
- Ago 25 a las 8:30 am. Seguimiento estrategia de racionalización de trámites.
- Ago 26 a las 2.00 pm. Prueba permisos de carga (invitramites OTIC-DTE y SG).
- Sep 18 a las 10:00 am. Mesa de trabajo sobre estrategia de participación ciudadana, informes y actividades. 
- Sep 24 a las 8:30 am. Temas pendientes del PTEP a cargo de la DJ.
Se elaboraron piezas gráficas para divulgación interna y externa (con apoyo del grupo gerencia de comunicaciones). 
Se socializó del PTEP a los facilitadores del MIPG mediante correos electrónicos y recordatorios.</t>
  </si>
  <si>
    <t>Se remite correo al facilitador para ampliar información relacionada con el detalle de las acciones que se vienen realizando.</t>
  </si>
  <si>
    <t>Se efectuaron cincuenta y una (51) vinculaciones a la planta de personal del Instituto, de las cuales cuarenta y nueve (49) correspondieron a empleos de carrera administrativa y dos (2) a empleos de libre nombramiento y remoción, se generaron veinte (20) retiros de funcionarios de la planta de personal, se dieron 49 posesiones en periodo de prueba. Por último, en el marco del Plan de Formalización del Empleo Público, durante el primer trimestre del año 2025 se efectuó la vinculación de seis (6) servidores, quienes anteriormente se desempeñaban como contratistas de prestación de servicios, y que fueron incorporados a la planta de personal del Instituto en virtud de los resultados obtenidos en el concurso de méritos.</t>
  </si>
  <si>
    <t>Se envia correo a facilitadora, donde se solicita ampliación de la informaciíon en relación con los indicadores.</t>
  </si>
  <si>
    <t>Se registró un aumento en el número de indicadores del proceso de talento humano, resultado de la formalización del riesgo de fuga de conocimiento y sus tres indicadores asociados. El reporte de los indicadores se efectuó de manera oportuna, conforme a la política de administración de riesgos.
En cuanto a la evaluación del desempeño, se ha monitoreado la recopilación de concertaciones pendientes y la situación de los funcionarios que debieron concertar nuevamente por traslado o encargo. De un total de 625 funcionarios de carrera a evaluar, se han recibido 480 evaluaciones del primer semestre.
Respecto a los 77 funcionarios provisionales activos en esta vigencia, se tienen 65 concertaciones y 18 evaluaciones parciales documentadas a causa del retiro de dichos funcionarios.</t>
  </si>
  <si>
    <t>Se desarrollaron 15 procesos de aprendizaje internos, del programada de formador de formadores durante el tercer trimestre se realizaron 15 eventos. Por último, se tuvieron 12 practicantes en el marco de este proceso, se realizó la verificación de los informes mensuales y finales, la validación de la afiliación a la EPS, la evaluación realizada por cada tutor, así como la radicación de las cuentas de ARL, para su respectivo pago.</t>
  </si>
  <si>
    <t>Se desarrollaron actividades en el marco de los siguientes programas:
1.	Incentivos y estímulos
2.	Cultura y Clima Laboral
3.	Protección y Servicios Sociales
4.	Valores Institucionales
5.	Programa de Desvinculación Asistida
6.	Transformación y Gestión del Cambio
7.	Deportes
8.	Actividades Culturales
9.	Familia
10.	Ferias
11.	Programa de Equidad e Inclusión de genero
12.	EFR (Empresa Familiarmente Responsable)
La ejecución de las actividades se encuentra al 93.75% de lo planeado, debido a la cancelación del evento con los voceros de la estrategia más cerca de las territoriales 2025.</t>
  </si>
  <si>
    <t>Mediante Resolución No. 3422 de 2025 fue adoptada la Guia para la implementación del Teletrabajo en el Instituto.
Comité Paritario de Seguridad y Salud en el Trabajo - COPASST Direcciones Territoriales:
1 Actas reuniones COPASST:  18 Direcciones  territoriales cumplen con el 100% de las actas de reuniones de COPASST y Vigías con corte a agosto 2025.
8 direcciones territoriales cumplen con el 100% de las actas de reuniones de COPASST y Vigías con corte a septiembre 2025.
2. Conformación COPASST: El 100% de las 26 direcciones territoriales cuentan con un vigía o COPASST conformado.
3. Inspecciones COPASST: 18 Direcciones territoriales cumplen con el 100% de las inspecciones: Botiquines, EPP, planeadas locativas y extintores del primer y segundo trimestre 2025.
4. Reporte e investigación accidentes de trabajo: 3 accidentes de trabajo ocurridos en el segundo trimestre 2025  en las direcciones territoriales: Meta, Valle y Ocaña fueron reportados e investigados.
5. Cursos en seguridad y salud en el trabajo: 5 direcciones territoriales cuentan con el curso actualizado en seguridad y salud en el trabajo
Por otra parte, se realizó la entrega de elementos de protección personal a contratistas de prestación de servicios de Planta Central y Direcciones Territoriales: 159 ingenieros civiles y profesiones afines riesgo V, quienes realizan labores de campo en las vías, 4 archivistas, 2 almacenistas, 14 conductores y 8 trabajadores de Mantenimiento.</t>
  </si>
  <si>
    <t>Se aprovisionó el esquema de arquitectura.</t>
  </si>
  <si>
    <t>Se realizaron los borradores de los instructivos para el proceso y se realizaron los cargues de los expedientes electrónicos en el aplicativo AZ Digital.</t>
  </si>
  <si>
    <t xml:space="preserve">Se realizaron borradores de los instructivos para el proceso y se realizaron los cargues de los expedientes electrónicos en el aplicativo AZ Digital.
</t>
  </si>
  <si>
    <t>Se realiza el seguimiento y verificación a la Matriz de Cumplimiento de la Ley 1712 de 2014 la cual se encuentra en formato Excel, con el fin de generar alertas a las dependencias responsables de la producción y publicación de la información. Se remitió a las áreas responsables de la producción de información solicitud sobre los ítems identificados como pendientes en el seguimiento y el informe respecto al cumplimiento de los ítems de la Ley 1712 de 2014. 
Finalmente, teniendo como base el seguimiento y las respuestas de las dependencias se realizó el reporte del Índice de Transparencia y Acceso a la Información ITA de la vigencia 2025 en el aplicativo de la Procuraduría General de la Nación dispuesto para tal fin.</t>
  </si>
  <si>
    <t>Actividad con cumplimiento en el cuarto trimestre</t>
  </si>
  <si>
    <t>La meta quedó establecida con cumplimiento y medición hasta el último trimestre del año 2025. Sin embargo se están ejecutando todas las actividades establecidas en el  plan operativo de la PMO.
Se ha avanzando en dos componentes dentro de su "Marco de Gobernanza de Proyectos":
1. Repositorio Documental de Gobernanza de Proyectos y la Analítica de Datos. busca fortalecer la estructura normativa, documental y analítica que soporta la gobernanza de los proyectos institucionales.
2. Repositorio Documental de Gobernanza: SharePoint: Se está evaluando como plataforma central para actas de comités; ya se hicieron pruebas piloto. 
Se probaron herramientas de lenguaje natural para extraer metadatos y generar resúmenes automáticos.
- Analítica de Datos: Automatización: Se diseñaron flujos para recolección y carga automática desde Power BI, Excel y SharePoint (pendiente validación). 
- KPIs definidos: Eficiencia del gasto, cumplimiento de cronogramas y detección de desviaciones. 
- Dashboard: Se creó un prototipo en Power BI con filtros por proyecto y dependencia; se conectará a datos reales en el próximo trimestre. 
- Tecnologías avanzadas: Evaluación de IA y ChromaDB para análisis de texto y patrones en actas. 
- Capacitación: Plan de formación en Power BI y analítica avanzada, listo para implementación tras validación del prototipo.</t>
  </si>
  <si>
    <t>Se remitió informe del Mapa de Aseguramiento Institucional a la Oficina Asesora de Planeación, Dirección de Ejecución y Operación, Dirección General, Dirección Técnica y de Estructuración, Secretaría General, Dirección Jurídica.</t>
  </si>
  <si>
    <t>Se encuentran publicados los informes de avances del plan de mejoramiento de la Contraloría General de la República y de las auditorías internas, en la página web.</t>
  </si>
  <si>
    <t>Con el objetivo de implementar el procedimiento de gestión de vulnerabilidades que fue aprobado el pasado 18 de diciembre del 2024, se aprovisionó el servidor para la instalación de la herramienta TENABLE adquirida en 2024. Se han escaneado 125 activos de información tecnológicos y se han identificado cerca de 6.600 vulnerabilidades en los activos escaneados, de manera posterior al escaneo se dio inicio en la remediación y aplicación de parches de seguridad a través de la herramienta “Vulnerability Patch Management” con el fin de solucionar las vulnerabilidades detectadas.
- Elaboración y revisión del Procedimiento de Control de Acceso, Procedimiento de Gestión de Contraseñas y del “Instructivo de instalación de Microsoft Authenticator” con el objetivo de fortalecer la seguridad de la información en la implementación del doble factor de autenticación.
- Elaboración y revisión de “Política Seguridad y respaldo de información” y del Procedimiento Generación de copias de respaldo de la información con el objetivo de alinearlo con la gestión de backup que desarrolla actualmente el grupo de servicios tecnológicos de la OTIC.
- Respecto a la gestión de activos de información, se elaboró el procedimiento “Etiquetado Activos de Información” y se actualizó el formato “registro de activos de información”, los cuales están en proceso de revisión final por parte de las coordinaciones y jefatura de la OTIC.</t>
  </si>
  <si>
    <t>Se realiza publicación del PETI 2025-2026 v3 el pasado 2 de septiembre de 2025 en el sitio web de la entidad
URL: https://www.invias.gov.co/index.php/archivo-y-documentos/tecnologias-de-la-informacion-y-la-comunicacion/plan-estrategico-de-tecnologias-de-informacion-y-comunicaciones-peti?format=html</t>
  </si>
  <si>
    <t xml:space="preserve">Se emite alerta a través de memorando con el nuevo estado de las liquidaciones. De acuerdo con  las mesas con la Subdirección general en relación con la Resolución 833 -2025.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</si>
</sst>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4" formatCode="_-&quot;$&quot;\ * #,##0.00_-;\-&quot;$&quot;\ * #,##0.00_-;_-&quot;$&quot;\ * &quot;-&quot;??_-;_-@_-"/>
    <numFmt numFmtId="43" formatCode="_-* #,##0.00_-;\-* #,##0.00_-;_-* &quot;-&quot;??_-;_-@_-"/>
    <numFmt numFmtId="164" formatCode="&quot;$&quot;\ #,##0"/>
    <numFmt numFmtId="165" formatCode="&quot;$&quot;\ #,##0.00"/>
    <numFmt numFmtId="166" formatCode="#,##0.0"/>
    <numFmt numFmtId="167" formatCode="_-* #,##0.0_-;\-* #,##0.0_-;_-* &quot;-&quot;??_-;_-@_-"/>
    <numFmt numFmtId="168" formatCode="0.0"/>
  </numFmts>
  <fonts count="18"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0"/>
      <name val="Arial"/>
      <family val="2"/>
    </font>
    <font>
      <b/>
      <sz val="14"/>
      <color theme="1"/>
      <name val="Calibri Light"/>
      <family val="2"/>
      <scheme val="major"/>
    </font>
    <font>
      <b/>
      <sz val="11"/>
      <color rgb="FF000000"/>
      <name val="Calibri Light"/>
      <family val="2"/>
      <scheme val="major"/>
    </font>
    <font>
      <sz val="11"/>
      <name val="Poppins"/>
    </font>
    <font>
      <sz val="11"/>
      <color theme="1"/>
      <name val="Poppins"/>
    </font>
    <font>
      <b/>
      <sz val="11"/>
      <color theme="1"/>
      <name val="Poppins"/>
    </font>
    <font>
      <sz val="11"/>
      <color theme="0"/>
      <name val="Poppins"/>
    </font>
    <font>
      <sz val="11"/>
      <color theme="4" tint="-0.249977111117893"/>
      <name val="Poppins"/>
    </font>
    <font>
      <b/>
      <sz val="11"/>
      <name val="Poppins"/>
    </font>
    <font>
      <sz val="11"/>
      <color theme="1"/>
      <name val="Verdana"/>
      <family val="2"/>
    </font>
    <font>
      <sz val="11"/>
      <name val="Verdana"/>
      <family val="2"/>
    </font>
    <font>
      <b/>
      <sz val="11"/>
      <name val="Verdana"/>
      <family val="2"/>
    </font>
  </fonts>
  <fills count="5">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theme="7" tint="0.79998168889431442"/>
        <bgColor indexed="65"/>
      </patternFill>
    </fill>
  </fills>
  <borders count="47">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style="medium">
        <color theme="1"/>
      </left>
      <right/>
      <top/>
      <bottom style="thin">
        <color auto="1"/>
      </bottom>
      <diagonal/>
    </border>
    <border>
      <left/>
      <right/>
      <top/>
      <bottom style="thin">
        <color auto="1"/>
      </bottom>
      <diagonal/>
    </border>
    <border>
      <left style="medium">
        <color auto="1"/>
      </left>
      <right/>
      <top style="thin">
        <color auto="1"/>
      </top>
      <bottom/>
      <diagonal/>
    </border>
    <border>
      <left style="medium">
        <color theme="1"/>
      </left>
      <right/>
      <top style="thin">
        <color auto="1"/>
      </top>
      <bottom/>
      <diagonal/>
    </border>
    <border>
      <left/>
      <right/>
      <top style="thin">
        <color auto="1"/>
      </top>
      <bottom/>
      <diagonal/>
    </border>
    <border>
      <left style="medium">
        <color theme="1"/>
      </left>
      <right style="thin">
        <color auto="1"/>
      </right>
      <top style="thin">
        <color auto="1"/>
      </top>
      <bottom/>
      <diagonal/>
    </border>
    <border>
      <left style="thin">
        <color auto="1"/>
      </left>
      <right style="thin">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thin">
        <color auto="1"/>
      </left>
      <right style="thin">
        <color auto="1"/>
      </right>
      <top style="thin">
        <color auto="1"/>
      </top>
      <bottom style="thin">
        <color auto="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theme="1"/>
      </left>
      <right/>
      <top style="medium">
        <color indexed="64"/>
      </top>
      <bottom/>
      <diagonal/>
    </border>
    <border>
      <left/>
      <right style="medium">
        <color indexed="64"/>
      </right>
      <top/>
      <bottom style="thin">
        <color auto="1"/>
      </bottom>
      <diagonal/>
    </border>
    <border>
      <left/>
      <right style="medium">
        <color indexed="64"/>
      </right>
      <top style="thin">
        <color auto="1"/>
      </top>
      <bottom/>
      <diagonal/>
    </border>
    <border>
      <left style="thin">
        <color auto="1"/>
      </left>
      <right style="medium">
        <color indexed="64"/>
      </right>
      <top style="thin">
        <color auto="1"/>
      </top>
      <bottom/>
      <diagonal/>
    </border>
    <border>
      <left style="medium">
        <color theme="1"/>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right/>
      <top style="thin">
        <color rgb="FFABABAB"/>
      </top>
      <bottom style="thin">
        <color rgb="FFABABAB"/>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medium">
        <color indexed="64"/>
      </left>
      <right/>
      <top style="thin">
        <color auto="1"/>
      </top>
      <bottom style="thin">
        <color auto="1"/>
      </bottom>
      <diagonal/>
    </border>
    <border>
      <left style="thin">
        <color auto="1"/>
      </left>
      <right/>
      <top style="thin">
        <color auto="1"/>
      </top>
      <bottom style="medium">
        <color indexed="64"/>
      </bottom>
      <diagonal/>
    </border>
    <border>
      <left style="hair">
        <color indexed="64"/>
      </left>
      <right style="hair">
        <color indexed="64"/>
      </right>
      <top style="hair">
        <color indexed="64"/>
      </top>
      <bottom style="hair">
        <color indexed="64"/>
      </bottom>
      <diagonal/>
    </border>
    <border>
      <left style="medium">
        <color indexed="64"/>
      </left>
      <right style="thin">
        <color auto="1"/>
      </right>
      <top style="thin">
        <color auto="1"/>
      </top>
      <bottom/>
      <diagonal/>
    </border>
    <border>
      <left/>
      <right style="thin">
        <color auto="1"/>
      </right>
      <top style="thin">
        <color auto="1"/>
      </top>
      <bottom/>
      <diagonal/>
    </border>
    <border>
      <left style="thin">
        <color auto="1"/>
      </left>
      <right/>
      <top style="medium">
        <color indexed="64"/>
      </top>
      <bottom style="thin">
        <color auto="1"/>
      </bottom>
      <diagonal/>
    </border>
  </borders>
  <cellStyleXfs count="21">
    <xf numFmtId="0" fontId="0" fillId="0" borderId="0"/>
    <xf numFmtId="9" fontId="5" fillId="0" borderId="0" applyFont="0" applyFill="0" applyBorder="0" applyAlignment="0" applyProtection="0"/>
    <xf numFmtId="0" fontId="6" fillId="0" borderId="0"/>
    <xf numFmtId="10" fontId="6" fillId="0" borderId="0"/>
    <xf numFmtId="41" fontId="5" fillId="0" borderId="0" applyFont="0" applyFill="0" applyBorder="0" applyAlignment="0" applyProtection="0"/>
    <xf numFmtId="43" fontId="5" fillId="0" borderId="0" applyFont="0" applyFill="0" applyBorder="0" applyAlignment="0" applyProtection="0"/>
    <xf numFmtId="0" fontId="4" fillId="0" borderId="0"/>
    <xf numFmtId="9" fontId="4" fillId="0" borderId="0" applyFont="0" applyFill="0" applyBorder="0" applyAlignment="0" applyProtection="0"/>
    <xf numFmtId="9" fontId="6"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3" fillId="4" borderId="0" applyNumberFormat="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2" fillId="0" borderId="0" applyFont="0" applyFill="0" applyBorder="0" applyAlignment="0" applyProtection="0"/>
    <xf numFmtId="0" fontId="2" fillId="0" borderId="0"/>
    <xf numFmtId="0" fontId="2" fillId="4" borderId="0" applyNumberFormat="0" applyBorder="0" applyAlignment="0" applyProtection="0"/>
    <xf numFmtId="0" fontId="1" fillId="4" borderId="0" applyNumberFormat="0" applyBorder="0" applyAlignment="0" applyProtection="0"/>
  </cellStyleXfs>
  <cellXfs count="232">
    <xf numFmtId="0" fontId="0" fillId="0" borderId="0" xfId="0"/>
    <xf numFmtId="0" fontId="0" fillId="2" borderId="0" xfId="0" applyFill="1"/>
    <xf numFmtId="0" fontId="8" fillId="2" borderId="18" xfId="0" applyFont="1" applyFill="1" applyBorder="1" applyAlignment="1">
      <alignment horizontal="center" vertical="center" wrapText="1" readingOrder="1"/>
    </xf>
    <xf numFmtId="41" fontId="8" fillId="2" borderId="18" xfId="4" applyFont="1" applyFill="1" applyBorder="1" applyAlignment="1">
      <alignment horizontal="center" vertical="center" wrapText="1" readingOrder="1"/>
    </xf>
    <xf numFmtId="0" fontId="12" fillId="2" borderId="0" xfId="2" applyFont="1" applyFill="1" applyAlignment="1">
      <alignment vertical="center" wrapText="1"/>
    </xf>
    <xf numFmtId="0" fontId="9" fillId="2" borderId="0" xfId="2" applyFont="1" applyFill="1" applyAlignment="1">
      <alignment horizontal="justify" vertical="center" wrapText="1"/>
    </xf>
    <xf numFmtId="0" fontId="9" fillId="0" borderId="0" xfId="2" applyFont="1" applyAlignment="1">
      <alignment horizontal="justify" vertical="center" wrapText="1"/>
    </xf>
    <xf numFmtId="0" fontId="9" fillId="2" borderId="0" xfId="2" applyFont="1" applyFill="1" applyAlignment="1">
      <alignment horizontal="center" vertical="center" wrapText="1"/>
    </xf>
    <xf numFmtId="0" fontId="13" fillId="2" borderId="0" xfId="2" applyFont="1" applyFill="1" applyAlignment="1">
      <alignment horizontal="center" vertical="center" wrapText="1"/>
    </xf>
    <xf numFmtId="9" fontId="9" fillId="2" borderId="0" xfId="1" applyFont="1" applyFill="1" applyAlignment="1">
      <alignment horizontal="center" vertical="center" wrapText="1"/>
    </xf>
    <xf numFmtId="9" fontId="9" fillId="2" borderId="0" xfId="2" applyNumberFormat="1"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xf numFmtId="0" fontId="10" fillId="2" borderId="0" xfId="0" applyFont="1" applyFill="1"/>
    <xf numFmtId="0" fontId="10" fillId="2" borderId="0" xfId="0" applyFont="1" applyFill="1" applyAlignment="1">
      <alignment horizontal="center"/>
    </xf>
    <xf numFmtId="0" fontId="10" fillId="2" borderId="0" xfId="0" applyFont="1" applyFill="1" applyAlignment="1">
      <alignment horizontal="center" vertical="center"/>
    </xf>
    <xf numFmtId="9" fontId="10" fillId="2" borderId="0" xfId="0" applyNumberFormat="1" applyFont="1" applyFill="1"/>
    <xf numFmtId="0" fontId="10" fillId="2" borderId="0" xfId="0" applyFont="1" applyFill="1" applyAlignment="1">
      <alignment wrapText="1"/>
    </xf>
    <xf numFmtId="0" fontId="10" fillId="2" borderId="16" xfId="0" applyFont="1" applyFill="1" applyBorder="1"/>
    <xf numFmtId="0" fontId="12" fillId="2" borderId="0" xfId="2" applyFont="1" applyFill="1" applyAlignment="1">
      <alignment horizontal="center" vertical="center" wrapText="1"/>
    </xf>
    <xf numFmtId="0" fontId="10" fillId="0" borderId="0" xfId="0" applyFont="1"/>
    <xf numFmtId="0" fontId="10" fillId="2" borderId="0" xfId="0" applyFont="1" applyFill="1" applyAlignment="1">
      <alignment vertical="center"/>
    </xf>
    <xf numFmtId="0" fontId="10" fillId="0" borderId="0" xfId="0" applyFont="1" applyAlignment="1">
      <alignment vertical="center"/>
    </xf>
    <xf numFmtId="9" fontId="9" fillId="0" borderId="22" xfId="1" applyFont="1" applyFill="1" applyBorder="1" applyAlignment="1">
      <alignment horizontal="center" vertical="center" wrapText="1"/>
    </xf>
    <xf numFmtId="9" fontId="9" fillId="0" borderId="35" xfId="1" applyFont="1" applyFill="1" applyBorder="1" applyAlignment="1">
      <alignment horizontal="center" vertical="center" wrapText="1"/>
    </xf>
    <xf numFmtId="0" fontId="12" fillId="0" borderId="0" xfId="2" applyFont="1" applyAlignment="1">
      <alignment horizontal="center" vertical="center" wrapText="1"/>
    </xf>
    <xf numFmtId="0" fontId="9" fillId="0" borderId="0" xfId="0" applyFont="1"/>
    <xf numFmtId="9" fontId="10" fillId="0" borderId="0" xfId="0" applyNumberFormat="1" applyFont="1"/>
    <xf numFmtId="0" fontId="10" fillId="0" borderId="0" xfId="0" applyFont="1" applyAlignment="1">
      <alignment wrapText="1"/>
    </xf>
    <xf numFmtId="0" fontId="15" fillId="0" borderId="17" xfId="0" applyFont="1" applyBorder="1" applyAlignment="1">
      <alignment horizontal="justify" vertical="center" wrapText="1"/>
    </xf>
    <xf numFmtId="0" fontId="15" fillId="0" borderId="17" xfId="0" applyFont="1" applyBorder="1" applyAlignment="1">
      <alignment horizontal="center" vertical="center" wrapText="1"/>
    </xf>
    <xf numFmtId="10" fontId="15" fillId="0" borderId="17" xfId="3" applyFont="1" applyBorder="1" applyAlignment="1">
      <alignment horizontal="center" vertical="center" wrapText="1"/>
    </xf>
    <xf numFmtId="0" fontId="15" fillId="0" borderId="17" xfId="0" applyFont="1" applyBorder="1" applyAlignment="1">
      <alignment vertical="center" wrapText="1"/>
    </xf>
    <xf numFmtId="0" fontId="11" fillId="3" borderId="36" xfId="0" applyFont="1" applyFill="1" applyBorder="1" applyAlignment="1">
      <alignment horizontal="center"/>
    </xf>
    <xf numFmtId="0" fontId="11" fillId="3" borderId="17" xfId="0" applyFont="1" applyFill="1" applyBorder="1" applyAlignment="1">
      <alignment horizontal="center"/>
    </xf>
    <xf numFmtId="0" fontId="11" fillId="3" borderId="17" xfId="2" applyFont="1" applyFill="1" applyBorder="1" applyAlignment="1">
      <alignment horizontal="center" vertical="center" wrapText="1"/>
    </xf>
    <xf numFmtId="0" fontId="11" fillId="3" borderId="36" xfId="2" applyFont="1" applyFill="1" applyBorder="1" applyAlignment="1">
      <alignment horizontal="center" vertical="center" wrapText="1"/>
    </xf>
    <xf numFmtId="0" fontId="14" fillId="3" borderId="22" xfId="2" applyFont="1" applyFill="1" applyBorder="1" applyAlignment="1">
      <alignment horizontal="center" vertical="center" wrapText="1"/>
    </xf>
    <xf numFmtId="0" fontId="14" fillId="3" borderId="35" xfId="2" applyFont="1" applyFill="1" applyBorder="1" applyAlignment="1">
      <alignment horizontal="center" vertical="center" wrapText="1"/>
    </xf>
    <xf numFmtId="0" fontId="14" fillId="3" borderId="17" xfId="2" applyFont="1" applyFill="1" applyBorder="1" applyAlignment="1">
      <alignment horizontal="center" vertical="center" wrapText="1"/>
    </xf>
    <xf numFmtId="0" fontId="11" fillId="3" borderId="22" xfId="2" applyFont="1" applyFill="1" applyBorder="1" applyAlignment="1">
      <alignment horizontal="center" vertical="center" wrapText="1"/>
    </xf>
    <xf numFmtId="9" fontId="11" fillId="3" borderId="17" xfId="2" applyNumberFormat="1" applyFont="1" applyFill="1" applyBorder="1" applyAlignment="1">
      <alignment horizontal="center" vertical="center" wrapText="1"/>
    </xf>
    <xf numFmtId="0" fontId="14" fillId="2" borderId="19" xfId="2" applyFont="1" applyFill="1" applyBorder="1" applyAlignment="1">
      <alignment horizontal="center" vertical="center" wrapText="1"/>
    </xf>
    <xf numFmtId="0" fontId="14" fillId="2" borderId="20" xfId="2" applyFont="1" applyFill="1" applyBorder="1" applyAlignment="1">
      <alignment horizontal="center" vertical="center" wrapText="1"/>
    </xf>
    <xf numFmtId="0" fontId="11" fillId="2" borderId="39" xfId="0" applyFont="1" applyFill="1" applyBorder="1" applyAlignment="1">
      <alignment horizontal="center"/>
    </xf>
    <xf numFmtId="0" fontId="11" fillId="2" borderId="40" xfId="0" applyFont="1" applyFill="1" applyBorder="1" applyAlignment="1">
      <alignment horizontal="center"/>
    </xf>
    <xf numFmtId="0" fontId="11" fillId="2" borderId="20" xfId="0" applyFont="1" applyFill="1" applyBorder="1" applyAlignment="1">
      <alignment horizontal="center"/>
    </xf>
    <xf numFmtId="0" fontId="11" fillId="2" borderId="21" xfId="0" applyFont="1" applyFill="1" applyBorder="1" applyAlignment="1">
      <alignment horizontal="center"/>
    </xf>
    <xf numFmtId="0" fontId="11" fillId="3" borderId="19" xfId="2" applyFont="1" applyFill="1" applyBorder="1" applyAlignment="1">
      <alignment horizontal="center" vertical="center" wrapText="1"/>
    </xf>
    <xf numFmtId="0" fontId="11" fillId="3" borderId="20" xfId="2" applyFont="1" applyFill="1" applyBorder="1" applyAlignment="1">
      <alignment horizontal="center" vertical="center" wrapText="1"/>
    </xf>
    <xf numFmtId="0" fontId="11" fillId="3" borderId="21" xfId="2" applyFont="1" applyFill="1" applyBorder="1" applyAlignment="1">
      <alignment horizontal="center" vertical="center" wrapText="1"/>
    </xf>
    <xf numFmtId="0" fontId="11" fillId="3" borderId="23" xfId="2" applyFont="1" applyFill="1" applyBorder="1" applyAlignment="1">
      <alignment horizontal="center" vertical="center" wrapText="1"/>
    </xf>
    <xf numFmtId="0" fontId="9" fillId="3" borderId="22" xfId="0" applyFont="1" applyFill="1" applyBorder="1" applyAlignment="1">
      <alignment horizontal="center"/>
    </xf>
    <xf numFmtId="0" fontId="9" fillId="3" borderId="17" xfId="0" applyFont="1" applyFill="1" applyBorder="1" applyAlignment="1">
      <alignment horizontal="center"/>
    </xf>
    <xf numFmtId="0" fontId="11" fillId="3" borderId="22" xfId="0" applyFont="1" applyFill="1" applyBorder="1" applyAlignment="1">
      <alignment horizontal="center"/>
    </xf>
    <xf numFmtId="0" fontId="9" fillId="2" borderId="1" xfId="2" applyFont="1" applyFill="1" applyBorder="1" applyAlignment="1">
      <alignment horizontal="center" vertical="center" wrapText="1"/>
    </xf>
    <xf numFmtId="0" fontId="9" fillId="0" borderId="2" xfId="2" applyFont="1" applyBorder="1" applyAlignment="1">
      <alignment horizontal="center" vertical="center" wrapText="1"/>
    </xf>
    <xf numFmtId="0" fontId="9" fillId="2" borderId="4" xfId="2" applyFont="1" applyFill="1" applyBorder="1" applyAlignment="1">
      <alignment horizontal="center" vertical="center" wrapText="1"/>
    </xf>
    <xf numFmtId="0" fontId="9" fillId="0" borderId="5" xfId="2" applyFont="1" applyBorder="1" applyAlignment="1">
      <alignment horizontal="center" vertical="center" wrapText="1"/>
    </xf>
    <xf numFmtId="0" fontId="9" fillId="2" borderId="14" xfId="2" applyFont="1" applyFill="1" applyBorder="1" applyAlignment="1">
      <alignment horizontal="center" vertical="center" wrapText="1"/>
    </xf>
    <xf numFmtId="0" fontId="9" fillId="0" borderId="15" xfId="2" applyFont="1" applyBorder="1" applyAlignment="1">
      <alignment horizontal="center" vertical="center" wrapText="1"/>
    </xf>
    <xf numFmtId="0" fontId="14" fillId="2" borderId="1" xfId="2" applyFont="1" applyFill="1" applyBorder="1" applyAlignment="1">
      <alignment horizontal="center" vertical="center" wrapText="1"/>
    </xf>
    <xf numFmtId="0" fontId="14" fillId="2" borderId="3" xfId="2" applyFont="1" applyFill="1" applyBorder="1" applyAlignment="1">
      <alignment horizontal="center" vertical="center" wrapText="1"/>
    </xf>
    <xf numFmtId="0" fontId="14" fillId="2" borderId="2" xfId="2" applyFont="1" applyFill="1" applyBorder="1" applyAlignment="1">
      <alignment horizontal="center" vertical="center" wrapText="1"/>
    </xf>
    <xf numFmtId="0" fontId="14" fillId="2" borderId="4" xfId="2" applyFont="1" applyFill="1" applyBorder="1" applyAlignment="1">
      <alignment horizontal="center" vertical="center" wrapText="1"/>
    </xf>
    <xf numFmtId="0" fontId="14" fillId="2" borderId="0" xfId="2" applyFont="1" applyFill="1" applyAlignment="1">
      <alignment horizontal="center" vertical="center" wrapText="1"/>
    </xf>
    <xf numFmtId="0" fontId="14" fillId="2" borderId="5" xfId="2" applyFont="1" applyFill="1" applyBorder="1" applyAlignment="1">
      <alignment horizontal="center" vertical="center" wrapText="1"/>
    </xf>
    <xf numFmtId="0" fontId="14" fillId="2" borderId="14" xfId="2" applyFont="1" applyFill="1" applyBorder="1" applyAlignment="1">
      <alignment horizontal="center" vertical="center" wrapText="1"/>
    </xf>
    <xf numFmtId="0" fontId="14" fillId="2" borderId="16" xfId="2" applyFont="1" applyFill="1" applyBorder="1" applyAlignment="1">
      <alignment horizontal="center" vertical="center" wrapText="1"/>
    </xf>
    <xf numFmtId="0" fontId="14" fillId="2" borderId="15" xfId="2" applyFont="1" applyFill="1" applyBorder="1" applyAlignment="1">
      <alignment horizontal="center" vertical="center" wrapText="1"/>
    </xf>
    <xf numFmtId="0" fontId="14" fillId="2" borderId="6" xfId="2" applyFont="1" applyFill="1" applyBorder="1" applyAlignment="1">
      <alignment horizontal="center" vertical="center" wrapText="1"/>
    </xf>
    <xf numFmtId="0" fontId="14" fillId="2" borderId="27" xfId="2" applyFont="1" applyFill="1" applyBorder="1" applyAlignment="1">
      <alignment horizontal="center" vertical="center" wrapText="1"/>
    </xf>
    <xf numFmtId="0" fontId="14" fillId="2" borderId="7" xfId="2" applyFont="1" applyFill="1" applyBorder="1" applyAlignment="1">
      <alignment horizontal="center" vertical="center" wrapText="1"/>
    </xf>
    <xf numFmtId="0" fontId="14" fillId="2" borderId="8" xfId="2" applyFont="1" applyFill="1" applyBorder="1" applyAlignment="1">
      <alignment horizontal="center" vertical="center" wrapText="1"/>
    </xf>
    <xf numFmtId="0" fontId="14" fillId="2" borderId="28" xfId="2" applyFont="1" applyFill="1" applyBorder="1" applyAlignment="1">
      <alignment horizontal="center" vertical="center" wrapText="1"/>
    </xf>
    <xf numFmtId="0" fontId="14" fillId="2" borderId="9" xfId="2" applyFont="1" applyFill="1" applyBorder="1" applyAlignment="1">
      <alignment horizontal="center" vertical="center" wrapText="1"/>
    </xf>
    <xf numFmtId="0" fontId="11" fillId="2" borderId="10" xfId="2" applyFont="1" applyFill="1" applyBorder="1" applyAlignment="1">
      <alignment horizontal="center" vertical="center" wrapText="1"/>
    </xf>
    <xf numFmtId="0" fontId="11" fillId="2" borderId="11" xfId="2" applyFont="1" applyFill="1" applyBorder="1" applyAlignment="1">
      <alignment horizontal="center" vertical="center" wrapText="1"/>
    </xf>
    <xf numFmtId="0" fontId="11" fillId="2" borderId="29" xfId="2" applyFont="1" applyFill="1" applyBorder="1" applyAlignment="1">
      <alignment horizontal="center" vertical="center" wrapText="1"/>
    </xf>
    <xf numFmtId="0" fontId="11" fillId="2" borderId="7" xfId="2" applyFont="1" applyFill="1" applyBorder="1" applyAlignment="1">
      <alignment horizontal="center" vertical="center" wrapText="1"/>
    </xf>
    <xf numFmtId="0" fontId="11" fillId="2" borderId="8" xfId="2" applyFont="1" applyFill="1" applyBorder="1" applyAlignment="1">
      <alignment horizontal="center" vertical="center" wrapText="1"/>
    </xf>
    <xf numFmtId="0" fontId="11" fillId="2" borderId="28" xfId="2" applyFont="1" applyFill="1" applyBorder="1" applyAlignment="1">
      <alignment horizontal="center" vertical="center" wrapText="1"/>
    </xf>
    <xf numFmtId="0" fontId="14" fillId="2" borderId="12" xfId="2" applyFont="1" applyFill="1" applyBorder="1" applyAlignment="1">
      <alignment horizontal="center" vertical="center" wrapText="1"/>
    </xf>
    <xf numFmtId="0" fontId="14" fillId="2" borderId="31" xfId="2" applyFont="1" applyFill="1" applyBorder="1" applyAlignment="1">
      <alignment horizontal="center" vertical="center" wrapText="1"/>
    </xf>
    <xf numFmtId="0" fontId="14" fillId="2" borderId="13" xfId="2" applyFont="1" applyFill="1" applyBorder="1" applyAlignment="1">
      <alignment horizontal="center" vertical="center" wrapText="1"/>
    </xf>
    <xf numFmtId="0" fontId="14" fillId="2" borderId="32" xfId="2" applyFont="1" applyFill="1" applyBorder="1" applyAlignment="1">
      <alignment horizontal="center" vertical="center" wrapText="1"/>
    </xf>
    <xf numFmtId="0" fontId="14" fillId="2" borderId="30" xfId="2" applyFont="1" applyFill="1" applyBorder="1" applyAlignment="1">
      <alignment horizontal="center" vertical="center" wrapText="1"/>
    </xf>
    <xf numFmtId="0" fontId="14" fillId="2" borderId="33" xfId="2" applyFont="1" applyFill="1" applyBorder="1" applyAlignment="1">
      <alignment horizontal="center" vertical="center" wrapText="1"/>
    </xf>
    <xf numFmtId="0" fontId="7" fillId="2" borderId="18" xfId="0" applyFont="1" applyFill="1" applyBorder="1" applyAlignment="1">
      <alignment horizontal="center" vertical="center"/>
    </xf>
    <xf numFmtId="9" fontId="16" fillId="0" borderId="17" xfId="1" applyFont="1" applyFill="1" applyBorder="1" applyAlignment="1">
      <alignment horizontal="center" vertical="center" wrapText="1"/>
    </xf>
    <xf numFmtId="9" fontId="9" fillId="0" borderId="17" xfId="1" applyFont="1" applyFill="1" applyBorder="1" applyAlignment="1">
      <alignment horizontal="center" vertical="center" wrapText="1"/>
    </xf>
    <xf numFmtId="9" fontId="9" fillId="0" borderId="17" xfId="17" applyFont="1" applyFill="1" applyBorder="1" applyAlignment="1">
      <alignment horizontal="center" vertical="center" wrapText="1"/>
    </xf>
    <xf numFmtId="41" fontId="16" fillId="0" borderId="17" xfId="4" applyFont="1" applyFill="1" applyBorder="1" applyAlignment="1">
      <alignment horizontal="center" vertical="center" wrapText="1"/>
    </xf>
    <xf numFmtId="41" fontId="9" fillId="0" borderId="17" xfId="4" applyFont="1" applyFill="1" applyBorder="1" applyAlignment="1">
      <alignment horizontal="center" vertical="center" wrapText="1"/>
    </xf>
    <xf numFmtId="43" fontId="9" fillId="0" borderId="17" xfId="5" applyFont="1" applyFill="1" applyBorder="1" applyAlignment="1">
      <alignment horizontal="center" vertical="center" wrapText="1"/>
    </xf>
    <xf numFmtId="9" fontId="9" fillId="0" borderId="17" xfId="4" applyNumberFormat="1" applyFont="1" applyFill="1" applyBorder="1" applyAlignment="1">
      <alignment horizontal="center" vertical="center" wrapText="1"/>
    </xf>
    <xf numFmtId="164" fontId="16" fillId="0" borderId="17" xfId="20" applyNumberFormat="1" applyFont="1" applyFill="1" applyBorder="1" applyAlignment="1">
      <alignment vertical="center"/>
    </xf>
    <xf numFmtId="43" fontId="14" fillId="0" borderId="17" xfId="5" applyFont="1" applyFill="1" applyBorder="1" applyAlignment="1">
      <alignment horizontal="center" vertical="center" wrapText="1"/>
    </xf>
    <xf numFmtId="2" fontId="16" fillId="0" borderId="17" xfId="1" applyNumberFormat="1" applyFont="1" applyFill="1" applyBorder="1" applyAlignment="1">
      <alignment horizontal="center" vertical="center" wrapText="1"/>
    </xf>
    <xf numFmtId="9" fontId="16" fillId="0" borderId="17" xfId="7" applyFont="1" applyFill="1" applyBorder="1" applyAlignment="1">
      <alignment horizontal="center" vertical="center" wrapText="1"/>
    </xf>
    <xf numFmtId="0" fontId="16" fillId="0" borderId="17" xfId="1" applyNumberFormat="1" applyFont="1" applyFill="1" applyBorder="1" applyAlignment="1">
      <alignment horizontal="center" vertical="center" wrapText="1"/>
    </xf>
    <xf numFmtId="3" fontId="9" fillId="0" borderId="17" xfId="5" applyNumberFormat="1" applyFont="1" applyFill="1" applyBorder="1" applyAlignment="1">
      <alignment horizontal="center" vertical="center" wrapText="1"/>
    </xf>
    <xf numFmtId="1" fontId="9" fillId="0" borderId="17" xfId="5" applyNumberFormat="1" applyFont="1" applyFill="1" applyBorder="1" applyAlignment="1">
      <alignment horizontal="center" vertical="center" wrapText="1"/>
    </xf>
    <xf numFmtId="9" fontId="9" fillId="0" borderId="17" xfId="8" applyFont="1" applyFill="1" applyBorder="1" applyAlignment="1">
      <alignment horizontal="center" vertical="center" wrapText="1"/>
    </xf>
    <xf numFmtId="0" fontId="15" fillId="0" borderId="35" xfId="0" applyFont="1" applyBorder="1" applyAlignment="1">
      <alignment horizontal="justify" vertical="center" wrapText="1"/>
    </xf>
    <xf numFmtId="0" fontId="15" fillId="0" borderId="35" xfId="0" applyFont="1" applyBorder="1" applyAlignment="1">
      <alignment horizontal="left" vertical="center" wrapText="1"/>
    </xf>
    <xf numFmtId="0" fontId="15" fillId="0" borderId="35" xfId="0" applyFont="1" applyBorder="1" applyAlignment="1">
      <alignment vertical="center" wrapText="1"/>
    </xf>
    <xf numFmtId="10" fontId="15" fillId="0" borderId="35" xfId="3" applyFont="1" applyBorder="1" applyAlignment="1">
      <alignment horizontal="center" vertical="center" wrapText="1"/>
    </xf>
    <xf numFmtId="0" fontId="11" fillId="3" borderId="13" xfId="2" applyFont="1" applyFill="1" applyBorder="1" applyAlignment="1">
      <alignment horizontal="center" vertical="center" wrapText="1"/>
    </xf>
    <xf numFmtId="0" fontId="14" fillId="3" borderId="13" xfId="2" applyFont="1" applyFill="1" applyBorder="1" applyAlignment="1">
      <alignment horizontal="center" vertical="center" wrapText="1"/>
    </xf>
    <xf numFmtId="9" fontId="11" fillId="3" borderId="13" xfId="2" applyNumberFormat="1" applyFont="1" applyFill="1" applyBorder="1" applyAlignment="1">
      <alignment horizontal="center" vertical="center" wrapText="1"/>
    </xf>
    <xf numFmtId="9" fontId="11" fillId="3" borderId="13" xfId="1" applyFont="1" applyFill="1" applyBorder="1" applyAlignment="1">
      <alignment horizontal="center" vertical="center" wrapText="1"/>
    </xf>
    <xf numFmtId="0" fontId="14" fillId="3" borderId="44" xfId="2" applyFont="1" applyFill="1" applyBorder="1" applyAlignment="1">
      <alignment horizontal="center" vertical="center" wrapText="1"/>
    </xf>
    <xf numFmtId="0" fontId="14" fillId="3" borderId="38" xfId="2" applyFont="1" applyFill="1" applyBorder="1" applyAlignment="1">
      <alignment horizontal="center" vertical="center" wrapText="1"/>
    </xf>
    <xf numFmtId="0" fontId="11" fillId="3" borderId="30" xfId="2" applyFont="1" applyFill="1" applyBorder="1" applyAlignment="1">
      <alignment horizontal="center" vertical="center" wrapText="1"/>
    </xf>
    <xf numFmtId="0" fontId="11" fillId="3" borderId="44" xfId="2" applyFont="1" applyFill="1" applyBorder="1" applyAlignment="1">
      <alignment horizontal="center" vertical="center" wrapText="1"/>
    </xf>
    <xf numFmtId="0" fontId="11" fillId="3" borderId="45" xfId="2" applyFont="1" applyFill="1" applyBorder="1" applyAlignment="1">
      <alignment horizontal="center" vertical="center" wrapText="1"/>
    </xf>
    <xf numFmtId="9" fontId="16" fillId="0" borderId="20" xfId="1" applyFont="1" applyFill="1" applyBorder="1" applyAlignment="1">
      <alignment horizontal="center" vertical="center" wrapText="1"/>
    </xf>
    <xf numFmtId="9" fontId="9" fillId="0" borderId="20" xfId="1" applyFont="1" applyFill="1" applyBorder="1" applyAlignment="1">
      <alignment horizontal="center" vertical="center" wrapText="1"/>
    </xf>
    <xf numFmtId="9" fontId="16" fillId="0" borderId="22" xfId="1" applyFont="1" applyFill="1" applyBorder="1" applyAlignment="1">
      <alignment horizontal="center" vertical="center"/>
    </xf>
    <xf numFmtId="9" fontId="16" fillId="0" borderId="25" xfId="1" applyFont="1" applyFill="1" applyBorder="1" applyAlignment="1">
      <alignment horizontal="center" vertical="center" wrapText="1"/>
    </xf>
    <xf numFmtId="9" fontId="9" fillId="0" borderId="25" xfId="1" applyFont="1" applyFill="1" applyBorder="1" applyAlignment="1">
      <alignment horizontal="center" vertical="center" wrapText="1"/>
    </xf>
    <xf numFmtId="0" fontId="16" fillId="0" borderId="19" xfId="0" applyFont="1" applyFill="1" applyBorder="1" applyAlignment="1">
      <alignment horizontal="center" vertical="center"/>
    </xf>
    <xf numFmtId="0" fontId="16" fillId="0" borderId="20" xfId="0" applyFont="1" applyFill="1" applyBorder="1" applyAlignment="1">
      <alignment horizontal="center" vertical="center" wrapText="1"/>
    </xf>
    <xf numFmtId="10" fontId="16" fillId="0" borderId="20" xfId="3" applyFont="1" applyFill="1" applyBorder="1" applyAlignment="1">
      <alignment horizontal="center" vertical="center" wrapText="1"/>
    </xf>
    <xf numFmtId="1" fontId="9" fillId="0" borderId="20" xfId="0" applyNumberFormat="1" applyFont="1" applyFill="1" applyBorder="1" applyAlignment="1">
      <alignment horizontal="center" vertical="center" wrapText="1"/>
    </xf>
    <xf numFmtId="9" fontId="9" fillId="0" borderId="20" xfId="0" applyNumberFormat="1" applyFont="1" applyFill="1" applyBorder="1" applyAlignment="1">
      <alignment horizontal="center" vertical="center" wrapText="1"/>
    </xf>
    <xf numFmtId="9" fontId="16" fillId="0" borderId="20" xfId="2" applyNumberFormat="1" applyFont="1" applyFill="1" applyBorder="1" applyAlignment="1">
      <alignment horizontal="center" vertical="center" wrapText="1"/>
    </xf>
    <xf numFmtId="9" fontId="9" fillId="0" borderId="20" xfId="2" applyNumberFormat="1" applyFont="1" applyFill="1" applyBorder="1" applyAlignment="1">
      <alignment horizontal="center" vertical="center" wrapText="1"/>
    </xf>
    <xf numFmtId="0" fontId="9" fillId="0" borderId="20" xfId="0" applyFont="1" applyFill="1" applyBorder="1" applyAlignment="1">
      <alignment horizontal="center" vertical="center" wrapText="1"/>
    </xf>
    <xf numFmtId="9" fontId="9" fillId="0" borderId="19" xfId="1" applyFont="1" applyFill="1" applyBorder="1" applyAlignment="1">
      <alignment horizontal="center" vertical="center" wrapText="1"/>
    </xf>
    <xf numFmtId="9" fontId="9" fillId="0" borderId="46" xfId="0" applyNumberFormat="1" applyFont="1" applyFill="1" applyBorder="1" applyAlignment="1">
      <alignment horizontal="center" vertical="center" wrapText="1"/>
    </xf>
    <xf numFmtId="0" fontId="9" fillId="0" borderId="20" xfId="0" applyFont="1" applyFill="1" applyBorder="1" applyAlignment="1">
      <alignment horizontal="justify" vertical="center" wrapText="1"/>
    </xf>
    <xf numFmtId="0" fontId="9" fillId="0" borderId="21" xfId="0" applyFont="1" applyFill="1" applyBorder="1"/>
    <xf numFmtId="9" fontId="9" fillId="0" borderId="19" xfId="0" applyNumberFormat="1" applyFont="1" applyFill="1" applyBorder="1" applyAlignment="1">
      <alignment horizontal="center" vertical="center" wrapText="1"/>
    </xf>
    <xf numFmtId="0" fontId="9" fillId="0" borderId="20" xfId="0" applyFont="1" applyFill="1" applyBorder="1"/>
    <xf numFmtId="0" fontId="16" fillId="0" borderId="22" xfId="0" applyFont="1" applyFill="1" applyBorder="1" applyAlignment="1">
      <alignment horizontal="center" vertical="center"/>
    </xf>
    <xf numFmtId="0" fontId="16" fillId="0" borderId="17" xfId="0" applyFont="1" applyFill="1" applyBorder="1" applyAlignment="1">
      <alignment horizontal="center" vertical="center" wrapText="1"/>
    </xf>
    <xf numFmtId="10" fontId="16" fillId="0" borderId="17" xfId="3" applyFont="1" applyFill="1" applyBorder="1" applyAlignment="1">
      <alignment horizontal="center" vertical="center" wrapText="1"/>
    </xf>
    <xf numFmtId="0" fontId="16" fillId="0" borderId="17" xfId="2" applyFont="1" applyFill="1" applyBorder="1" applyAlignment="1">
      <alignment horizontal="center" vertical="center" wrapText="1"/>
    </xf>
    <xf numFmtId="2" fontId="9" fillId="0" borderId="17" xfId="2" applyNumberFormat="1" applyFont="1" applyFill="1" applyBorder="1" applyAlignment="1">
      <alignment horizontal="center" vertical="center" wrapText="1"/>
    </xf>
    <xf numFmtId="9" fontId="9" fillId="0" borderId="17" xfId="2" applyNumberFormat="1" applyFont="1" applyFill="1" applyBorder="1" applyAlignment="1">
      <alignment horizontal="center" vertical="center" wrapText="1"/>
    </xf>
    <xf numFmtId="9" fontId="16" fillId="0" borderId="17" xfId="2" applyNumberFormat="1" applyFont="1" applyFill="1" applyBorder="1" applyAlignment="1">
      <alignment horizontal="center" vertical="center" wrapText="1"/>
    </xf>
    <xf numFmtId="0" fontId="9" fillId="0" borderId="17" xfId="0" applyFont="1" applyFill="1" applyBorder="1" applyAlignment="1">
      <alignment horizontal="center" vertical="center" wrapText="1"/>
    </xf>
    <xf numFmtId="9" fontId="9" fillId="0" borderId="35" xfId="0" applyNumberFormat="1" applyFont="1" applyFill="1" applyBorder="1" applyAlignment="1">
      <alignment horizontal="center" vertical="center" wrapText="1"/>
    </xf>
    <xf numFmtId="0" fontId="9" fillId="0" borderId="17" xfId="0" applyFont="1" applyFill="1" applyBorder="1" applyAlignment="1">
      <alignment horizontal="justify" vertical="center" wrapText="1"/>
    </xf>
    <xf numFmtId="0" fontId="9" fillId="0" borderId="23" xfId="0" applyFont="1" applyFill="1" applyBorder="1"/>
    <xf numFmtId="9" fontId="9" fillId="0" borderId="22" xfId="0" applyNumberFormat="1" applyFont="1" applyFill="1" applyBorder="1" applyAlignment="1">
      <alignment horizontal="center" vertical="center" wrapText="1"/>
    </xf>
    <xf numFmtId="0" fontId="9" fillId="0" borderId="17" xfId="0" applyFont="1" applyFill="1" applyBorder="1"/>
    <xf numFmtId="1" fontId="9" fillId="0" borderId="17" xfId="0" applyNumberFormat="1" applyFont="1" applyFill="1" applyBorder="1" applyAlignment="1">
      <alignment horizontal="center" vertical="center" wrapText="1"/>
    </xf>
    <xf numFmtId="9" fontId="9" fillId="0" borderId="17" xfId="0" applyNumberFormat="1" applyFont="1" applyFill="1" applyBorder="1" applyAlignment="1">
      <alignment horizontal="center" vertical="center" wrapText="1"/>
    </xf>
    <xf numFmtId="0" fontId="16" fillId="0" borderId="17" xfId="0" applyFont="1" applyFill="1" applyBorder="1" applyAlignment="1">
      <alignment horizontal="justify" vertical="center" wrapText="1"/>
    </xf>
    <xf numFmtId="0" fontId="16" fillId="0" borderId="17" xfId="3" applyNumberFormat="1" applyFont="1" applyFill="1" applyBorder="1" applyAlignment="1">
      <alignment horizontal="center" vertical="center" wrapText="1"/>
    </xf>
    <xf numFmtId="0" fontId="9" fillId="0" borderId="17" xfId="2" applyFont="1" applyFill="1" applyBorder="1" applyAlignment="1">
      <alignment horizontal="center" vertical="center" wrapText="1"/>
    </xf>
    <xf numFmtId="9" fontId="9" fillId="0" borderId="17" xfId="3" applyNumberFormat="1" applyFont="1" applyFill="1" applyBorder="1" applyAlignment="1">
      <alignment horizontal="center" vertical="center" wrapText="1"/>
    </xf>
    <xf numFmtId="9" fontId="16" fillId="0" borderId="17" xfId="3" applyNumberFormat="1" applyFont="1" applyFill="1" applyBorder="1" applyAlignment="1">
      <alignment horizontal="center" vertical="center" wrapText="1"/>
    </xf>
    <xf numFmtId="10" fontId="9" fillId="0" borderId="17" xfId="3" applyFont="1" applyFill="1" applyBorder="1" applyAlignment="1">
      <alignment horizontal="center" vertical="center" wrapText="1"/>
    </xf>
    <xf numFmtId="9" fontId="16" fillId="0" borderId="17" xfId="0" applyNumberFormat="1" applyFont="1" applyFill="1" applyBorder="1" applyAlignment="1">
      <alignment horizontal="center" vertical="center" wrapText="1"/>
    </xf>
    <xf numFmtId="0" fontId="16" fillId="0" borderId="22" xfId="0" applyFont="1" applyFill="1" applyBorder="1" applyAlignment="1">
      <alignment vertical="center"/>
    </xf>
    <xf numFmtId="10" fontId="16" fillId="0" borderId="17" xfId="3" applyFont="1" applyFill="1" applyBorder="1" applyAlignment="1">
      <alignment vertical="center" wrapText="1"/>
    </xf>
    <xf numFmtId="0" fontId="16" fillId="0" borderId="17" xfId="2" applyFont="1" applyFill="1" applyBorder="1" applyAlignment="1">
      <alignment vertical="center" wrapText="1"/>
    </xf>
    <xf numFmtId="0" fontId="16" fillId="0" borderId="17" xfId="0" applyFont="1" applyFill="1" applyBorder="1" applyAlignment="1">
      <alignment vertical="center" wrapText="1"/>
    </xf>
    <xf numFmtId="2" fontId="16" fillId="0" borderId="17" xfId="2" applyNumberFormat="1" applyFont="1" applyFill="1" applyBorder="1" applyAlignment="1">
      <alignment vertical="center" wrapText="1"/>
    </xf>
    <xf numFmtId="1" fontId="9" fillId="0" borderId="17" xfId="2" applyNumberFormat="1" applyFont="1" applyFill="1" applyBorder="1" applyAlignment="1">
      <alignment vertical="center" wrapText="1"/>
    </xf>
    <xf numFmtId="9" fontId="9" fillId="0" borderId="17" xfId="1" applyFont="1" applyFill="1" applyBorder="1" applyAlignment="1">
      <alignment vertical="center" wrapText="1"/>
    </xf>
    <xf numFmtId="9" fontId="9" fillId="0" borderId="17" xfId="2" applyNumberFormat="1" applyFont="1" applyFill="1" applyBorder="1" applyAlignment="1">
      <alignment vertical="center" wrapText="1"/>
    </xf>
    <xf numFmtId="9" fontId="16" fillId="0" borderId="17" xfId="2" applyNumberFormat="1" applyFont="1" applyFill="1" applyBorder="1" applyAlignment="1">
      <alignment vertical="center" wrapText="1"/>
    </xf>
    <xf numFmtId="9" fontId="16" fillId="0" borderId="17" xfId="1" applyFont="1" applyFill="1" applyBorder="1" applyAlignment="1">
      <alignment vertical="center" wrapText="1"/>
    </xf>
    <xf numFmtId="2" fontId="9" fillId="0" borderId="17" xfId="5" applyNumberFormat="1" applyFont="1" applyFill="1" applyBorder="1" applyAlignment="1">
      <alignment vertical="center" wrapText="1"/>
    </xf>
    <xf numFmtId="0" fontId="9" fillId="0" borderId="17" xfId="0" applyFont="1" applyFill="1" applyBorder="1" applyAlignment="1">
      <alignment vertical="center" wrapText="1"/>
    </xf>
    <xf numFmtId="0" fontId="9" fillId="0" borderId="23" xfId="0" applyFont="1" applyFill="1" applyBorder="1" applyAlignment="1">
      <alignment vertical="center"/>
    </xf>
    <xf numFmtId="9" fontId="9" fillId="0" borderId="22" xfId="0" applyNumberFormat="1" applyFont="1" applyFill="1" applyBorder="1" applyAlignment="1">
      <alignment vertical="center" wrapText="1"/>
    </xf>
    <xf numFmtId="1" fontId="9" fillId="0" borderId="17" xfId="2" applyNumberFormat="1" applyFont="1" applyFill="1" applyBorder="1" applyAlignment="1">
      <alignment horizontal="center" vertical="center" wrapText="1"/>
    </xf>
    <xf numFmtId="4" fontId="9" fillId="0" borderId="17" xfId="2" applyNumberFormat="1" applyFont="1" applyFill="1" applyBorder="1" applyAlignment="1">
      <alignment horizontal="center" vertical="center" wrapText="1"/>
    </xf>
    <xf numFmtId="0" fontId="16" fillId="0" borderId="17" xfId="6" applyFont="1" applyFill="1" applyBorder="1" applyAlignment="1">
      <alignment horizontal="center" vertical="center" wrapText="1"/>
    </xf>
    <xf numFmtId="0" fontId="9" fillId="0" borderId="17" xfId="18" applyFont="1" applyFill="1" applyBorder="1" applyAlignment="1">
      <alignment horizontal="center" vertical="center" wrapText="1"/>
    </xf>
    <xf numFmtId="9" fontId="17" fillId="0" borderId="17" xfId="1" applyFont="1" applyFill="1" applyBorder="1" applyAlignment="1">
      <alignment horizontal="center" vertical="center" wrapText="1"/>
    </xf>
    <xf numFmtId="0" fontId="9" fillId="0" borderId="23" xfId="0" applyFont="1" applyFill="1" applyBorder="1" applyAlignment="1">
      <alignment horizontal="justify" vertical="center" wrapText="1"/>
    </xf>
    <xf numFmtId="0" fontId="9" fillId="0" borderId="17" xfId="0" applyFont="1" applyFill="1" applyBorder="1" applyAlignment="1">
      <alignment vertical="center"/>
    </xf>
    <xf numFmtId="43" fontId="16" fillId="0" borderId="17" xfId="5" applyFont="1" applyFill="1" applyBorder="1" applyAlignment="1">
      <alignment horizontal="center" vertical="center" wrapText="1"/>
    </xf>
    <xf numFmtId="10" fontId="9" fillId="0" borderId="43" xfId="0" applyNumberFormat="1" applyFont="1" applyFill="1" applyBorder="1" applyAlignment="1">
      <alignment horizontal="left" vertical="center" wrapText="1"/>
    </xf>
    <xf numFmtId="43" fontId="9" fillId="0" borderId="23" xfId="0" applyNumberFormat="1" applyFont="1" applyFill="1" applyBorder="1"/>
    <xf numFmtId="165" fontId="16" fillId="0" borderId="34" xfId="0" applyNumberFormat="1" applyFont="1" applyFill="1" applyBorder="1" applyAlignment="1">
      <alignment vertical="center"/>
    </xf>
    <xf numFmtId="0" fontId="9" fillId="0" borderId="23" xfId="0" applyFont="1" applyFill="1" applyBorder="1" applyAlignment="1">
      <alignment horizontal="center" vertical="center" wrapText="1"/>
    </xf>
    <xf numFmtId="9" fontId="16" fillId="0" borderId="22" xfId="0" applyNumberFormat="1" applyFont="1" applyFill="1" applyBorder="1" applyAlignment="1">
      <alignment horizontal="center" vertical="center" wrapText="1"/>
    </xf>
    <xf numFmtId="2" fontId="9" fillId="0" borderId="17" xfId="0" applyNumberFormat="1" applyFont="1" applyFill="1" applyBorder="1" applyAlignment="1">
      <alignment horizontal="center" vertical="center" wrapText="1"/>
    </xf>
    <xf numFmtId="10" fontId="16" fillId="0" borderId="22" xfId="3" applyFont="1" applyFill="1" applyBorder="1" applyAlignment="1">
      <alignment horizontal="center" vertical="center" wrapText="1"/>
    </xf>
    <xf numFmtId="2" fontId="16" fillId="0" borderId="17" xfId="0" applyNumberFormat="1" applyFont="1" applyFill="1" applyBorder="1" applyAlignment="1">
      <alignment horizontal="center" vertical="center" wrapText="1"/>
    </xf>
    <xf numFmtId="9" fontId="9" fillId="0" borderId="23" xfId="1" applyFont="1" applyFill="1" applyBorder="1"/>
    <xf numFmtId="1" fontId="16" fillId="0" borderId="17" xfId="2" applyNumberFormat="1" applyFont="1" applyFill="1" applyBorder="1" applyAlignment="1">
      <alignment horizontal="center" vertical="center" wrapText="1"/>
    </xf>
    <xf numFmtId="1" fontId="16" fillId="0" borderId="17" xfId="0" applyNumberFormat="1" applyFont="1" applyFill="1" applyBorder="1" applyAlignment="1">
      <alignment horizontal="center" vertical="center" wrapText="1"/>
    </xf>
    <xf numFmtId="0" fontId="9" fillId="0" borderId="23" xfId="0" applyFont="1" applyFill="1" applyBorder="1" applyAlignment="1">
      <alignment wrapText="1"/>
    </xf>
    <xf numFmtId="2" fontId="16" fillId="0" borderId="17" xfId="2" applyNumberFormat="1" applyFont="1" applyFill="1" applyBorder="1" applyAlignment="1">
      <alignment horizontal="center" vertical="center" wrapText="1"/>
    </xf>
    <xf numFmtId="0" fontId="9" fillId="0" borderId="17" xfId="0" applyFont="1" applyFill="1" applyBorder="1" applyAlignment="1">
      <alignment wrapText="1"/>
    </xf>
    <xf numFmtId="1" fontId="16" fillId="0" borderId="17" xfId="7" applyNumberFormat="1" applyFont="1" applyFill="1" applyBorder="1" applyAlignment="1">
      <alignment horizontal="center" vertical="center" wrapText="1"/>
    </xf>
    <xf numFmtId="167" fontId="9" fillId="0" borderId="17" xfId="5" applyNumberFormat="1" applyFont="1" applyFill="1" applyBorder="1" applyAlignment="1">
      <alignment vertical="center" wrapText="1"/>
    </xf>
    <xf numFmtId="3" fontId="16" fillId="0" borderId="17" xfId="2" applyNumberFormat="1" applyFont="1" applyFill="1" applyBorder="1" applyAlignment="1">
      <alignment horizontal="center" vertical="center" wrapText="1"/>
    </xf>
    <xf numFmtId="3" fontId="9" fillId="0" borderId="17" xfId="2" applyNumberFormat="1" applyFont="1" applyFill="1" applyBorder="1" applyAlignment="1">
      <alignment horizontal="center" vertical="center" wrapText="1"/>
    </xf>
    <xf numFmtId="166" fontId="9" fillId="0" borderId="17" xfId="2" applyNumberFormat="1" applyFont="1" applyFill="1" applyBorder="1" applyAlignment="1">
      <alignment horizontal="center" vertical="center" wrapText="1"/>
    </xf>
    <xf numFmtId="0" fontId="9" fillId="0" borderId="23" xfId="1" applyNumberFormat="1" applyFont="1" applyFill="1" applyBorder="1"/>
    <xf numFmtId="1" fontId="16" fillId="0" borderId="17" xfId="5" applyNumberFormat="1" applyFont="1" applyFill="1" applyBorder="1" applyAlignment="1">
      <alignment horizontal="center" vertical="center" wrapText="1"/>
    </xf>
    <xf numFmtId="0" fontId="9" fillId="0" borderId="35" xfId="0" applyFont="1" applyFill="1" applyBorder="1" applyAlignment="1">
      <alignment horizontal="center" vertical="center" wrapText="1"/>
    </xf>
    <xf numFmtId="9" fontId="16" fillId="0" borderId="22" xfId="0" applyNumberFormat="1" applyFont="1" applyFill="1" applyBorder="1" applyAlignment="1">
      <alignment horizontal="center" vertical="center"/>
    </xf>
    <xf numFmtId="0" fontId="16" fillId="0" borderId="17" xfId="5" applyNumberFormat="1" applyFont="1" applyFill="1" applyBorder="1" applyAlignment="1">
      <alignment horizontal="center" vertical="center" wrapText="1"/>
    </xf>
    <xf numFmtId="9" fontId="9" fillId="0" borderId="41" xfId="1" applyFont="1" applyFill="1" applyBorder="1" applyAlignment="1">
      <alignment horizontal="center" vertical="center" wrapText="1"/>
    </xf>
    <xf numFmtId="168" fontId="9" fillId="0" borderId="17" xfId="1" applyNumberFormat="1" applyFont="1" applyFill="1" applyBorder="1" applyAlignment="1">
      <alignment horizontal="center" vertical="center" wrapText="1"/>
    </xf>
    <xf numFmtId="9" fontId="9" fillId="0" borderId="0" xfId="1" applyFont="1" applyFill="1" applyBorder="1" applyAlignment="1">
      <alignment horizontal="center" vertical="center"/>
    </xf>
    <xf numFmtId="2" fontId="9" fillId="0" borderId="35" xfId="1" applyNumberFormat="1" applyFont="1" applyFill="1" applyBorder="1" applyAlignment="1">
      <alignment horizontal="center" vertical="center" wrapText="1"/>
    </xf>
    <xf numFmtId="9" fontId="9" fillId="0" borderId="17" xfId="1" applyFont="1" applyFill="1" applyBorder="1" applyAlignment="1">
      <alignment horizontal="center" vertical="center"/>
    </xf>
    <xf numFmtId="9" fontId="9" fillId="0" borderId="36" xfId="2" applyNumberFormat="1" applyFont="1" applyFill="1" applyBorder="1" applyAlignment="1">
      <alignment horizontal="center" vertical="center" wrapText="1"/>
    </xf>
    <xf numFmtId="9" fontId="9" fillId="0" borderId="37" xfId="1" applyFont="1" applyFill="1" applyBorder="1" applyAlignment="1">
      <alignment horizontal="center" vertical="center" wrapText="1"/>
    </xf>
    <xf numFmtId="4" fontId="16" fillId="0" borderId="17" xfId="2" applyNumberFormat="1" applyFont="1" applyFill="1" applyBorder="1" applyAlignment="1">
      <alignment horizontal="center" vertical="center" wrapText="1"/>
    </xf>
    <xf numFmtId="10" fontId="9" fillId="0" borderId="17" xfId="2" applyNumberFormat="1" applyFont="1" applyFill="1" applyBorder="1" applyAlignment="1">
      <alignment horizontal="left" vertical="center" wrapText="1"/>
    </xf>
    <xf numFmtId="9" fontId="16" fillId="0" borderId="17" xfId="8" applyFont="1" applyFill="1" applyBorder="1" applyAlignment="1">
      <alignment horizontal="center" vertical="center" wrapText="1"/>
    </xf>
    <xf numFmtId="0" fontId="9" fillId="0" borderId="17" xfId="2"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25" xfId="0" applyFont="1" applyFill="1" applyBorder="1" applyAlignment="1">
      <alignment horizontal="justify" vertical="center" wrapText="1"/>
    </xf>
    <xf numFmtId="0" fontId="16" fillId="0" borderId="24" xfId="0" applyFont="1" applyFill="1" applyBorder="1" applyAlignment="1">
      <alignment horizontal="center" vertical="center"/>
    </xf>
    <xf numFmtId="0" fontId="16" fillId="0" borderId="25" xfId="0" applyFont="1" applyFill="1" applyBorder="1" applyAlignment="1">
      <alignment horizontal="center" vertical="center" wrapText="1"/>
    </xf>
    <xf numFmtId="10" fontId="16" fillId="0" borderId="25" xfId="3" applyFont="1" applyFill="1" applyBorder="1" applyAlignment="1">
      <alignment horizontal="center" vertical="center" wrapText="1"/>
    </xf>
    <xf numFmtId="10" fontId="9" fillId="0" borderId="25" xfId="3" applyFont="1" applyFill="1" applyBorder="1" applyAlignment="1">
      <alignment horizontal="center" vertical="center" wrapText="1"/>
    </xf>
    <xf numFmtId="0" fontId="16" fillId="0" borderId="25" xfId="0" applyFont="1" applyFill="1" applyBorder="1" applyAlignment="1">
      <alignment vertical="center" wrapText="1"/>
    </xf>
    <xf numFmtId="0" fontId="9" fillId="0" borderId="25" xfId="0" applyFont="1" applyFill="1" applyBorder="1" applyAlignment="1">
      <alignment vertical="center"/>
    </xf>
    <xf numFmtId="9" fontId="9" fillId="0" borderId="25" xfId="2" applyNumberFormat="1" applyFont="1" applyFill="1" applyBorder="1" applyAlignment="1">
      <alignment horizontal="center" vertical="center" wrapText="1"/>
    </xf>
    <xf numFmtId="9" fontId="16" fillId="0" borderId="25" xfId="2" applyNumberFormat="1" applyFont="1" applyFill="1" applyBorder="1" applyAlignment="1">
      <alignment horizontal="center" vertical="center" wrapText="1"/>
    </xf>
    <xf numFmtId="0" fontId="9" fillId="0" borderId="25" xfId="0" applyFont="1" applyFill="1" applyBorder="1" applyAlignment="1">
      <alignment horizontal="center" vertical="center" wrapText="1"/>
    </xf>
    <xf numFmtId="9" fontId="9" fillId="0" borderId="24" xfId="1" applyFont="1" applyFill="1" applyBorder="1" applyAlignment="1">
      <alignment horizontal="center" vertical="center" wrapText="1"/>
    </xf>
    <xf numFmtId="9" fontId="9" fillId="0" borderId="42" xfId="1" applyFont="1" applyFill="1" applyBorder="1" applyAlignment="1">
      <alignment horizontal="center" vertical="center" wrapText="1"/>
    </xf>
    <xf numFmtId="0" fontId="9" fillId="0" borderId="25" xfId="0" applyFont="1" applyFill="1" applyBorder="1" applyAlignment="1">
      <alignment horizontal="left" vertical="center" wrapText="1"/>
    </xf>
    <xf numFmtId="0" fontId="9" fillId="0" borderId="26" xfId="0" applyFont="1" applyFill="1" applyBorder="1"/>
    <xf numFmtId="9" fontId="9" fillId="0" borderId="24" xfId="0" applyNumberFormat="1" applyFont="1" applyFill="1" applyBorder="1" applyAlignment="1">
      <alignment horizontal="center" vertical="center" wrapText="1"/>
    </xf>
    <xf numFmtId="0" fontId="9" fillId="0" borderId="25" xfId="0" applyFont="1" applyFill="1" applyBorder="1"/>
  </cellXfs>
  <cellStyles count="21">
    <cellStyle name="20% - Énfasis4" xfId="20" builtinId="42"/>
    <cellStyle name="20% - Énfasis4 2" xfId="14" xr:uid="{35CC42DB-579B-4D07-8FBC-33585FF46D9A}"/>
    <cellStyle name="20% - Énfasis4 3" xfId="19" xr:uid="{02C7F48B-8A11-47F5-A4E2-19C7E4FA072D}"/>
    <cellStyle name="Millares" xfId="5" builtinId="3"/>
    <cellStyle name="Millares [0]" xfId="4" builtinId="6"/>
    <cellStyle name="Millares [0] 2" xfId="13" xr:uid="{C8AD4608-74B3-4510-805C-8DDCA35877D4}"/>
    <cellStyle name="Millares 2" xfId="12" xr:uid="{23C300A3-9EDE-49D4-A8AC-8FBE0440BC7B}"/>
    <cellStyle name="Moneda 2" xfId="16" xr:uid="{4128B8C7-2370-424D-960F-C7482AAD9513}"/>
    <cellStyle name="Normal" xfId="0" builtinId="0"/>
    <cellStyle name="Normal 2" xfId="2" xr:uid="{A52E2963-7B80-1849-B9DC-0F2E53340515}"/>
    <cellStyle name="Normal 3" xfId="6" xr:uid="{2E9ECD3B-E0A5-40E7-99B0-C86E5161DFB8}"/>
    <cellStyle name="Normal 3 2" xfId="10" xr:uid="{901F599B-3F01-4B3E-A970-A8BC7C51157F}"/>
    <cellStyle name="Normal 3 3" xfId="18" xr:uid="{57BF1951-AD9E-4029-8D8D-EAC69F2C5CF1}"/>
    <cellStyle name="Normal 4" xfId="9" xr:uid="{54BB2FB4-8C96-4C06-A700-6170B3C0E7F9}"/>
    <cellStyle name="Normal_EVALUACION GESTION  CALDAS A 31-MAR-06" xfId="3" xr:uid="{1420B912-A82E-C849-97B0-07080E2120E6}"/>
    <cellStyle name="Porcentaje" xfId="1" builtinId="5"/>
    <cellStyle name="Porcentaje 2" xfId="7" xr:uid="{27DA2754-58B9-4350-BBDC-291DAF1A4E5B}"/>
    <cellStyle name="Porcentaje 2 2" xfId="15" xr:uid="{FBA448EE-3E92-42F7-9165-B03D0F3DC9FA}"/>
    <cellStyle name="Porcentaje 2 3" xfId="17" xr:uid="{56461553-E08C-4000-8668-563D6883AF48}"/>
    <cellStyle name="Porcentaje 3" xfId="11" xr:uid="{FE40FB94-36B4-48C1-9CFA-DABDAC350C04}"/>
    <cellStyle name="Porcentual 2" xfId="8" xr:uid="{54E8C3ED-09ED-462B-9C4E-AACF69F786F8}"/>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0FD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590550</xdr:colOff>
      <xdr:row>2</xdr:row>
      <xdr:rowOff>85725</xdr:rowOff>
    </xdr:from>
    <xdr:to>
      <xdr:col>4</xdr:col>
      <xdr:colOff>586163</xdr:colOff>
      <xdr:row>4</xdr:row>
      <xdr:rowOff>168487</xdr:rowOff>
    </xdr:to>
    <xdr:pic>
      <xdr:nvPicPr>
        <xdr:cNvPr id="2" name="Imagen 1" descr="Logotipo&#10;&#10;Descripción generada automáticamente">
          <a:extLst>
            <a:ext uri="{FF2B5EF4-FFF2-40B4-BE49-F238E27FC236}">
              <a16:creationId xmlns:a16="http://schemas.microsoft.com/office/drawing/2014/main" id="{2089E17D-55A3-4B68-86C3-5E37CB85F8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647700"/>
          <a:ext cx="1428569" cy="6352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invias-my.sharepoint.com/personal/lsalamanca_invias_gov_co/Documents/Documentos/Documents/PLAN%20DE%20ACCION%202025/PLAN%20DE%20ACCION%20ANUAL%202025%20-%20%20VERSION%204%20-%20ABRIL%201%20%20DE%202025%20-%20MODIFICADO%20COMITE%20INSTITUCIONAL.xlsx" TargetMode="External"/><Relationship Id="rId1" Type="http://schemas.openxmlformats.org/officeDocument/2006/relationships/externalLinkPath" Target="PLAN%20DE%20ACCION%20ANUAL%202025%20-%20%20VERSION%204%20-%20ABRIL%201%20%20DE%202025%20-%20MODIFICADO%20COMITE%20INSTITUCIO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PAA"/>
      <sheetName val="Desagregado"/>
      <sheetName val="Presupuesto -Proyecto"/>
    </sheetNames>
    <sheetDataSet>
      <sheetData sheetId="0"/>
      <sheetData sheetId="1"/>
      <sheetData sheetId="2">
        <row r="1">
          <cell r="J1">
            <v>31.910755555555539</v>
          </cell>
          <cell r="K1">
            <v>58.737684848484889</v>
          </cell>
          <cell r="L1">
            <v>70.13908484848487</v>
          </cell>
          <cell r="M1">
            <v>326.93136484848469</v>
          </cell>
          <cell r="N1">
            <v>311.57669818181807</v>
          </cell>
          <cell r="O1">
            <v>291.77825818181816</v>
          </cell>
          <cell r="P1">
            <v>287.13651818181739</v>
          </cell>
          <cell r="Q1">
            <v>267.04338484848466</v>
          </cell>
          <cell r="R1">
            <v>263.82338484848475</v>
          </cell>
        </row>
      </sheetData>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BD942-C703-4EB9-99F9-94A4FA61CC9D}">
  <dimension ref="A1:BB370"/>
  <sheetViews>
    <sheetView showGridLines="0" tabSelected="1" topLeftCell="H13" zoomScale="60" zoomScaleNormal="60" zoomScaleSheetLayoutView="70" workbookViewId="0">
      <selection activeCell="AE14" sqref="AE14:AE16"/>
    </sheetView>
  </sheetViews>
  <sheetFormatPr baseColWidth="10" defaultColWidth="10.875" defaultRowHeight="21.75" x14ac:dyDescent="0.6"/>
  <cols>
    <col min="1" max="1" width="18.5" style="20" hidden="1" customWidth="1"/>
    <col min="2" max="2" width="31.875" style="20" hidden="1" customWidth="1"/>
    <col min="3" max="3" width="45.625" style="20" hidden="1" customWidth="1"/>
    <col min="4" max="4" width="11" style="20" customWidth="1"/>
    <col min="5" max="5" width="16.25" style="20" customWidth="1"/>
    <col min="6" max="6" width="18.25" style="20" customWidth="1"/>
    <col min="7" max="7" width="18.75" style="20" customWidth="1"/>
    <col min="8" max="8" width="23.625" style="26" customWidth="1"/>
    <col min="9" max="9" width="17.5" style="20" customWidth="1"/>
    <col min="10" max="10" width="12.5" style="20" customWidth="1"/>
    <col min="11" max="11" width="16.25" style="20" customWidth="1"/>
    <col min="12" max="12" width="12.375" style="20" customWidth="1"/>
    <col min="13" max="13" width="5.375" style="27" customWidth="1"/>
    <col min="14" max="14" width="13.75" style="27" customWidth="1"/>
    <col min="15" max="15" width="5.375" style="27" customWidth="1"/>
    <col min="16" max="16" width="15.5" style="27" customWidth="1"/>
    <col min="17" max="17" width="7.125" style="27" customWidth="1"/>
    <col min="18" max="18" width="13.375" style="27" hidden="1" customWidth="1"/>
    <col min="19" max="19" width="5.5" style="27" hidden="1" customWidth="1"/>
    <col min="20" max="20" width="20" style="28" customWidth="1"/>
    <col min="21" max="21" width="14.5" style="11" hidden="1" customWidth="1"/>
    <col min="22" max="22" width="12" style="11" hidden="1" customWidth="1"/>
    <col min="23" max="23" width="48.625" style="12" hidden="1" customWidth="1"/>
    <col min="24" max="24" width="18.125" style="13" hidden="1" customWidth="1"/>
    <col min="25" max="25" width="15.75" style="14" hidden="1" customWidth="1"/>
    <col min="26" max="26" width="12.625" style="15" hidden="1" customWidth="1"/>
    <col min="27" max="27" width="79.5" style="13" hidden="1" customWidth="1"/>
    <col min="28" max="28" width="9.25" style="13" hidden="1" customWidth="1"/>
    <col min="29" max="29" width="10.875" style="15" customWidth="1"/>
    <col min="30" max="30" width="16" style="15" customWidth="1"/>
    <col min="31" max="31" width="74.875" style="13" customWidth="1"/>
    <col min="32" max="32" width="47.125" style="13" customWidth="1"/>
    <col min="33" max="33" width="11.75" style="13" customWidth="1"/>
    <col min="34" max="34" width="15.25" style="13" customWidth="1"/>
    <col min="35" max="35" width="14.5" style="13" customWidth="1"/>
    <col min="36" max="36" width="17.375" style="13" customWidth="1"/>
    <col min="37" max="54" width="10.875" style="13"/>
    <col min="55" max="16384" width="10.875" style="20"/>
  </cols>
  <sheetData>
    <row r="1" spans="1:36" ht="22.5" thickBot="1" x14ac:dyDescent="0.65">
      <c r="A1" s="4"/>
      <c r="B1" s="5"/>
      <c r="C1" s="6"/>
      <c r="D1" s="7"/>
      <c r="E1" s="7"/>
      <c r="F1" s="7"/>
      <c r="G1" s="7"/>
      <c r="H1" s="7"/>
      <c r="I1" s="8"/>
      <c r="J1" s="8"/>
      <c r="K1" s="7"/>
      <c r="L1" s="7"/>
      <c r="M1" s="9"/>
      <c r="N1" s="10"/>
      <c r="O1" s="9"/>
      <c r="P1" s="10"/>
      <c r="Q1" s="9"/>
      <c r="R1" s="10"/>
      <c r="S1" s="9"/>
      <c r="T1" s="5"/>
    </row>
    <row r="2" spans="1:36" x14ac:dyDescent="0.6">
      <c r="A2" s="4"/>
      <c r="B2" s="55"/>
      <c r="C2" s="56"/>
      <c r="D2" s="61" t="s">
        <v>317</v>
      </c>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3"/>
      <c r="AG2" s="61" t="s">
        <v>0</v>
      </c>
      <c r="AH2" s="71" t="s">
        <v>1</v>
      </c>
      <c r="AI2" s="62"/>
      <c r="AJ2" s="63"/>
    </row>
    <row r="3" spans="1:36" x14ac:dyDescent="0.6">
      <c r="A3" s="4"/>
      <c r="B3" s="57"/>
      <c r="C3" s="58"/>
      <c r="D3" s="64"/>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6"/>
      <c r="AG3" s="70"/>
      <c r="AH3" s="72"/>
      <c r="AI3" s="73"/>
      <c r="AJ3" s="74"/>
    </row>
    <row r="4" spans="1:36" x14ac:dyDescent="0.6">
      <c r="A4" s="4"/>
      <c r="B4" s="57"/>
      <c r="C4" s="58"/>
      <c r="D4" s="64"/>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6"/>
      <c r="AG4" s="75" t="s">
        <v>2</v>
      </c>
      <c r="AH4" s="76">
        <v>3</v>
      </c>
      <c r="AI4" s="77"/>
      <c r="AJ4" s="78"/>
    </row>
    <row r="5" spans="1:36" x14ac:dyDescent="0.6">
      <c r="A5" s="4"/>
      <c r="B5" s="57"/>
      <c r="C5" s="58"/>
      <c r="D5" s="64"/>
      <c r="E5" s="65"/>
      <c r="F5" s="65"/>
      <c r="G5" s="65"/>
      <c r="H5" s="65"/>
      <c r="I5" s="65"/>
      <c r="J5" s="65"/>
      <c r="K5" s="65"/>
      <c r="L5" s="65"/>
      <c r="M5" s="65"/>
      <c r="N5" s="65"/>
      <c r="O5" s="65"/>
      <c r="P5" s="65"/>
      <c r="Q5" s="65"/>
      <c r="R5" s="65"/>
      <c r="S5" s="65"/>
      <c r="T5" s="65"/>
      <c r="U5" s="65"/>
      <c r="V5" s="65"/>
      <c r="W5" s="65"/>
      <c r="X5" s="65"/>
      <c r="Y5" s="65"/>
      <c r="Z5" s="65"/>
      <c r="AA5" s="65"/>
      <c r="AB5" s="65"/>
      <c r="AC5" s="65"/>
      <c r="AD5" s="65"/>
      <c r="AE5" s="65"/>
      <c r="AF5" s="66"/>
      <c r="AG5" s="70"/>
      <c r="AH5" s="79"/>
      <c r="AI5" s="80"/>
      <c r="AJ5" s="81"/>
    </row>
    <row r="6" spans="1:36" x14ac:dyDescent="0.6">
      <c r="A6" s="4"/>
      <c r="B6" s="57"/>
      <c r="C6" s="58"/>
      <c r="D6" s="64"/>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6"/>
      <c r="AG6" s="75" t="s">
        <v>3</v>
      </c>
      <c r="AH6" s="82">
        <v>1</v>
      </c>
      <c r="AI6" s="84" t="s">
        <v>4</v>
      </c>
      <c r="AJ6" s="86">
        <v>1</v>
      </c>
    </row>
    <row r="7" spans="1:36" ht="22.5" thickBot="1" x14ac:dyDescent="0.65">
      <c r="A7" s="4"/>
      <c r="B7" s="59"/>
      <c r="C7" s="60"/>
      <c r="D7" s="67"/>
      <c r="E7" s="68"/>
      <c r="F7" s="68"/>
      <c r="G7" s="68"/>
      <c r="H7" s="68"/>
      <c r="I7" s="68"/>
      <c r="J7" s="68"/>
      <c r="K7" s="68"/>
      <c r="L7" s="68"/>
      <c r="M7" s="68"/>
      <c r="N7" s="68"/>
      <c r="O7" s="68"/>
      <c r="P7" s="68"/>
      <c r="Q7" s="68"/>
      <c r="R7" s="68"/>
      <c r="S7" s="68"/>
      <c r="T7" s="68"/>
      <c r="U7" s="68"/>
      <c r="V7" s="68"/>
      <c r="W7" s="68"/>
      <c r="X7" s="68"/>
      <c r="Y7" s="68"/>
      <c r="Z7" s="68"/>
      <c r="AA7" s="68"/>
      <c r="AB7" s="68"/>
      <c r="AC7" s="68"/>
      <c r="AD7" s="68"/>
      <c r="AE7" s="68"/>
      <c r="AF7" s="69"/>
      <c r="AG7" s="67"/>
      <c r="AH7" s="83"/>
      <c r="AI7" s="85"/>
      <c r="AJ7" s="87"/>
    </row>
    <row r="8" spans="1:36" x14ac:dyDescent="0.6">
      <c r="A8" s="4"/>
      <c r="B8" s="13"/>
      <c r="C8" s="13"/>
      <c r="D8" s="13"/>
      <c r="E8" s="13"/>
      <c r="F8" s="13"/>
      <c r="G8" s="13"/>
      <c r="H8" s="12"/>
      <c r="I8" s="13"/>
      <c r="J8" s="13"/>
      <c r="K8" s="13"/>
      <c r="L8" s="13"/>
      <c r="M8" s="16"/>
      <c r="N8" s="16"/>
      <c r="O8" s="16"/>
      <c r="P8" s="16"/>
      <c r="Q8" s="16"/>
      <c r="R8" s="16"/>
      <c r="S8" s="16"/>
      <c r="T8" s="17"/>
    </row>
    <row r="9" spans="1:36" ht="22.5" thickBot="1" x14ac:dyDescent="0.65">
      <c r="A9" s="4"/>
      <c r="B9" s="13" t="s">
        <v>5</v>
      </c>
      <c r="C9" s="18"/>
      <c r="D9" s="13" t="s">
        <v>6</v>
      </c>
      <c r="E9" s="18"/>
      <c r="F9" s="13"/>
      <c r="G9" s="13"/>
      <c r="H9" s="12"/>
      <c r="I9" s="13"/>
      <c r="J9" s="13"/>
      <c r="K9" s="13"/>
      <c r="L9" s="13"/>
      <c r="M9" s="16"/>
      <c r="N9" s="16"/>
      <c r="O9" s="16"/>
      <c r="P9" s="16"/>
      <c r="Q9" s="16"/>
      <c r="R9" s="16"/>
      <c r="S9" s="16"/>
      <c r="T9" s="17"/>
    </row>
    <row r="10" spans="1:36" ht="22.5" thickBot="1" x14ac:dyDescent="0.65">
      <c r="A10" s="4"/>
      <c r="B10" s="13"/>
      <c r="C10" s="13"/>
      <c r="D10" s="13"/>
      <c r="E10" s="13"/>
      <c r="F10" s="13"/>
      <c r="G10" s="13"/>
      <c r="H10" s="12"/>
      <c r="I10" s="13"/>
      <c r="J10" s="13"/>
      <c r="K10" s="13"/>
      <c r="L10" s="13"/>
      <c r="M10" s="16"/>
      <c r="N10" s="16"/>
      <c r="O10" s="16"/>
      <c r="P10" s="16"/>
      <c r="Q10" s="16"/>
      <c r="R10" s="16"/>
      <c r="S10" s="16"/>
      <c r="T10" s="17"/>
    </row>
    <row r="11" spans="1:36" ht="22.5" thickBot="1" x14ac:dyDescent="0.65">
      <c r="A11" s="4"/>
      <c r="B11" s="42" t="s">
        <v>7</v>
      </c>
      <c r="C11" s="43"/>
      <c r="D11" s="43"/>
      <c r="E11" s="43"/>
      <c r="F11" s="43"/>
      <c r="G11" s="43"/>
      <c r="H11" s="43"/>
      <c r="I11" s="43"/>
      <c r="J11" s="43"/>
      <c r="K11" s="43"/>
      <c r="L11" s="43"/>
      <c r="M11" s="43"/>
      <c r="N11" s="43"/>
      <c r="O11" s="43"/>
      <c r="P11" s="43"/>
      <c r="Q11" s="43"/>
      <c r="R11" s="43"/>
      <c r="S11" s="43"/>
      <c r="T11" s="43"/>
      <c r="U11" s="44" t="s">
        <v>8</v>
      </c>
      <c r="V11" s="45"/>
      <c r="W11" s="45"/>
      <c r="X11" s="45"/>
      <c r="Y11" s="45"/>
      <c r="Z11" s="45"/>
      <c r="AA11" s="45"/>
      <c r="AB11" s="45"/>
      <c r="AC11" s="46"/>
      <c r="AD11" s="46"/>
      <c r="AE11" s="46"/>
      <c r="AF11" s="46"/>
      <c r="AG11" s="46"/>
      <c r="AH11" s="46"/>
      <c r="AI11" s="46"/>
      <c r="AJ11" s="47"/>
    </row>
    <row r="12" spans="1:36" x14ac:dyDescent="0.6">
      <c r="A12" s="4"/>
      <c r="B12" s="40" t="s">
        <v>9</v>
      </c>
      <c r="C12" s="35"/>
      <c r="D12" s="35"/>
      <c r="E12" s="35" t="s">
        <v>10</v>
      </c>
      <c r="F12" s="35"/>
      <c r="G12" s="35"/>
      <c r="H12" s="35"/>
      <c r="I12" s="35"/>
      <c r="J12" s="35"/>
      <c r="K12" s="35"/>
      <c r="L12" s="35"/>
      <c r="M12" s="35"/>
      <c r="N12" s="35"/>
      <c r="O12" s="35"/>
      <c r="P12" s="35"/>
      <c r="Q12" s="35"/>
      <c r="R12" s="35"/>
      <c r="S12" s="35"/>
      <c r="T12" s="35"/>
      <c r="U12" s="48" t="s">
        <v>11</v>
      </c>
      <c r="V12" s="49"/>
      <c r="W12" s="49"/>
      <c r="X12" s="50"/>
      <c r="Y12" s="48" t="s">
        <v>12</v>
      </c>
      <c r="Z12" s="49"/>
      <c r="AA12" s="49"/>
      <c r="AB12" s="50"/>
      <c r="AC12" s="36" t="s">
        <v>13</v>
      </c>
      <c r="AD12" s="35"/>
      <c r="AE12" s="35"/>
      <c r="AF12" s="35"/>
      <c r="AG12" s="35" t="s">
        <v>14</v>
      </c>
      <c r="AH12" s="35"/>
      <c r="AI12" s="35"/>
      <c r="AJ12" s="51"/>
    </row>
    <row r="13" spans="1:36" x14ac:dyDescent="0.6">
      <c r="A13" s="4"/>
      <c r="B13" s="40" t="s">
        <v>15</v>
      </c>
      <c r="C13" s="35"/>
      <c r="D13" s="35"/>
      <c r="E13" s="35" t="s">
        <v>16</v>
      </c>
      <c r="F13" s="35"/>
      <c r="G13" s="35"/>
      <c r="H13" s="35"/>
      <c r="I13" s="35"/>
      <c r="J13" s="35"/>
      <c r="K13" s="35"/>
      <c r="L13" s="35"/>
      <c r="M13" s="35"/>
      <c r="N13" s="35"/>
      <c r="O13" s="35"/>
      <c r="P13" s="35"/>
      <c r="Q13" s="35"/>
      <c r="R13" s="35"/>
      <c r="S13" s="35"/>
      <c r="T13" s="35"/>
      <c r="U13" s="52" t="s">
        <v>17</v>
      </c>
      <c r="V13" s="53"/>
      <c r="W13" s="53"/>
      <c r="X13" s="51" t="s">
        <v>18</v>
      </c>
      <c r="Y13" s="54" t="s">
        <v>17</v>
      </c>
      <c r="Z13" s="34"/>
      <c r="AA13" s="34"/>
      <c r="AB13" s="51" t="s">
        <v>18</v>
      </c>
      <c r="AC13" s="33" t="s">
        <v>17</v>
      </c>
      <c r="AD13" s="34"/>
      <c r="AE13" s="34"/>
      <c r="AF13" s="35" t="s">
        <v>18</v>
      </c>
      <c r="AG13" s="34" t="s">
        <v>17</v>
      </c>
      <c r="AH13" s="34"/>
      <c r="AI13" s="34"/>
      <c r="AJ13" s="51" t="s">
        <v>18</v>
      </c>
    </row>
    <row r="14" spans="1:36" x14ac:dyDescent="0.6">
      <c r="A14" s="19"/>
      <c r="B14" s="40" t="s">
        <v>19</v>
      </c>
      <c r="C14" s="35" t="s">
        <v>20</v>
      </c>
      <c r="D14" s="35" t="s">
        <v>21</v>
      </c>
      <c r="E14" s="35" t="s">
        <v>22</v>
      </c>
      <c r="F14" s="35" t="s">
        <v>23</v>
      </c>
      <c r="G14" s="35" t="s">
        <v>24</v>
      </c>
      <c r="H14" s="39" t="s">
        <v>25</v>
      </c>
      <c r="I14" s="35" t="s">
        <v>26</v>
      </c>
      <c r="J14" s="35" t="s">
        <v>27</v>
      </c>
      <c r="K14" s="35" t="s">
        <v>28</v>
      </c>
      <c r="L14" s="35" t="s">
        <v>29</v>
      </c>
      <c r="M14" s="35"/>
      <c r="N14" s="35"/>
      <c r="O14" s="35"/>
      <c r="P14" s="35"/>
      <c r="Q14" s="35"/>
      <c r="R14" s="35"/>
      <c r="S14" s="35"/>
      <c r="T14" s="35" t="s">
        <v>30</v>
      </c>
      <c r="U14" s="37" t="s">
        <v>31</v>
      </c>
      <c r="V14" s="38" t="s">
        <v>32</v>
      </c>
      <c r="W14" s="39" t="s">
        <v>33</v>
      </c>
      <c r="X14" s="51"/>
      <c r="Y14" s="40" t="s">
        <v>31</v>
      </c>
      <c r="Z14" s="35" t="s">
        <v>32</v>
      </c>
      <c r="AA14" s="35" t="s">
        <v>33</v>
      </c>
      <c r="AB14" s="51"/>
      <c r="AC14" s="36" t="s">
        <v>31</v>
      </c>
      <c r="AD14" s="35" t="s">
        <v>32</v>
      </c>
      <c r="AE14" s="35" t="s">
        <v>33</v>
      </c>
      <c r="AF14" s="35"/>
      <c r="AG14" s="35" t="s">
        <v>31</v>
      </c>
      <c r="AH14" s="35" t="s">
        <v>32</v>
      </c>
      <c r="AI14" s="35" t="s">
        <v>33</v>
      </c>
      <c r="AJ14" s="51"/>
    </row>
    <row r="15" spans="1:36" x14ac:dyDescent="0.6">
      <c r="A15" s="19"/>
      <c r="B15" s="40"/>
      <c r="C15" s="35"/>
      <c r="D15" s="35"/>
      <c r="E15" s="35"/>
      <c r="F15" s="35"/>
      <c r="G15" s="35"/>
      <c r="H15" s="39"/>
      <c r="I15" s="35"/>
      <c r="J15" s="35"/>
      <c r="K15" s="35"/>
      <c r="L15" s="35" t="s">
        <v>34</v>
      </c>
      <c r="M15" s="35"/>
      <c r="N15" s="41" t="s">
        <v>35</v>
      </c>
      <c r="O15" s="41"/>
      <c r="P15" s="41" t="s">
        <v>36</v>
      </c>
      <c r="Q15" s="41"/>
      <c r="R15" s="35" t="s">
        <v>37</v>
      </c>
      <c r="S15" s="35"/>
      <c r="T15" s="35"/>
      <c r="U15" s="37"/>
      <c r="V15" s="38"/>
      <c r="W15" s="39"/>
      <c r="X15" s="51"/>
      <c r="Y15" s="40"/>
      <c r="Z15" s="35"/>
      <c r="AA15" s="35"/>
      <c r="AB15" s="51"/>
      <c r="AC15" s="36"/>
      <c r="AD15" s="35"/>
      <c r="AE15" s="35"/>
      <c r="AF15" s="35"/>
      <c r="AG15" s="35"/>
      <c r="AH15" s="35"/>
      <c r="AI15" s="35"/>
      <c r="AJ15" s="51"/>
    </row>
    <row r="16" spans="1:36" ht="22.5" thickBot="1" x14ac:dyDescent="0.65">
      <c r="A16" s="19"/>
      <c r="B16" s="40"/>
      <c r="C16" s="35"/>
      <c r="D16" s="108"/>
      <c r="E16" s="108"/>
      <c r="F16" s="108"/>
      <c r="G16" s="108"/>
      <c r="H16" s="109"/>
      <c r="I16" s="108"/>
      <c r="J16" s="108"/>
      <c r="K16" s="108"/>
      <c r="L16" s="110" t="s">
        <v>38</v>
      </c>
      <c r="M16" s="111" t="s">
        <v>39</v>
      </c>
      <c r="N16" s="110" t="s">
        <v>38</v>
      </c>
      <c r="O16" s="111" t="s">
        <v>39</v>
      </c>
      <c r="P16" s="110" t="s">
        <v>38</v>
      </c>
      <c r="Q16" s="111" t="s">
        <v>39</v>
      </c>
      <c r="R16" s="110" t="s">
        <v>38</v>
      </c>
      <c r="S16" s="111" t="s">
        <v>39</v>
      </c>
      <c r="T16" s="108"/>
      <c r="U16" s="112"/>
      <c r="V16" s="113"/>
      <c r="W16" s="109"/>
      <c r="X16" s="114"/>
      <c r="Y16" s="115"/>
      <c r="Z16" s="108"/>
      <c r="AA16" s="108"/>
      <c r="AB16" s="114"/>
      <c r="AC16" s="116"/>
      <c r="AD16" s="108"/>
      <c r="AE16" s="108"/>
      <c r="AF16" s="108"/>
      <c r="AG16" s="108"/>
      <c r="AH16" s="108"/>
      <c r="AI16" s="108"/>
      <c r="AJ16" s="114"/>
    </row>
    <row r="17" spans="1:54" ht="391.5" x14ac:dyDescent="0.6">
      <c r="A17" s="19"/>
      <c r="B17" s="29" t="s">
        <v>40</v>
      </c>
      <c r="C17" s="104" t="s">
        <v>41</v>
      </c>
      <c r="D17" s="122"/>
      <c r="E17" s="123" t="s">
        <v>42</v>
      </c>
      <c r="F17" s="124" t="s">
        <v>43</v>
      </c>
      <c r="G17" s="123" t="s">
        <v>477</v>
      </c>
      <c r="H17" s="123" t="s">
        <v>44</v>
      </c>
      <c r="I17" s="123" t="s">
        <v>45</v>
      </c>
      <c r="J17" s="123"/>
      <c r="K17" s="117">
        <v>1</v>
      </c>
      <c r="L17" s="125"/>
      <c r="M17" s="118">
        <v>0.25</v>
      </c>
      <c r="N17" s="126"/>
      <c r="O17" s="118">
        <v>0.5</v>
      </c>
      <c r="P17" s="127"/>
      <c r="Q17" s="117">
        <v>0.75</v>
      </c>
      <c r="R17" s="128"/>
      <c r="S17" s="118">
        <v>1</v>
      </c>
      <c r="T17" s="129" t="s">
        <v>46</v>
      </c>
      <c r="U17" s="130">
        <v>0.25</v>
      </c>
      <c r="V17" s="131">
        <f>+U17/M17</f>
        <v>1</v>
      </c>
      <c r="W17" s="132" t="s">
        <v>318</v>
      </c>
      <c r="X17" s="133"/>
      <c r="Y17" s="134">
        <v>0.5</v>
      </c>
      <c r="Z17" s="118">
        <f>+Y17/O17</f>
        <v>1</v>
      </c>
      <c r="AA17" s="132" t="s">
        <v>319</v>
      </c>
      <c r="AB17" s="133"/>
      <c r="AC17" s="118">
        <v>0.75</v>
      </c>
      <c r="AD17" s="118">
        <f>AC17/Q17</f>
        <v>1</v>
      </c>
      <c r="AE17" s="132" t="s">
        <v>507</v>
      </c>
      <c r="AF17" s="135"/>
      <c r="AG17" s="132"/>
      <c r="AH17" s="132"/>
      <c r="AI17" s="132"/>
      <c r="AJ17" s="133"/>
    </row>
    <row r="18" spans="1:54" ht="114" x14ac:dyDescent="0.6">
      <c r="A18" s="19"/>
      <c r="B18" s="30" t="s">
        <v>40</v>
      </c>
      <c r="C18" s="105" t="s">
        <v>41</v>
      </c>
      <c r="D18" s="136"/>
      <c r="E18" s="137" t="s">
        <v>47</v>
      </c>
      <c r="F18" s="138" t="s">
        <v>43</v>
      </c>
      <c r="G18" s="137" t="s">
        <v>477</v>
      </c>
      <c r="H18" s="139" t="s">
        <v>48</v>
      </c>
      <c r="I18" s="139" t="s">
        <v>49</v>
      </c>
      <c r="J18" s="137"/>
      <c r="K18" s="89">
        <v>1</v>
      </c>
      <c r="L18" s="140"/>
      <c r="M18" s="90">
        <v>0.25</v>
      </c>
      <c r="N18" s="141"/>
      <c r="O18" s="90">
        <v>0.5</v>
      </c>
      <c r="P18" s="142"/>
      <c r="Q18" s="89">
        <v>0.75</v>
      </c>
      <c r="R18" s="141"/>
      <c r="S18" s="90">
        <v>1</v>
      </c>
      <c r="T18" s="143" t="s">
        <v>50</v>
      </c>
      <c r="U18" s="23">
        <v>0.25</v>
      </c>
      <c r="V18" s="144">
        <f t="shared" ref="V18:V27" si="0">+U18/M18</f>
        <v>1</v>
      </c>
      <c r="W18" s="145" t="s">
        <v>320</v>
      </c>
      <c r="X18" s="146"/>
      <c r="Y18" s="147">
        <v>0.5</v>
      </c>
      <c r="Z18" s="90">
        <f t="shared" ref="Z18:Z41" si="1">+Y18/O18</f>
        <v>1</v>
      </c>
      <c r="AA18" s="145" t="s">
        <v>321</v>
      </c>
      <c r="AB18" s="146"/>
      <c r="AC18" s="90">
        <v>0.75</v>
      </c>
      <c r="AD18" s="90">
        <f t="shared" ref="AD18:AD75" si="2">AC18/Q18</f>
        <v>1</v>
      </c>
      <c r="AE18" s="145"/>
      <c r="AF18" s="148"/>
      <c r="AG18" s="145"/>
      <c r="AH18" s="145"/>
      <c r="AI18" s="145"/>
      <c r="AJ18" s="146"/>
    </row>
    <row r="19" spans="1:54" ht="217.5" x14ac:dyDescent="0.6">
      <c r="A19" s="19"/>
      <c r="B19" s="30" t="s">
        <v>40</v>
      </c>
      <c r="C19" s="105" t="s">
        <v>41</v>
      </c>
      <c r="D19" s="136"/>
      <c r="E19" s="137" t="s">
        <v>42</v>
      </c>
      <c r="F19" s="138" t="s">
        <v>43</v>
      </c>
      <c r="G19" s="137" t="s">
        <v>478</v>
      </c>
      <c r="H19" s="137" t="s">
        <v>51</v>
      </c>
      <c r="I19" s="137" t="s">
        <v>52</v>
      </c>
      <c r="J19" s="137"/>
      <c r="K19" s="89">
        <v>1</v>
      </c>
      <c r="L19" s="149"/>
      <c r="M19" s="90">
        <v>0.25</v>
      </c>
      <c r="N19" s="150"/>
      <c r="O19" s="90">
        <v>0.5</v>
      </c>
      <c r="P19" s="142"/>
      <c r="Q19" s="89">
        <v>0.75</v>
      </c>
      <c r="R19" s="141"/>
      <c r="S19" s="90">
        <v>1</v>
      </c>
      <c r="T19" s="143" t="s">
        <v>53</v>
      </c>
      <c r="U19" s="23">
        <v>0.25</v>
      </c>
      <c r="V19" s="144">
        <f t="shared" si="0"/>
        <v>1</v>
      </c>
      <c r="W19" s="145" t="s">
        <v>322</v>
      </c>
      <c r="X19" s="146"/>
      <c r="Y19" s="147">
        <v>0.5</v>
      </c>
      <c r="Z19" s="90">
        <f t="shared" si="1"/>
        <v>1</v>
      </c>
      <c r="AA19" s="145" t="s">
        <v>323</v>
      </c>
      <c r="AB19" s="146"/>
      <c r="AC19" s="90">
        <v>0.75</v>
      </c>
      <c r="AD19" s="90">
        <f t="shared" si="2"/>
        <v>1</v>
      </c>
      <c r="AE19" s="145" t="s">
        <v>508</v>
      </c>
      <c r="AF19" s="148"/>
      <c r="AG19" s="145"/>
      <c r="AH19" s="145"/>
      <c r="AI19" s="145"/>
      <c r="AJ19" s="146"/>
    </row>
    <row r="20" spans="1:54" ht="152.25" x14ac:dyDescent="0.6">
      <c r="A20" s="19"/>
      <c r="B20" s="30" t="s">
        <v>40</v>
      </c>
      <c r="C20" s="104" t="s">
        <v>41</v>
      </c>
      <c r="D20" s="136"/>
      <c r="E20" s="137" t="s">
        <v>42</v>
      </c>
      <c r="F20" s="138" t="s">
        <v>43</v>
      </c>
      <c r="G20" s="137" t="s">
        <v>478</v>
      </c>
      <c r="H20" s="151" t="s">
        <v>54</v>
      </c>
      <c r="I20" s="151" t="s">
        <v>55</v>
      </c>
      <c r="J20" s="137"/>
      <c r="K20" s="89">
        <v>1</v>
      </c>
      <c r="L20" s="140"/>
      <c r="M20" s="90">
        <v>0</v>
      </c>
      <c r="N20" s="141"/>
      <c r="O20" s="90">
        <v>0.5</v>
      </c>
      <c r="P20" s="142"/>
      <c r="Q20" s="89">
        <v>0.75</v>
      </c>
      <c r="R20" s="141"/>
      <c r="S20" s="90">
        <v>1</v>
      </c>
      <c r="T20" s="143" t="s">
        <v>56</v>
      </c>
      <c r="U20" s="23">
        <v>0</v>
      </c>
      <c r="V20" s="144">
        <v>0</v>
      </c>
      <c r="W20" s="145" t="s">
        <v>324</v>
      </c>
      <c r="X20" s="146"/>
      <c r="Y20" s="147">
        <v>0.5</v>
      </c>
      <c r="Z20" s="90">
        <f t="shared" si="1"/>
        <v>1</v>
      </c>
      <c r="AA20" s="145" t="s">
        <v>57</v>
      </c>
      <c r="AB20" s="146"/>
      <c r="AC20" s="90">
        <v>0.75</v>
      </c>
      <c r="AD20" s="90">
        <f t="shared" si="2"/>
        <v>1</v>
      </c>
      <c r="AE20" s="145"/>
      <c r="AF20" s="148"/>
      <c r="AG20" s="145"/>
      <c r="AH20" s="145"/>
      <c r="AI20" s="145"/>
      <c r="AJ20" s="146"/>
    </row>
    <row r="21" spans="1:54" ht="195.75" x14ac:dyDescent="0.6">
      <c r="A21" s="19"/>
      <c r="B21" s="30" t="s">
        <v>40</v>
      </c>
      <c r="C21" s="104" t="s">
        <v>41</v>
      </c>
      <c r="D21" s="136"/>
      <c r="E21" s="137" t="s">
        <v>42</v>
      </c>
      <c r="F21" s="138" t="s">
        <v>43</v>
      </c>
      <c r="G21" s="137" t="s">
        <v>478</v>
      </c>
      <c r="H21" s="151" t="s">
        <v>325</v>
      </c>
      <c r="I21" s="151" t="s">
        <v>503</v>
      </c>
      <c r="J21" s="137"/>
      <c r="K21" s="89">
        <v>1</v>
      </c>
      <c r="L21" s="140"/>
      <c r="M21" s="90">
        <v>0</v>
      </c>
      <c r="N21" s="141"/>
      <c r="O21" s="90">
        <v>0.5</v>
      </c>
      <c r="P21" s="142"/>
      <c r="Q21" s="89">
        <v>0.75</v>
      </c>
      <c r="R21" s="141"/>
      <c r="S21" s="90">
        <v>1</v>
      </c>
      <c r="T21" s="143" t="s">
        <v>56</v>
      </c>
      <c r="U21" s="23">
        <v>0</v>
      </c>
      <c r="V21" s="144">
        <v>0</v>
      </c>
      <c r="W21" s="145"/>
      <c r="X21" s="146"/>
      <c r="Y21" s="147">
        <v>0.5</v>
      </c>
      <c r="Z21" s="90">
        <f t="shared" si="1"/>
        <v>1</v>
      </c>
      <c r="AA21" s="145" t="s">
        <v>326</v>
      </c>
      <c r="AB21" s="146"/>
      <c r="AC21" s="90">
        <v>0.75</v>
      </c>
      <c r="AD21" s="90">
        <f t="shared" si="2"/>
        <v>1</v>
      </c>
      <c r="AE21" s="145" t="s">
        <v>509</v>
      </c>
      <c r="AF21" s="148"/>
      <c r="AG21" s="145"/>
      <c r="AH21" s="145"/>
      <c r="AI21" s="145"/>
      <c r="AJ21" s="146"/>
    </row>
    <row r="22" spans="1:54" ht="409.5" x14ac:dyDescent="0.6">
      <c r="A22" s="19"/>
      <c r="B22" s="30" t="s">
        <v>40</v>
      </c>
      <c r="C22" s="105" t="s">
        <v>41</v>
      </c>
      <c r="D22" s="119">
        <v>1</v>
      </c>
      <c r="E22" s="137" t="s">
        <v>42</v>
      </c>
      <c r="F22" s="138" t="s">
        <v>43</v>
      </c>
      <c r="G22" s="137" t="s">
        <v>478</v>
      </c>
      <c r="H22" s="137" t="s">
        <v>58</v>
      </c>
      <c r="I22" s="137" t="s">
        <v>59</v>
      </c>
      <c r="J22" s="137"/>
      <c r="K22" s="89">
        <v>1</v>
      </c>
      <c r="L22" s="149"/>
      <c r="M22" s="90">
        <v>0.25</v>
      </c>
      <c r="N22" s="150"/>
      <c r="O22" s="90">
        <v>0.5</v>
      </c>
      <c r="P22" s="142"/>
      <c r="Q22" s="89">
        <v>0.75</v>
      </c>
      <c r="R22" s="141"/>
      <c r="S22" s="90">
        <v>1</v>
      </c>
      <c r="T22" s="143" t="s">
        <v>53</v>
      </c>
      <c r="U22" s="23">
        <v>0.25</v>
      </c>
      <c r="V22" s="144">
        <f t="shared" si="0"/>
        <v>1</v>
      </c>
      <c r="W22" s="145" t="s">
        <v>327</v>
      </c>
      <c r="X22" s="146"/>
      <c r="Y22" s="147">
        <v>0.5</v>
      </c>
      <c r="Z22" s="90">
        <f t="shared" si="1"/>
        <v>1</v>
      </c>
      <c r="AA22" s="145" t="s">
        <v>328</v>
      </c>
      <c r="AB22" s="146"/>
      <c r="AC22" s="90">
        <v>0.75</v>
      </c>
      <c r="AD22" s="90">
        <f t="shared" si="2"/>
        <v>1</v>
      </c>
      <c r="AE22" s="145" t="s">
        <v>510</v>
      </c>
      <c r="AF22" s="148"/>
      <c r="AG22" s="145"/>
      <c r="AH22" s="145"/>
      <c r="AI22" s="145"/>
      <c r="AJ22" s="146"/>
    </row>
    <row r="23" spans="1:54" ht="99.75" x14ac:dyDescent="0.6">
      <c r="A23" s="19"/>
      <c r="B23" s="30" t="s">
        <v>40</v>
      </c>
      <c r="C23" s="105" t="s">
        <v>41</v>
      </c>
      <c r="D23" s="136"/>
      <c r="E23" s="137" t="s">
        <v>60</v>
      </c>
      <c r="F23" s="138" t="s">
        <v>61</v>
      </c>
      <c r="G23" s="137" t="s">
        <v>479</v>
      </c>
      <c r="H23" s="138" t="s">
        <v>62</v>
      </c>
      <c r="I23" s="138" t="s">
        <v>63</v>
      </c>
      <c r="J23" s="137"/>
      <c r="K23" s="152">
        <v>154</v>
      </c>
      <c r="L23" s="153">
        <f>+K23</f>
        <v>154</v>
      </c>
      <c r="M23" s="90">
        <f>+L23/K23</f>
        <v>1</v>
      </c>
      <c r="N23" s="154">
        <f>+K23</f>
        <v>154</v>
      </c>
      <c r="O23" s="90">
        <f>+N23/K23</f>
        <v>1</v>
      </c>
      <c r="P23" s="155">
        <f>+K23</f>
        <v>154</v>
      </c>
      <c r="Q23" s="89">
        <f>+P23/K23</f>
        <v>1</v>
      </c>
      <c r="R23" s="154">
        <f>+K23</f>
        <v>154</v>
      </c>
      <c r="S23" s="90">
        <f>+R23/K23</f>
        <v>1</v>
      </c>
      <c r="T23" s="156" t="s">
        <v>64</v>
      </c>
      <c r="U23" s="23">
        <v>1</v>
      </c>
      <c r="V23" s="144">
        <f t="shared" si="0"/>
        <v>1</v>
      </c>
      <c r="W23" s="145" t="s">
        <v>329</v>
      </c>
      <c r="X23" s="146"/>
      <c r="Y23" s="147">
        <v>1</v>
      </c>
      <c r="Z23" s="90">
        <f t="shared" si="1"/>
        <v>1</v>
      </c>
      <c r="AA23" s="145" t="s">
        <v>330</v>
      </c>
      <c r="AB23" s="146"/>
      <c r="AC23" s="90">
        <v>1</v>
      </c>
      <c r="AD23" s="90">
        <f t="shared" si="2"/>
        <v>1</v>
      </c>
      <c r="AE23" s="145"/>
      <c r="AF23" s="148"/>
      <c r="AG23" s="145"/>
      <c r="AH23" s="145"/>
      <c r="AI23" s="145"/>
      <c r="AJ23" s="146"/>
    </row>
    <row r="24" spans="1:54" ht="409.5" x14ac:dyDescent="0.6">
      <c r="A24" s="19"/>
      <c r="B24" s="30" t="s">
        <v>40</v>
      </c>
      <c r="C24" s="105" t="s">
        <v>41</v>
      </c>
      <c r="D24" s="119">
        <v>1</v>
      </c>
      <c r="E24" s="137" t="s">
        <v>60</v>
      </c>
      <c r="F24" s="138" t="s">
        <v>61</v>
      </c>
      <c r="G24" s="137" t="s">
        <v>479</v>
      </c>
      <c r="H24" s="137" t="s">
        <v>65</v>
      </c>
      <c r="I24" s="137" t="s">
        <v>66</v>
      </c>
      <c r="J24" s="137"/>
      <c r="K24" s="89">
        <v>1</v>
      </c>
      <c r="L24" s="140"/>
      <c r="M24" s="90">
        <v>0.25</v>
      </c>
      <c r="N24" s="141"/>
      <c r="O24" s="90">
        <v>0.5</v>
      </c>
      <c r="P24" s="142"/>
      <c r="Q24" s="89">
        <v>0.75</v>
      </c>
      <c r="R24" s="141"/>
      <c r="S24" s="90">
        <v>1</v>
      </c>
      <c r="T24" s="143" t="s">
        <v>67</v>
      </c>
      <c r="U24" s="23">
        <v>0.25</v>
      </c>
      <c r="V24" s="144">
        <f t="shared" si="0"/>
        <v>1</v>
      </c>
      <c r="W24" s="145" t="s">
        <v>331</v>
      </c>
      <c r="X24" s="146"/>
      <c r="Y24" s="147">
        <v>0.5</v>
      </c>
      <c r="Z24" s="90">
        <f t="shared" si="1"/>
        <v>1</v>
      </c>
      <c r="AA24" s="145" t="s">
        <v>332</v>
      </c>
      <c r="AB24" s="146"/>
      <c r="AC24" s="90">
        <v>0.75</v>
      </c>
      <c r="AD24" s="90">
        <f t="shared" si="2"/>
        <v>1</v>
      </c>
      <c r="AE24" s="145" t="s">
        <v>511</v>
      </c>
      <c r="AF24" s="148"/>
      <c r="AG24" s="145"/>
      <c r="AH24" s="145"/>
      <c r="AI24" s="145"/>
      <c r="AJ24" s="146"/>
    </row>
    <row r="25" spans="1:54" ht="142.5" x14ac:dyDescent="0.6">
      <c r="A25" s="19"/>
      <c r="B25" s="30" t="s">
        <v>40</v>
      </c>
      <c r="C25" s="105" t="s">
        <v>41</v>
      </c>
      <c r="D25" s="136"/>
      <c r="E25" s="143" t="s">
        <v>60</v>
      </c>
      <c r="F25" s="138" t="s">
        <v>61</v>
      </c>
      <c r="G25" s="156" t="s">
        <v>480</v>
      </c>
      <c r="H25" s="138" t="s">
        <v>68</v>
      </c>
      <c r="I25" s="138" t="s">
        <v>69</v>
      </c>
      <c r="J25" s="137"/>
      <c r="K25" s="155">
        <v>1</v>
      </c>
      <c r="L25" s="153"/>
      <c r="M25" s="90">
        <v>0</v>
      </c>
      <c r="N25" s="154"/>
      <c r="O25" s="90">
        <v>0</v>
      </c>
      <c r="P25" s="155"/>
      <c r="Q25" s="89">
        <v>0.75</v>
      </c>
      <c r="R25" s="154"/>
      <c r="S25" s="90">
        <v>1</v>
      </c>
      <c r="T25" s="156" t="s">
        <v>70</v>
      </c>
      <c r="U25" s="23">
        <v>0</v>
      </c>
      <c r="V25" s="144">
        <v>0</v>
      </c>
      <c r="W25" s="145" t="s">
        <v>333</v>
      </c>
      <c r="X25" s="146"/>
      <c r="Y25" s="147">
        <v>0</v>
      </c>
      <c r="Z25" s="90">
        <v>0</v>
      </c>
      <c r="AA25" s="145" t="s">
        <v>71</v>
      </c>
      <c r="AB25" s="146"/>
      <c r="AC25" s="90">
        <v>0.75</v>
      </c>
      <c r="AD25" s="90">
        <f>AC25/Q25</f>
        <v>1</v>
      </c>
      <c r="AE25" s="145" t="s">
        <v>512</v>
      </c>
      <c r="AF25" s="148"/>
      <c r="AG25" s="145"/>
      <c r="AH25" s="145"/>
      <c r="AI25" s="145"/>
      <c r="AJ25" s="146"/>
    </row>
    <row r="26" spans="1:54" ht="114" x14ac:dyDescent="0.6">
      <c r="A26" s="19"/>
      <c r="B26" s="30" t="s">
        <v>40</v>
      </c>
      <c r="C26" s="105" t="s">
        <v>41</v>
      </c>
      <c r="D26" s="136"/>
      <c r="E26" s="143" t="s">
        <v>60</v>
      </c>
      <c r="F26" s="138" t="s">
        <v>61</v>
      </c>
      <c r="G26" s="156" t="s">
        <v>480</v>
      </c>
      <c r="H26" s="138" t="s">
        <v>72</v>
      </c>
      <c r="I26" s="138" t="s">
        <v>73</v>
      </c>
      <c r="J26" s="137"/>
      <c r="K26" s="152">
        <v>100</v>
      </c>
      <c r="L26" s="153"/>
      <c r="M26" s="90">
        <v>0</v>
      </c>
      <c r="N26" s="154"/>
      <c r="O26" s="90">
        <v>0</v>
      </c>
      <c r="P26" s="155"/>
      <c r="Q26" s="89">
        <v>0</v>
      </c>
      <c r="R26" s="154"/>
      <c r="S26" s="90">
        <v>1</v>
      </c>
      <c r="T26" s="156" t="s">
        <v>70</v>
      </c>
      <c r="U26" s="23">
        <v>0</v>
      </c>
      <c r="V26" s="144">
        <v>0</v>
      </c>
      <c r="W26" s="145" t="s">
        <v>74</v>
      </c>
      <c r="X26" s="146"/>
      <c r="Y26" s="147">
        <v>0</v>
      </c>
      <c r="Z26" s="90">
        <v>0</v>
      </c>
      <c r="AA26" s="145" t="s">
        <v>74</v>
      </c>
      <c r="AB26" s="146"/>
      <c r="AC26" s="90">
        <v>0</v>
      </c>
      <c r="AD26" s="90">
        <v>0</v>
      </c>
      <c r="AE26" s="145" t="s">
        <v>494</v>
      </c>
      <c r="AF26" s="148"/>
      <c r="AG26" s="145"/>
      <c r="AH26" s="145"/>
      <c r="AI26" s="145"/>
      <c r="AJ26" s="146"/>
    </row>
    <row r="27" spans="1:54" ht="174" x14ac:dyDescent="0.6">
      <c r="A27" s="19"/>
      <c r="B27" s="30" t="s">
        <v>40</v>
      </c>
      <c r="C27" s="105" t="s">
        <v>41</v>
      </c>
      <c r="D27" s="136"/>
      <c r="E27" s="143" t="s">
        <v>60</v>
      </c>
      <c r="F27" s="138" t="s">
        <v>61</v>
      </c>
      <c r="G27" s="156" t="s">
        <v>480</v>
      </c>
      <c r="H27" s="137" t="s">
        <v>75</v>
      </c>
      <c r="I27" s="137" t="s">
        <v>76</v>
      </c>
      <c r="J27" s="137"/>
      <c r="K27" s="157">
        <v>1</v>
      </c>
      <c r="L27" s="149"/>
      <c r="M27" s="90">
        <v>0.4</v>
      </c>
      <c r="N27" s="150"/>
      <c r="O27" s="90">
        <v>0.6</v>
      </c>
      <c r="P27" s="142"/>
      <c r="Q27" s="89">
        <v>0.8</v>
      </c>
      <c r="R27" s="141"/>
      <c r="S27" s="90">
        <v>1</v>
      </c>
      <c r="T27" s="143" t="s">
        <v>70</v>
      </c>
      <c r="U27" s="23">
        <v>0.4</v>
      </c>
      <c r="V27" s="144">
        <f t="shared" si="0"/>
        <v>1</v>
      </c>
      <c r="W27" s="145" t="s">
        <v>334</v>
      </c>
      <c r="X27" s="146"/>
      <c r="Y27" s="147">
        <v>0.6</v>
      </c>
      <c r="Z27" s="90">
        <f t="shared" si="1"/>
        <v>1</v>
      </c>
      <c r="AA27" s="145" t="s">
        <v>335</v>
      </c>
      <c r="AB27" s="146"/>
      <c r="AC27" s="90">
        <v>0.8</v>
      </c>
      <c r="AD27" s="90">
        <f t="shared" si="2"/>
        <v>1</v>
      </c>
      <c r="AE27" s="145" t="s">
        <v>513</v>
      </c>
      <c r="AF27" s="148"/>
      <c r="AG27" s="145"/>
      <c r="AH27" s="145"/>
      <c r="AI27" s="145"/>
      <c r="AJ27" s="146"/>
    </row>
    <row r="28" spans="1:54" ht="99.75" x14ac:dyDescent="0.6">
      <c r="A28" s="19"/>
      <c r="B28" s="30" t="s">
        <v>40</v>
      </c>
      <c r="C28" s="105" t="s">
        <v>41</v>
      </c>
      <c r="D28" s="136"/>
      <c r="E28" s="143" t="s">
        <v>60</v>
      </c>
      <c r="F28" s="138" t="s">
        <v>61</v>
      </c>
      <c r="G28" s="156" t="s">
        <v>480</v>
      </c>
      <c r="H28" s="139" t="s">
        <v>77</v>
      </c>
      <c r="I28" s="139" t="s">
        <v>78</v>
      </c>
      <c r="J28" s="137"/>
      <c r="K28" s="142">
        <v>1</v>
      </c>
      <c r="L28" s="153"/>
      <c r="M28" s="91">
        <v>0.25</v>
      </c>
      <c r="N28" s="141"/>
      <c r="O28" s="91">
        <v>0.5</v>
      </c>
      <c r="P28" s="142"/>
      <c r="Q28" s="99">
        <v>0.75</v>
      </c>
      <c r="R28" s="141"/>
      <c r="S28" s="91">
        <v>1</v>
      </c>
      <c r="T28" s="153" t="s">
        <v>79</v>
      </c>
      <c r="U28" s="23">
        <v>0.25</v>
      </c>
      <c r="V28" s="24">
        <f>+U28/M28</f>
        <v>1</v>
      </c>
      <c r="W28" s="145" t="s">
        <v>336</v>
      </c>
      <c r="X28" s="146"/>
      <c r="Y28" s="147">
        <v>0.5</v>
      </c>
      <c r="Z28" s="90">
        <f>+Y28/O28</f>
        <v>1</v>
      </c>
      <c r="AA28" s="145" t="s">
        <v>337</v>
      </c>
      <c r="AB28" s="146"/>
      <c r="AC28" s="90">
        <v>0.75</v>
      </c>
      <c r="AD28" s="90">
        <f t="shared" si="2"/>
        <v>1</v>
      </c>
      <c r="AE28" s="145" t="s">
        <v>514</v>
      </c>
      <c r="AF28" s="148"/>
      <c r="AG28" s="145"/>
      <c r="AH28" s="145"/>
      <c r="AI28" s="145"/>
      <c r="AJ28" s="146"/>
    </row>
    <row r="29" spans="1:54" s="22" customFormat="1" ht="114" x14ac:dyDescent="0.25">
      <c r="A29" s="4"/>
      <c r="B29" s="32" t="s">
        <v>40</v>
      </c>
      <c r="C29" s="106" t="s">
        <v>41</v>
      </c>
      <c r="D29" s="158"/>
      <c r="E29" s="143" t="s">
        <v>80</v>
      </c>
      <c r="F29" s="159" t="s">
        <v>61</v>
      </c>
      <c r="G29" s="156" t="s">
        <v>481</v>
      </c>
      <c r="H29" s="160" t="s">
        <v>81</v>
      </c>
      <c r="I29" s="160" t="s">
        <v>82</v>
      </c>
      <c r="J29" s="161"/>
      <c r="K29" s="162">
        <v>1484</v>
      </c>
      <c r="L29" s="163"/>
      <c r="M29" s="164">
        <v>0.25</v>
      </c>
      <c r="N29" s="165"/>
      <c r="O29" s="164">
        <v>0.5</v>
      </c>
      <c r="P29" s="166"/>
      <c r="Q29" s="167">
        <v>0.75</v>
      </c>
      <c r="R29" s="168">
        <v>1484</v>
      </c>
      <c r="S29" s="164">
        <v>1</v>
      </c>
      <c r="T29" s="153" t="s">
        <v>83</v>
      </c>
      <c r="U29" s="23">
        <v>0.02</v>
      </c>
      <c r="V29" s="24">
        <f>+U29/M29</f>
        <v>0.08</v>
      </c>
      <c r="W29" s="169"/>
      <c r="X29" s="170"/>
      <c r="Y29" s="171">
        <v>0.49</v>
      </c>
      <c r="Z29" s="90">
        <f t="shared" si="1"/>
        <v>0.98</v>
      </c>
      <c r="AA29" s="169"/>
      <c r="AB29" s="170"/>
      <c r="AC29" s="90"/>
      <c r="AD29" s="90">
        <f t="shared" si="2"/>
        <v>0</v>
      </c>
      <c r="AE29" s="169"/>
      <c r="AF29" s="169" t="s">
        <v>572</v>
      </c>
      <c r="AG29" s="169"/>
      <c r="AH29" s="169"/>
      <c r="AI29" s="169"/>
      <c r="AJ29" s="170"/>
      <c r="AK29" s="21"/>
      <c r="AL29" s="21"/>
      <c r="AM29" s="21"/>
      <c r="AN29" s="21"/>
      <c r="AO29" s="21"/>
      <c r="AP29" s="21"/>
      <c r="AQ29" s="21"/>
      <c r="AR29" s="21"/>
      <c r="AS29" s="21"/>
      <c r="AT29" s="21"/>
      <c r="AU29" s="21"/>
      <c r="AV29" s="21"/>
      <c r="AW29" s="21"/>
      <c r="AX29" s="21"/>
      <c r="AY29" s="21"/>
      <c r="AZ29" s="21"/>
      <c r="BA29" s="21"/>
      <c r="BB29" s="21"/>
    </row>
    <row r="30" spans="1:54" ht="99.75" x14ac:dyDescent="0.6">
      <c r="A30" s="19"/>
      <c r="B30" s="30" t="s">
        <v>40</v>
      </c>
      <c r="C30" s="105" t="s">
        <v>41</v>
      </c>
      <c r="D30" s="136"/>
      <c r="E30" s="143" t="s">
        <v>80</v>
      </c>
      <c r="F30" s="138" t="s">
        <v>61</v>
      </c>
      <c r="G30" s="156" t="s">
        <v>481</v>
      </c>
      <c r="H30" s="139" t="s">
        <v>84</v>
      </c>
      <c r="I30" s="139" t="s">
        <v>85</v>
      </c>
      <c r="J30" s="137"/>
      <c r="K30" s="142">
        <v>1</v>
      </c>
      <c r="L30" s="172"/>
      <c r="M30" s="90">
        <v>0.25</v>
      </c>
      <c r="N30" s="141"/>
      <c r="O30" s="90">
        <v>0.5</v>
      </c>
      <c r="P30" s="142"/>
      <c r="Q30" s="89">
        <v>0.75</v>
      </c>
      <c r="R30" s="141"/>
      <c r="S30" s="90">
        <v>1</v>
      </c>
      <c r="T30" s="153" t="s">
        <v>83</v>
      </c>
      <c r="U30" s="23">
        <v>5.3999999999999999E-2</v>
      </c>
      <c r="V30" s="24">
        <f>+U30/M30</f>
        <v>0.216</v>
      </c>
      <c r="W30" s="145"/>
      <c r="X30" s="146"/>
      <c r="Y30" s="147">
        <v>0.49</v>
      </c>
      <c r="Z30" s="90">
        <f t="shared" si="1"/>
        <v>0.98</v>
      </c>
      <c r="AA30" s="145"/>
      <c r="AB30" s="146"/>
      <c r="AC30" s="90"/>
      <c r="AD30" s="90">
        <f t="shared" si="2"/>
        <v>0</v>
      </c>
      <c r="AE30" s="145"/>
      <c r="AF30" s="169" t="s">
        <v>572</v>
      </c>
      <c r="AG30" s="145"/>
      <c r="AH30" s="145"/>
      <c r="AI30" s="145"/>
      <c r="AJ30" s="146"/>
    </row>
    <row r="31" spans="1:54" ht="99.75" x14ac:dyDescent="0.6">
      <c r="A31" s="19"/>
      <c r="B31" s="30" t="s">
        <v>40</v>
      </c>
      <c r="C31" s="105" t="s">
        <v>41</v>
      </c>
      <c r="D31" s="136"/>
      <c r="E31" s="143" t="s">
        <v>80</v>
      </c>
      <c r="F31" s="138" t="s">
        <v>61</v>
      </c>
      <c r="G31" s="156" t="s">
        <v>481</v>
      </c>
      <c r="H31" s="139" t="s">
        <v>86</v>
      </c>
      <c r="I31" s="139" t="s">
        <v>87</v>
      </c>
      <c r="J31" s="137"/>
      <c r="K31" s="142">
        <v>1</v>
      </c>
      <c r="L31" s="172"/>
      <c r="M31" s="90">
        <v>0.25</v>
      </c>
      <c r="N31" s="141"/>
      <c r="O31" s="90">
        <v>0.5</v>
      </c>
      <c r="P31" s="142"/>
      <c r="Q31" s="89">
        <v>0.75</v>
      </c>
      <c r="R31" s="141"/>
      <c r="S31" s="90">
        <v>1</v>
      </c>
      <c r="T31" s="153" t="s">
        <v>83</v>
      </c>
      <c r="U31" s="23">
        <v>0</v>
      </c>
      <c r="V31" s="24">
        <v>0</v>
      </c>
      <c r="W31" s="145"/>
      <c r="X31" s="146"/>
      <c r="Y31" s="147">
        <v>0.45</v>
      </c>
      <c r="Z31" s="90">
        <f t="shared" si="1"/>
        <v>0.9</v>
      </c>
      <c r="AA31" s="145"/>
      <c r="AB31" s="146"/>
      <c r="AC31" s="90"/>
      <c r="AD31" s="90">
        <f t="shared" si="2"/>
        <v>0</v>
      </c>
      <c r="AE31" s="145"/>
      <c r="AF31" s="169" t="s">
        <v>572</v>
      </c>
      <c r="AG31" s="145"/>
      <c r="AH31" s="145"/>
      <c r="AI31" s="145"/>
      <c r="AJ31" s="146"/>
    </row>
    <row r="32" spans="1:54" ht="114" x14ac:dyDescent="0.6">
      <c r="A32" s="19"/>
      <c r="B32" s="30" t="s">
        <v>40</v>
      </c>
      <c r="C32" s="105" t="s">
        <v>41</v>
      </c>
      <c r="D32" s="136"/>
      <c r="E32" s="143" t="s">
        <v>80</v>
      </c>
      <c r="F32" s="138" t="s">
        <v>61</v>
      </c>
      <c r="G32" s="156" t="s">
        <v>481</v>
      </c>
      <c r="H32" s="137" t="s">
        <v>88</v>
      </c>
      <c r="I32" s="137" t="s">
        <v>89</v>
      </c>
      <c r="J32" s="137"/>
      <c r="K32" s="89">
        <v>1</v>
      </c>
      <c r="L32" s="173"/>
      <c r="M32" s="90">
        <v>0.25</v>
      </c>
      <c r="N32" s="141"/>
      <c r="O32" s="90">
        <v>0.5</v>
      </c>
      <c r="P32" s="142"/>
      <c r="Q32" s="89">
        <v>0.75</v>
      </c>
      <c r="R32" s="141"/>
      <c r="S32" s="90">
        <v>1</v>
      </c>
      <c r="T32" s="153" t="s">
        <v>90</v>
      </c>
      <c r="U32" s="23">
        <v>0</v>
      </c>
      <c r="V32" s="24">
        <v>0</v>
      </c>
      <c r="W32" s="145"/>
      <c r="X32" s="146"/>
      <c r="Y32" s="147">
        <v>0.5</v>
      </c>
      <c r="Z32" s="90">
        <f t="shared" si="1"/>
        <v>1</v>
      </c>
      <c r="AA32" s="145"/>
      <c r="AB32" s="146"/>
      <c r="AC32" s="90">
        <v>0.75</v>
      </c>
      <c r="AD32" s="90">
        <f t="shared" si="2"/>
        <v>1</v>
      </c>
      <c r="AE32" s="145"/>
      <c r="AF32" s="148"/>
      <c r="AG32" s="145"/>
      <c r="AH32" s="145"/>
      <c r="AI32" s="145"/>
      <c r="AJ32" s="146"/>
    </row>
    <row r="33" spans="1:36" ht="409.5" x14ac:dyDescent="0.6">
      <c r="A33" s="19"/>
      <c r="B33" s="30" t="s">
        <v>40</v>
      </c>
      <c r="C33" s="105" t="s">
        <v>41</v>
      </c>
      <c r="D33" s="136"/>
      <c r="E33" s="143" t="s">
        <v>91</v>
      </c>
      <c r="F33" s="138" t="s">
        <v>61</v>
      </c>
      <c r="G33" s="156" t="s">
        <v>481</v>
      </c>
      <c r="H33" s="174" t="s">
        <v>92</v>
      </c>
      <c r="I33" s="174" t="s">
        <v>93</v>
      </c>
      <c r="J33" s="137"/>
      <c r="K33" s="89">
        <v>1</v>
      </c>
      <c r="L33" s="140"/>
      <c r="M33" s="90">
        <v>0.25</v>
      </c>
      <c r="N33" s="141"/>
      <c r="O33" s="90">
        <v>0.5</v>
      </c>
      <c r="P33" s="142"/>
      <c r="Q33" s="89">
        <v>0.75</v>
      </c>
      <c r="R33" s="141"/>
      <c r="S33" s="90">
        <v>1</v>
      </c>
      <c r="T33" s="175" t="s">
        <v>94</v>
      </c>
      <c r="U33" s="23">
        <v>0.25</v>
      </c>
      <c r="V33" s="24">
        <f t="shared" ref="V33:V41" si="3">+U33/M33</f>
        <v>1</v>
      </c>
      <c r="W33" s="145" t="s">
        <v>338</v>
      </c>
      <c r="X33" s="146"/>
      <c r="Y33" s="147">
        <v>0.5</v>
      </c>
      <c r="Z33" s="90">
        <f t="shared" si="1"/>
        <v>1</v>
      </c>
      <c r="AA33" s="145" t="s">
        <v>339</v>
      </c>
      <c r="AB33" s="146"/>
      <c r="AC33" s="90">
        <v>0.75</v>
      </c>
      <c r="AD33" s="90">
        <f t="shared" si="2"/>
        <v>1</v>
      </c>
      <c r="AE33" s="145"/>
      <c r="AF33" s="148"/>
      <c r="AG33" s="145"/>
      <c r="AH33" s="145"/>
      <c r="AI33" s="145"/>
      <c r="AJ33" s="146"/>
    </row>
    <row r="34" spans="1:36" ht="195.75" x14ac:dyDescent="0.6">
      <c r="A34" s="19"/>
      <c r="B34" s="30" t="s">
        <v>40</v>
      </c>
      <c r="C34" s="105" t="s">
        <v>41</v>
      </c>
      <c r="D34" s="136"/>
      <c r="E34" s="143" t="s">
        <v>91</v>
      </c>
      <c r="F34" s="138" t="s">
        <v>61</v>
      </c>
      <c r="G34" s="156" t="s">
        <v>481</v>
      </c>
      <c r="H34" s="174" t="s">
        <v>95</v>
      </c>
      <c r="I34" s="174" t="s">
        <v>96</v>
      </c>
      <c r="J34" s="137"/>
      <c r="K34" s="89">
        <v>1</v>
      </c>
      <c r="L34" s="140"/>
      <c r="M34" s="90">
        <v>0.25</v>
      </c>
      <c r="N34" s="141"/>
      <c r="O34" s="90">
        <v>0.5</v>
      </c>
      <c r="P34" s="142"/>
      <c r="Q34" s="176">
        <v>0.75</v>
      </c>
      <c r="R34" s="141"/>
      <c r="S34" s="90">
        <v>1</v>
      </c>
      <c r="T34" s="175" t="s">
        <v>97</v>
      </c>
      <c r="U34" s="23">
        <v>0.25</v>
      </c>
      <c r="V34" s="24">
        <f t="shared" si="3"/>
        <v>1</v>
      </c>
      <c r="W34" s="145" t="s">
        <v>340</v>
      </c>
      <c r="X34" s="146"/>
      <c r="Y34" s="147">
        <v>0.5</v>
      </c>
      <c r="Z34" s="90">
        <f t="shared" si="1"/>
        <v>1</v>
      </c>
      <c r="AA34" s="145" t="s">
        <v>98</v>
      </c>
      <c r="AB34" s="177"/>
      <c r="AC34" s="90">
        <v>0.75</v>
      </c>
      <c r="AD34" s="90">
        <f t="shared" si="2"/>
        <v>1</v>
      </c>
      <c r="AE34" s="145" t="s">
        <v>515</v>
      </c>
      <c r="AF34" s="148"/>
      <c r="AG34" s="145"/>
      <c r="AH34" s="145"/>
      <c r="AI34" s="145"/>
      <c r="AJ34" s="146"/>
    </row>
    <row r="35" spans="1:36" ht="174" x14ac:dyDescent="0.6">
      <c r="A35" s="19"/>
      <c r="B35" s="30" t="s">
        <v>40</v>
      </c>
      <c r="C35" s="105" t="s">
        <v>41</v>
      </c>
      <c r="D35" s="136"/>
      <c r="E35" s="143" t="s">
        <v>91</v>
      </c>
      <c r="F35" s="138" t="s">
        <v>61</v>
      </c>
      <c r="G35" s="156" t="s">
        <v>481</v>
      </c>
      <c r="H35" s="138" t="s">
        <v>99</v>
      </c>
      <c r="I35" s="138" t="s">
        <v>100</v>
      </c>
      <c r="J35" s="137"/>
      <c r="K35" s="89">
        <v>1</v>
      </c>
      <c r="L35" s="178"/>
      <c r="M35" s="90">
        <v>0.25</v>
      </c>
      <c r="N35" s="141"/>
      <c r="O35" s="90">
        <v>0.5</v>
      </c>
      <c r="P35" s="142"/>
      <c r="Q35" s="89">
        <v>0.75</v>
      </c>
      <c r="R35" s="141"/>
      <c r="S35" s="90">
        <v>1</v>
      </c>
      <c r="T35" s="143" t="s">
        <v>64</v>
      </c>
      <c r="U35" s="23">
        <v>0.25</v>
      </c>
      <c r="V35" s="24">
        <f t="shared" si="3"/>
        <v>1</v>
      </c>
      <c r="W35" s="145" t="s">
        <v>341</v>
      </c>
      <c r="X35" s="146"/>
      <c r="Y35" s="147">
        <v>0.5</v>
      </c>
      <c r="Z35" s="90">
        <f t="shared" si="1"/>
        <v>1</v>
      </c>
      <c r="AA35" s="145" t="s">
        <v>342</v>
      </c>
      <c r="AB35" s="146"/>
      <c r="AC35" s="90">
        <v>0.75</v>
      </c>
      <c r="AD35" s="90">
        <f t="shared" si="2"/>
        <v>1</v>
      </c>
      <c r="AE35" s="145" t="s">
        <v>516</v>
      </c>
      <c r="AF35" s="148"/>
      <c r="AG35" s="145"/>
      <c r="AH35" s="145"/>
      <c r="AI35" s="145"/>
      <c r="AJ35" s="146"/>
    </row>
    <row r="36" spans="1:36" ht="409.5" x14ac:dyDescent="0.6">
      <c r="A36" s="19"/>
      <c r="B36" s="30" t="s">
        <v>40</v>
      </c>
      <c r="C36" s="105" t="s">
        <v>41</v>
      </c>
      <c r="D36" s="136"/>
      <c r="E36" s="143" t="s">
        <v>101</v>
      </c>
      <c r="F36" s="138" t="s">
        <v>61</v>
      </c>
      <c r="G36" s="156" t="s">
        <v>480</v>
      </c>
      <c r="H36" s="137" t="s">
        <v>102</v>
      </c>
      <c r="I36" s="137" t="s">
        <v>103</v>
      </c>
      <c r="J36" s="137"/>
      <c r="K36" s="92">
        <v>3421685</v>
      </c>
      <c r="L36" s="93">
        <v>1965598</v>
      </c>
      <c r="M36" s="90">
        <f>+L36/K36</f>
        <v>0.57445322991450121</v>
      </c>
      <c r="N36" s="94">
        <v>2797797</v>
      </c>
      <c r="O36" s="90">
        <f>+N36/K36</f>
        <v>0.81766644211842998</v>
      </c>
      <c r="P36" s="179">
        <v>3241434</v>
      </c>
      <c r="Q36" s="89">
        <f>+P36/K36</f>
        <v>0.94732098366740358</v>
      </c>
      <c r="R36" s="95">
        <v>3421685</v>
      </c>
      <c r="S36" s="90">
        <v>1</v>
      </c>
      <c r="T36" s="143" t="s">
        <v>104</v>
      </c>
      <c r="U36" s="23">
        <f>1859490*0.57/1965598</f>
        <v>0.53922994427141246</v>
      </c>
      <c r="V36" s="24">
        <f t="shared" si="3"/>
        <v>0.93868380608055557</v>
      </c>
      <c r="W36" s="145" t="s">
        <v>343</v>
      </c>
      <c r="X36" s="146"/>
      <c r="Y36" s="147">
        <v>1</v>
      </c>
      <c r="Z36" s="90">
        <f>+Y36/O36</f>
        <v>1.2229925902415364</v>
      </c>
      <c r="AA36" s="145" t="s">
        <v>344</v>
      </c>
      <c r="AB36" s="146"/>
      <c r="AC36" s="179">
        <v>2820767</v>
      </c>
      <c r="AD36" s="89">
        <f>AC36/P36</f>
        <v>0.870221944978673</v>
      </c>
      <c r="AE36" s="180" t="s">
        <v>517</v>
      </c>
      <c r="AF36" s="148"/>
      <c r="AG36" s="145"/>
      <c r="AH36" s="145"/>
      <c r="AI36" s="145"/>
      <c r="AJ36" s="146"/>
    </row>
    <row r="37" spans="1:36" ht="409.5" x14ac:dyDescent="0.6">
      <c r="A37" s="19"/>
      <c r="B37" s="30" t="s">
        <v>40</v>
      </c>
      <c r="C37" s="105" t="s">
        <v>41</v>
      </c>
      <c r="D37" s="136"/>
      <c r="E37" s="143" t="s">
        <v>101</v>
      </c>
      <c r="F37" s="138" t="s">
        <v>61</v>
      </c>
      <c r="G37" s="156" t="s">
        <v>480</v>
      </c>
      <c r="H37" s="137" t="s">
        <v>105</v>
      </c>
      <c r="I37" s="137" t="s">
        <v>106</v>
      </c>
      <c r="J37" s="137"/>
      <c r="K37" s="92">
        <v>3124754</v>
      </c>
      <c r="L37" s="93">
        <v>83731</v>
      </c>
      <c r="M37" s="90">
        <f>+L37/K37</f>
        <v>2.6796029383433066E-2</v>
      </c>
      <c r="N37" s="94">
        <v>680952</v>
      </c>
      <c r="O37" s="90">
        <f>+N37/K37</f>
        <v>0.21792179480368695</v>
      </c>
      <c r="P37" s="179">
        <v>1501842</v>
      </c>
      <c r="Q37" s="89">
        <f>+P37/K37</f>
        <v>0.48062727497908636</v>
      </c>
      <c r="R37" s="94">
        <f>+K37</f>
        <v>3124754</v>
      </c>
      <c r="S37" s="90">
        <f>+R37/K37</f>
        <v>1</v>
      </c>
      <c r="T37" s="143" t="s">
        <v>104</v>
      </c>
      <c r="U37" s="23">
        <v>3.2000000000000001E-2</v>
      </c>
      <c r="V37" s="24">
        <f t="shared" si="3"/>
        <v>1.1942067812399231</v>
      </c>
      <c r="W37" s="145" t="s">
        <v>345</v>
      </c>
      <c r="X37" s="146"/>
      <c r="Y37" s="147">
        <f>571999*0.22/680952</f>
        <v>0.18479978030756941</v>
      </c>
      <c r="Z37" s="90">
        <f t="shared" si="1"/>
        <v>0.84800962874798624</v>
      </c>
      <c r="AA37" s="145" t="s">
        <v>346</v>
      </c>
      <c r="AB37" s="146"/>
      <c r="AC37" s="179">
        <v>1374676</v>
      </c>
      <c r="AD37" s="89">
        <f>AC37/P37</f>
        <v>0.91532664554593623</v>
      </c>
      <c r="AE37" s="180" t="s">
        <v>518</v>
      </c>
      <c r="AF37" s="148"/>
      <c r="AG37" s="145"/>
      <c r="AH37" s="145"/>
      <c r="AI37" s="145"/>
      <c r="AJ37" s="146"/>
    </row>
    <row r="38" spans="1:36" ht="99.75" x14ac:dyDescent="0.6">
      <c r="A38" s="19"/>
      <c r="B38" s="30" t="s">
        <v>40</v>
      </c>
      <c r="C38" s="105" t="s">
        <v>41</v>
      </c>
      <c r="D38" s="136"/>
      <c r="E38" s="143" t="s">
        <v>101</v>
      </c>
      <c r="F38" s="138" t="s">
        <v>61</v>
      </c>
      <c r="G38" s="156" t="s">
        <v>480</v>
      </c>
      <c r="H38" s="137" t="s">
        <v>107</v>
      </c>
      <c r="I38" s="137" t="s">
        <v>108</v>
      </c>
      <c r="J38" s="137"/>
      <c r="K38" s="96">
        <v>210812</v>
      </c>
      <c r="L38" s="93">
        <v>62861</v>
      </c>
      <c r="M38" s="90">
        <f>+L38/K38</f>
        <v>0.29818511280192778</v>
      </c>
      <c r="N38" s="94">
        <v>110475</v>
      </c>
      <c r="O38" s="90">
        <f>+N38/K38</f>
        <v>0.52404512077111365</v>
      </c>
      <c r="P38" s="179">
        <v>161251</v>
      </c>
      <c r="Q38" s="89">
        <f>+P38/K38</f>
        <v>0.76490427489896207</v>
      </c>
      <c r="R38" s="94">
        <v>210812</v>
      </c>
      <c r="S38" s="90">
        <f>+R38/K38</f>
        <v>1</v>
      </c>
      <c r="T38" s="143" t="s">
        <v>109</v>
      </c>
      <c r="U38" s="23">
        <f>77037*0.3/62861</f>
        <v>0.36765403032086663</v>
      </c>
      <c r="V38" s="24">
        <f>+U38/M38</f>
        <v>1.2329724541448996</v>
      </c>
      <c r="W38" s="145" t="s">
        <v>347</v>
      </c>
      <c r="X38" s="146"/>
      <c r="Y38" s="147">
        <f>113996*0.52/110475</f>
        <v>0.53657316134872146</v>
      </c>
      <c r="Z38" s="90">
        <f t="shared" si="1"/>
        <v>1.0239064158429207</v>
      </c>
      <c r="AA38" s="145" t="s">
        <v>348</v>
      </c>
      <c r="AB38" s="146"/>
      <c r="AC38" s="179">
        <v>147851</v>
      </c>
      <c r="AD38" s="89">
        <f>AC38/P38</f>
        <v>0.91689974015665021</v>
      </c>
      <c r="AE38" s="180" t="s">
        <v>519</v>
      </c>
      <c r="AF38" s="148"/>
      <c r="AG38" s="145"/>
      <c r="AH38" s="145"/>
      <c r="AI38" s="145"/>
      <c r="AJ38" s="146"/>
    </row>
    <row r="39" spans="1:36" ht="99.75" x14ac:dyDescent="0.6">
      <c r="A39" s="19"/>
      <c r="B39" s="30" t="s">
        <v>40</v>
      </c>
      <c r="C39" s="105" t="s">
        <v>41</v>
      </c>
      <c r="D39" s="136"/>
      <c r="E39" s="143" t="s">
        <v>101</v>
      </c>
      <c r="F39" s="138" t="s">
        <v>61</v>
      </c>
      <c r="G39" s="156" t="s">
        <v>480</v>
      </c>
      <c r="H39" s="137" t="s">
        <v>110</v>
      </c>
      <c r="I39" s="137" t="s">
        <v>111</v>
      </c>
      <c r="J39" s="137"/>
      <c r="K39" s="96">
        <v>210812</v>
      </c>
      <c r="L39" s="93">
        <v>31066</v>
      </c>
      <c r="M39" s="90">
        <f>+L39/K39</f>
        <v>0.14736352769292071</v>
      </c>
      <c r="N39" s="94">
        <v>88929</v>
      </c>
      <c r="O39" s="90">
        <f>+N39/K39</f>
        <v>0.42184031269567196</v>
      </c>
      <c r="P39" s="179">
        <v>149955</v>
      </c>
      <c r="Q39" s="89">
        <f>+P39/K39</f>
        <v>0.71132098742007099</v>
      </c>
      <c r="R39" s="94">
        <v>210812</v>
      </c>
      <c r="S39" s="90">
        <f>+R39/K39</f>
        <v>1</v>
      </c>
      <c r="T39" s="143" t="s">
        <v>109</v>
      </c>
      <c r="U39" s="23">
        <f>38575*0.15/31066</f>
        <v>0.18625667932788256</v>
      </c>
      <c r="V39" s="24">
        <f t="shared" si="3"/>
        <v>1.2639265783322466</v>
      </c>
      <c r="W39" s="145" t="s">
        <v>349</v>
      </c>
      <c r="X39" s="146"/>
      <c r="Y39" s="147">
        <f>84476*0.42/88929</f>
        <v>0.39896906520932429</v>
      </c>
      <c r="Z39" s="150">
        <f t="shared" si="1"/>
        <v>0.94578221474331292</v>
      </c>
      <c r="AA39" s="145" t="s">
        <v>350</v>
      </c>
      <c r="AB39" s="181"/>
      <c r="AC39" s="179">
        <v>128599</v>
      </c>
      <c r="AD39" s="89">
        <f>AC39/P39</f>
        <v>0.85758394184922149</v>
      </c>
      <c r="AE39" s="180" t="s">
        <v>520</v>
      </c>
      <c r="AF39" s="148"/>
      <c r="AG39" s="145"/>
      <c r="AH39" s="145"/>
      <c r="AI39" s="145"/>
      <c r="AJ39" s="146"/>
    </row>
    <row r="40" spans="1:36" ht="409.5" x14ac:dyDescent="0.6">
      <c r="A40" s="19"/>
      <c r="B40" s="30" t="s">
        <v>40</v>
      </c>
      <c r="C40" s="105" t="s">
        <v>41</v>
      </c>
      <c r="D40" s="136"/>
      <c r="E40" s="143" t="s">
        <v>101</v>
      </c>
      <c r="F40" s="138" t="s">
        <v>61</v>
      </c>
      <c r="G40" s="156" t="s">
        <v>480</v>
      </c>
      <c r="H40" s="137" t="s">
        <v>112</v>
      </c>
      <c r="I40" s="137" t="s">
        <v>113</v>
      </c>
      <c r="J40" s="137"/>
      <c r="K40" s="182">
        <v>2389848</v>
      </c>
      <c r="L40" s="97">
        <v>948140</v>
      </c>
      <c r="M40" s="90">
        <f>+L40/K40</f>
        <v>0.39673652885037042</v>
      </c>
      <c r="N40" s="94">
        <v>1718922</v>
      </c>
      <c r="O40" s="90">
        <f>+N40/K40</f>
        <v>0.71925996967171135</v>
      </c>
      <c r="P40" s="179">
        <v>2158076</v>
      </c>
      <c r="Q40" s="89">
        <f>+P40/K40</f>
        <v>0.90301809989589299</v>
      </c>
      <c r="R40" s="94">
        <f>+K40</f>
        <v>2389848</v>
      </c>
      <c r="S40" s="90"/>
      <c r="T40" s="143" t="s">
        <v>114</v>
      </c>
      <c r="U40" s="23">
        <f>1021909*0.4/948140</f>
        <v>0.43112156432594345</v>
      </c>
      <c r="V40" s="24">
        <f t="shared" si="3"/>
        <v>1.0866696988432376</v>
      </c>
      <c r="W40" s="145" t="s">
        <v>351</v>
      </c>
      <c r="X40" s="183"/>
      <c r="Y40" s="23">
        <f>1504902*0.72/1718922</f>
        <v>0.63035404747859414</v>
      </c>
      <c r="Z40" s="90">
        <f t="shared" si="1"/>
        <v>0.87639250626766263</v>
      </c>
      <c r="AA40" s="143" t="s">
        <v>352</v>
      </c>
      <c r="AB40" s="146"/>
      <c r="AC40" s="179">
        <v>1892322</v>
      </c>
      <c r="AD40" s="89">
        <f>AC40/P40</f>
        <v>0.87685605140875489</v>
      </c>
      <c r="AE40" s="180" t="s">
        <v>521</v>
      </c>
      <c r="AF40" s="148"/>
      <c r="AG40" s="145"/>
      <c r="AH40" s="145"/>
      <c r="AI40" s="145"/>
      <c r="AJ40" s="146"/>
    </row>
    <row r="41" spans="1:36" ht="152.25" x14ac:dyDescent="0.6">
      <c r="A41" s="19"/>
      <c r="B41" s="30" t="s">
        <v>40</v>
      </c>
      <c r="C41" s="105" t="s">
        <v>41</v>
      </c>
      <c r="D41" s="136"/>
      <c r="E41" s="143" t="s">
        <v>101</v>
      </c>
      <c r="F41" s="138" t="s">
        <v>61</v>
      </c>
      <c r="G41" s="156" t="s">
        <v>480</v>
      </c>
      <c r="H41" s="137" t="s">
        <v>115</v>
      </c>
      <c r="I41" s="137" t="s">
        <v>116</v>
      </c>
      <c r="J41" s="137"/>
      <c r="K41" s="89">
        <v>1</v>
      </c>
      <c r="L41" s="149"/>
      <c r="M41" s="90">
        <v>1</v>
      </c>
      <c r="N41" s="150"/>
      <c r="O41" s="90">
        <v>1</v>
      </c>
      <c r="P41" s="142"/>
      <c r="Q41" s="89">
        <v>1</v>
      </c>
      <c r="R41" s="141"/>
      <c r="S41" s="90">
        <v>1</v>
      </c>
      <c r="T41" s="143" t="s">
        <v>117</v>
      </c>
      <c r="U41" s="23">
        <v>0.25</v>
      </c>
      <c r="V41" s="24">
        <f t="shared" si="3"/>
        <v>0.25</v>
      </c>
      <c r="W41" s="145" t="s">
        <v>353</v>
      </c>
      <c r="X41" s="146"/>
      <c r="Y41" s="147">
        <v>0.5</v>
      </c>
      <c r="Z41" s="90">
        <f t="shared" si="1"/>
        <v>0.5</v>
      </c>
      <c r="AA41" s="145" t="s">
        <v>354</v>
      </c>
      <c r="AB41" s="146"/>
      <c r="AC41" s="184">
        <v>1</v>
      </c>
      <c r="AD41" s="89">
        <v>1</v>
      </c>
      <c r="AE41" s="151" t="s">
        <v>495</v>
      </c>
      <c r="AF41" s="148"/>
      <c r="AG41" s="145"/>
      <c r="AH41" s="145"/>
      <c r="AI41" s="145"/>
      <c r="AJ41" s="146"/>
    </row>
    <row r="42" spans="1:36" ht="409.5" x14ac:dyDescent="0.6">
      <c r="A42" s="19"/>
      <c r="B42" s="30" t="s">
        <v>40</v>
      </c>
      <c r="C42" s="105" t="s">
        <v>118</v>
      </c>
      <c r="D42" s="136">
        <v>1</v>
      </c>
      <c r="E42" s="143" t="s">
        <v>119</v>
      </c>
      <c r="F42" s="138" t="s">
        <v>61</v>
      </c>
      <c r="G42" s="156" t="s">
        <v>480</v>
      </c>
      <c r="H42" s="137" t="s">
        <v>120</v>
      </c>
      <c r="I42" s="161" t="s">
        <v>121</v>
      </c>
      <c r="J42" s="137"/>
      <c r="K42" s="89">
        <v>1</v>
      </c>
      <c r="L42" s="185"/>
      <c r="M42" s="150">
        <v>0</v>
      </c>
      <c r="N42" s="150"/>
      <c r="O42" s="150">
        <v>0</v>
      </c>
      <c r="P42" s="157"/>
      <c r="Q42" s="157">
        <v>0</v>
      </c>
      <c r="R42" s="150">
        <v>1</v>
      </c>
      <c r="S42" s="90">
        <v>1</v>
      </c>
      <c r="T42" s="143" t="s">
        <v>122</v>
      </c>
      <c r="U42" s="23">
        <v>0</v>
      </c>
      <c r="V42" s="24">
        <v>0</v>
      </c>
      <c r="W42" s="145" t="s">
        <v>355</v>
      </c>
      <c r="X42" s="146"/>
      <c r="Y42" s="147">
        <v>0</v>
      </c>
      <c r="Z42" s="90">
        <v>0</v>
      </c>
      <c r="AA42" s="145" t="s">
        <v>356</v>
      </c>
      <c r="AB42" s="146"/>
      <c r="AC42" s="184">
        <v>0</v>
      </c>
      <c r="AD42" s="89">
        <v>0</v>
      </c>
      <c r="AE42" s="151"/>
      <c r="AF42" s="148"/>
      <c r="AG42" s="145"/>
      <c r="AH42" s="145"/>
      <c r="AI42" s="145"/>
      <c r="AJ42" s="146"/>
    </row>
    <row r="43" spans="1:36" ht="239.25" x14ac:dyDescent="0.6">
      <c r="A43" s="19"/>
      <c r="B43" s="30" t="s">
        <v>40</v>
      </c>
      <c r="C43" s="105" t="s">
        <v>41</v>
      </c>
      <c r="D43" s="136"/>
      <c r="E43" s="143" t="s">
        <v>60</v>
      </c>
      <c r="F43" s="138" t="s">
        <v>123</v>
      </c>
      <c r="G43" s="156" t="s">
        <v>482</v>
      </c>
      <c r="H43" s="137" t="s">
        <v>124</v>
      </c>
      <c r="I43" s="137" t="s">
        <v>125</v>
      </c>
      <c r="J43" s="137"/>
      <c r="K43" s="157">
        <v>1</v>
      </c>
      <c r="L43" s="149"/>
      <c r="M43" s="90">
        <v>0.25</v>
      </c>
      <c r="N43" s="150"/>
      <c r="O43" s="90">
        <v>0.5</v>
      </c>
      <c r="P43" s="142"/>
      <c r="Q43" s="89">
        <v>0.75</v>
      </c>
      <c r="R43" s="141"/>
      <c r="S43" s="90">
        <v>1</v>
      </c>
      <c r="T43" s="156" t="s">
        <v>64</v>
      </c>
      <c r="U43" s="23">
        <v>0.25</v>
      </c>
      <c r="V43" s="24">
        <f t="shared" ref="V43:V72" si="4">+U43/M43</f>
        <v>1</v>
      </c>
      <c r="W43" s="145"/>
      <c r="X43" s="146"/>
      <c r="Y43" s="147">
        <v>0.5</v>
      </c>
      <c r="Z43" s="90">
        <f t="shared" ref="Z43:Z63" si="5">+Y43/O43</f>
        <v>1</v>
      </c>
      <c r="AA43" s="145" t="s">
        <v>357</v>
      </c>
      <c r="AB43" s="146"/>
      <c r="AC43" s="90">
        <v>0.75</v>
      </c>
      <c r="AD43" s="90">
        <f t="shared" si="2"/>
        <v>1</v>
      </c>
      <c r="AE43" s="151" t="s">
        <v>522</v>
      </c>
      <c r="AF43" s="148"/>
      <c r="AG43" s="145"/>
      <c r="AH43" s="145"/>
      <c r="AI43" s="145"/>
      <c r="AJ43" s="146"/>
    </row>
    <row r="44" spans="1:36" ht="409.5" x14ac:dyDescent="0.6">
      <c r="A44" s="19"/>
      <c r="B44" s="30" t="s">
        <v>40</v>
      </c>
      <c r="C44" s="105" t="s">
        <v>41</v>
      </c>
      <c r="D44" s="136"/>
      <c r="E44" s="143" t="s">
        <v>126</v>
      </c>
      <c r="F44" s="138" t="s">
        <v>123</v>
      </c>
      <c r="G44" s="156" t="s">
        <v>482</v>
      </c>
      <c r="H44" s="139" t="s">
        <v>127</v>
      </c>
      <c r="I44" s="139" t="s">
        <v>128</v>
      </c>
      <c r="J44" s="137"/>
      <c r="K44" s="89">
        <v>1</v>
      </c>
      <c r="L44" s="149"/>
      <c r="M44" s="90">
        <v>0.25</v>
      </c>
      <c r="N44" s="150"/>
      <c r="O44" s="90">
        <v>0.5</v>
      </c>
      <c r="P44" s="142"/>
      <c r="Q44" s="89">
        <v>0.75</v>
      </c>
      <c r="R44" s="141"/>
      <c r="S44" s="90">
        <v>1</v>
      </c>
      <c r="T44" s="143" t="s">
        <v>129</v>
      </c>
      <c r="U44" s="23">
        <v>0.25</v>
      </c>
      <c r="V44" s="24">
        <f t="shared" si="4"/>
        <v>1</v>
      </c>
      <c r="W44" s="145" t="s">
        <v>358</v>
      </c>
      <c r="X44" s="146"/>
      <c r="Y44" s="147">
        <v>0.5</v>
      </c>
      <c r="Z44" s="90">
        <f t="shared" si="5"/>
        <v>1</v>
      </c>
      <c r="AA44" s="145" t="s">
        <v>359</v>
      </c>
      <c r="AB44" s="146"/>
      <c r="AC44" s="90">
        <v>0.75</v>
      </c>
      <c r="AD44" s="90">
        <f t="shared" si="2"/>
        <v>1</v>
      </c>
      <c r="AE44" s="145" t="s">
        <v>523</v>
      </c>
      <c r="AF44" s="148"/>
      <c r="AG44" s="145"/>
      <c r="AH44" s="145"/>
      <c r="AI44" s="145"/>
      <c r="AJ44" s="146"/>
    </row>
    <row r="45" spans="1:36" ht="130.5" x14ac:dyDescent="0.6">
      <c r="A45" s="19"/>
      <c r="B45" s="30" t="s">
        <v>40</v>
      </c>
      <c r="C45" s="105" t="s">
        <v>41</v>
      </c>
      <c r="D45" s="136"/>
      <c r="E45" s="143" t="s">
        <v>130</v>
      </c>
      <c r="F45" s="138" t="s">
        <v>123</v>
      </c>
      <c r="G45" s="156" t="s">
        <v>483</v>
      </c>
      <c r="H45" s="137" t="s">
        <v>131</v>
      </c>
      <c r="I45" s="137" t="s">
        <v>132</v>
      </c>
      <c r="J45" s="137"/>
      <c r="K45" s="89">
        <v>1</v>
      </c>
      <c r="L45" s="149"/>
      <c r="M45" s="90">
        <v>0.25</v>
      </c>
      <c r="N45" s="150"/>
      <c r="O45" s="90">
        <v>0.5</v>
      </c>
      <c r="P45" s="142"/>
      <c r="Q45" s="89">
        <v>0.75</v>
      </c>
      <c r="R45" s="141"/>
      <c r="S45" s="90">
        <v>1</v>
      </c>
      <c r="T45" s="143" t="s">
        <v>133</v>
      </c>
      <c r="U45" s="23">
        <v>0.25</v>
      </c>
      <c r="V45" s="24">
        <f t="shared" si="4"/>
        <v>1</v>
      </c>
      <c r="W45" s="145" t="s">
        <v>360</v>
      </c>
      <c r="X45" s="146"/>
      <c r="Y45" s="147">
        <v>0.5</v>
      </c>
      <c r="Z45" s="90">
        <f t="shared" si="5"/>
        <v>1</v>
      </c>
      <c r="AA45" s="145" t="s">
        <v>361</v>
      </c>
      <c r="AB45" s="146"/>
      <c r="AC45" s="90">
        <v>0.75</v>
      </c>
      <c r="AD45" s="90">
        <f t="shared" si="2"/>
        <v>1</v>
      </c>
      <c r="AE45" s="145" t="s">
        <v>524</v>
      </c>
      <c r="AF45" s="148"/>
      <c r="AG45" s="145"/>
      <c r="AH45" s="145"/>
      <c r="AI45" s="145"/>
      <c r="AJ45" s="146"/>
    </row>
    <row r="46" spans="1:36" ht="99.75" x14ac:dyDescent="0.6">
      <c r="A46" s="19"/>
      <c r="B46" s="30" t="s">
        <v>40</v>
      </c>
      <c r="C46" s="105" t="s">
        <v>41</v>
      </c>
      <c r="D46" s="136"/>
      <c r="E46" s="143" t="s">
        <v>130</v>
      </c>
      <c r="F46" s="138" t="s">
        <v>123</v>
      </c>
      <c r="G46" s="156" t="s">
        <v>482</v>
      </c>
      <c r="H46" s="139" t="s">
        <v>134</v>
      </c>
      <c r="I46" s="139" t="s">
        <v>135</v>
      </c>
      <c r="J46" s="137"/>
      <c r="K46" s="89">
        <v>1</v>
      </c>
      <c r="L46" s="140"/>
      <c r="M46" s="90">
        <v>0.25</v>
      </c>
      <c r="N46" s="141"/>
      <c r="O46" s="90">
        <v>0.5</v>
      </c>
      <c r="P46" s="142"/>
      <c r="Q46" s="89">
        <v>0.75</v>
      </c>
      <c r="R46" s="141"/>
      <c r="S46" s="90">
        <v>1</v>
      </c>
      <c r="T46" s="143" t="s">
        <v>50</v>
      </c>
      <c r="U46" s="23">
        <v>0.25</v>
      </c>
      <c r="V46" s="24">
        <f t="shared" si="4"/>
        <v>1</v>
      </c>
      <c r="W46" s="145" t="s">
        <v>362</v>
      </c>
      <c r="X46" s="146"/>
      <c r="Y46" s="147">
        <v>0.5</v>
      </c>
      <c r="Z46" s="90">
        <f t="shared" si="5"/>
        <v>1</v>
      </c>
      <c r="AA46" s="145" t="s">
        <v>363</v>
      </c>
      <c r="AB46" s="146"/>
      <c r="AC46" s="90">
        <v>0.75</v>
      </c>
      <c r="AD46" s="90">
        <f t="shared" si="2"/>
        <v>1</v>
      </c>
      <c r="AE46" s="145"/>
      <c r="AF46" s="148"/>
      <c r="AG46" s="145"/>
      <c r="AH46" s="145"/>
      <c r="AI46" s="145"/>
      <c r="AJ46" s="146"/>
    </row>
    <row r="47" spans="1:36" ht="369.75" x14ac:dyDescent="0.6">
      <c r="A47" s="19"/>
      <c r="B47" s="30" t="s">
        <v>40</v>
      </c>
      <c r="C47" s="105" t="s">
        <v>41</v>
      </c>
      <c r="D47" s="136"/>
      <c r="E47" s="143" t="s">
        <v>130</v>
      </c>
      <c r="F47" s="138" t="s">
        <v>123</v>
      </c>
      <c r="G47" s="156" t="s">
        <v>484</v>
      </c>
      <c r="H47" s="137" t="s">
        <v>136</v>
      </c>
      <c r="I47" s="137" t="s">
        <v>137</v>
      </c>
      <c r="J47" s="137"/>
      <c r="K47" s="89">
        <v>1</v>
      </c>
      <c r="L47" s="90"/>
      <c r="M47" s="90">
        <v>0.1</v>
      </c>
      <c r="N47" s="150"/>
      <c r="O47" s="90">
        <v>0.5</v>
      </c>
      <c r="P47" s="142"/>
      <c r="Q47" s="89">
        <v>0.75</v>
      </c>
      <c r="R47" s="141"/>
      <c r="S47" s="90">
        <v>1</v>
      </c>
      <c r="T47" s="90" t="s">
        <v>138</v>
      </c>
      <c r="U47" s="23">
        <v>0.1</v>
      </c>
      <c r="V47" s="24">
        <f t="shared" si="4"/>
        <v>1</v>
      </c>
      <c r="W47" s="145" t="s">
        <v>364</v>
      </c>
      <c r="X47" s="146"/>
      <c r="Y47" s="147">
        <v>0.5</v>
      </c>
      <c r="Z47" s="90">
        <f t="shared" si="5"/>
        <v>1</v>
      </c>
      <c r="AA47" s="145" t="s">
        <v>365</v>
      </c>
      <c r="AB47" s="146"/>
      <c r="AC47" s="90">
        <v>0.75</v>
      </c>
      <c r="AD47" s="90">
        <f t="shared" si="2"/>
        <v>1</v>
      </c>
      <c r="AE47" s="145" t="s">
        <v>525</v>
      </c>
      <c r="AF47" s="148"/>
      <c r="AG47" s="145"/>
      <c r="AH47" s="145"/>
      <c r="AI47" s="145"/>
      <c r="AJ47" s="146"/>
    </row>
    <row r="48" spans="1:36" ht="108.75" x14ac:dyDescent="0.6">
      <c r="A48" s="19"/>
      <c r="B48" s="30" t="s">
        <v>40</v>
      </c>
      <c r="C48" s="105" t="s">
        <v>41</v>
      </c>
      <c r="D48" s="136"/>
      <c r="E48" s="143" t="s">
        <v>130</v>
      </c>
      <c r="F48" s="138" t="s">
        <v>123</v>
      </c>
      <c r="G48" s="156" t="s">
        <v>483</v>
      </c>
      <c r="H48" s="137" t="s">
        <v>139</v>
      </c>
      <c r="I48" s="137" t="s">
        <v>140</v>
      </c>
      <c r="J48" s="137"/>
      <c r="K48" s="89">
        <v>1</v>
      </c>
      <c r="L48" s="140"/>
      <c r="M48" s="90">
        <v>0.25</v>
      </c>
      <c r="N48" s="141"/>
      <c r="O48" s="90">
        <v>0.5</v>
      </c>
      <c r="P48" s="142"/>
      <c r="Q48" s="89">
        <v>0.75</v>
      </c>
      <c r="R48" s="141"/>
      <c r="S48" s="90">
        <v>1</v>
      </c>
      <c r="T48" s="143" t="s">
        <v>83</v>
      </c>
      <c r="U48" s="23">
        <v>0.25</v>
      </c>
      <c r="V48" s="24">
        <f t="shared" si="4"/>
        <v>1</v>
      </c>
      <c r="W48" s="145" t="s">
        <v>366</v>
      </c>
      <c r="X48" s="146"/>
      <c r="Y48" s="147">
        <v>0.5</v>
      </c>
      <c r="Z48" s="90">
        <f t="shared" si="5"/>
        <v>1</v>
      </c>
      <c r="AA48" s="145" t="s">
        <v>367</v>
      </c>
      <c r="AB48" s="146"/>
      <c r="AC48" s="90">
        <v>0.75</v>
      </c>
      <c r="AD48" s="90">
        <f t="shared" si="2"/>
        <v>1</v>
      </c>
      <c r="AE48" s="145"/>
      <c r="AF48" s="148"/>
      <c r="AG48" s="145"/>
      <c r="AH48" s="145"/>
      <c r="AI48" s="145"/>
      <c r="AJ48" s="146"/>
    </row>
    <row r="49" spans="1:36" ht="128.25" x14ac:dyDescent="0.6">
      <c r="A49" s="19"/>
      <c r="B49" s="30" t="s">
        <v>40</v>
      </c>
      <c r="C49" s="105" t="s">
        <v>41</v>
      </c>
      <c r="D49" s="136"/>
      <c r="E49" s="143" t="s">
        <v>47</v>
      </c>
      <c r="F49" s="138" t="s">
        <v>123</v>
      </c>
      <c r="G49" s="156" t="s">
        <v>482</v>
      </c>
      <c r="H49" s="139" t="s">
        <v>141</v>
      </c>
      <c r="I49" s="139" t="s">
        <v>142</v>
      </c>
      <c r="J49" s="137"/>
      <c r="K49" s="89">
        <v>1</v>
      </c>
      <c r="L49" s="140"/>
      <c r="M49" s="90">
        <v>0.25</v>
      </c>
      <c r="N49" s="141"/>
      <c r="O49" s="90">
        <v>0.5</v>
      </c>
      <c r="P49" s="142"/>
      <c r="Q49" s="89">
        <v>0.75</v>
      </c>
      <c r="R49" s="141"/>
      <c r="S49" s="90">
        <v>1</v>
      </c>
      <c r="T49" s="143" t="s">
        <v>50</v>
      </c>
      <c r="U49" s="23">
        <v>0.25</v>
      </c>
      <c r="V49" s="24">
        <f t="shared" si="4"/>
        <v>1</v>
      </c>
      <c r="W49" s="145" t="s">
        <v>368</v>
      </c>
      <c r="X49" s="146"/>
      <c r="Y49" s="147">
        <v>0.5</v>
      </c>
      <c r="Z49" s="90">
        <f t="shared" si="5"/>
        <v>1</v>
      </c>
      <c r="AA49" s="145" t="s">
        <v>143</v>
      </c>
      <c r="AB49" s="146"/>
      <c r="AC49" s="90">
        <v>0.75</v>
      </c>
      <c r="AD49" s="90">
        <f t="shared" si="2"/>
        <v>1</v>
      </c>
      <c r="AE49" s="145"/>
      <c r="AF49" s="148"/>
      <c r="AG49" s="145"/>
      <c r="AH49" s="145"/>
      <c r="AI49" s="145"/>
      <c r="AJ49" s="146"/>
    </row>
    <row r="50" spans="1:36" ht="99.75" x14ac:dyDescent="0.6">
      <c r="A50" s="19"/>
      <c r="B50" s="31" t="s">
        <v>40</v>
      </c>
      <c r="C50" s="107" t="s">
        <v>41</v>
      </c>
      <c r="D50" s="186" t="s">
        <v>123</v>
      </c>
      <c r="E50" s="156" t="s">
        <v>144</v>
      </c>
      <c r="F50" s="138" t="s">
        <v>123</v>
      </c>
      <c r="G50" s="178" t="s">
        <v>485</v>
      </c>
      <c r="H50" s="138" t="s">
        <v>145</v>
      </c>
      <c r="I50" s="138" t="s">
        <v>146</v>
      </c>
      <c r="J50" s="137"/>
      <c r="K50" s="138">
        <v>1</v>
      </c>
      <c r="L50" s="148"/>
      <c r="M50" s="154">
        <v>0.25</v>
      </c>
      <c r="N50" s="154"/>
      <c r="O50" s="154">
        <v>0.5</v>
      </c>
      <c r="P50" s="155"/>
      <c r="Q50" s="155">
        <v>0.75</v>
      </c>
      <c r="R50" s="154"/>
      <c r="S50" s="154">
        <v>1</v>
      </c>
      <c r="T50" s="143" t="s">
        <v>147</v>
      </c>
      <c r="U50" s="23">
        <v>0.25</v>
      </c>
      <c r="V50" s="24">
        <f t="shared" si="4"/>
        <v>1</v>
      </c>
      <c r="W50" s="145" t="s">
        <v>369</v>
      </c>
      <c r="X50" s="146"/>
      <c r="Y50" s="147">
        <v>0.5</v>
      </c>
      <c r="Z50" s="90">
        <f t="shared" si="5"/>
        <v>1</v>
      </c>
      <c r="AA50" s="145" t="s">
        <v>370</v>
      </c>
      <c r="AB50" s="146"/>
      <c r="AC50" s="90"/>
      <c r="AD50" s="90">
        <f t="shared" si="2"/>
        <v>0</v>
      </c>
      <c r="AE50" s="145"/>
      <c r="AF50" s="148"/>
      <c r="AG50" s="145"/>
      <c r="AH50" s="145"/>
      <c r="AI50" s="145"/>
      <c r="AJ50" s="146"/>
    </row>
    <row r="51" spans="1:36" ht="99.75" x14ac:dyDescent="0.6">
      <c r="A51" s="19"/>
      <c r="B51" s="31" t="s">
        <v>40</v>
      </c>
      <c r="C51" s="107" t="s">
        <v>41</v>
      </c>
      <c r="D51" s="186" t="s">
        <v>123</v>
      </c>
      <c r="E51" s="156" t="s">
        <v>144</v>
      </c>
      <c r="F51" s="138" t="s">
        <v>123</v>
      </c>
      <c r="G51" s="178" t="s">
        <v>485</v>
      </c>
      <c r="H51" s="138" t="s">
        <v>148</v>
      </c>
      <c r="I51" s="138" t="s">
        <v>149</v>
      </c>
      <c r="J51" s="137"/>
      <c r="K51" s="138">
        <v>1</v>
      </c>
      <c r="L51" s="148"/>
      <c r="M51" s="154">
        <v>0.25</v>
      </c>
      <c r="N51" s="154"/>
      <c r="O51" s="154">
        <v>0.5</v>
      </c>
      <c r="P51" s="155"/>
      <c r="Q51" s="155">
        <v>0.75</v>
      </c>
      <c r="R51" s="154"/>
      <c r="S51" s="154">
        <v>1</v>
      </c>
      <c r="T51" s="143" t="s">
        <v>147</v>
      </c>
      <c r="U51" s="23">
        <v>0.25</v>
      </c>
      <c r="V51" s="24">
        <f t="shared" si="4"/>
        <v>1</v>
      </c>
      <c r="W51" s="145" t="s">
        <v>371</v>
      </c>
      <c r="X51" s="146"/>
      <c r="Y51" s="147">
        <v>0.5</v>
      </c>
      <c r="Z51" s="90">
        <f t="shared" si="5"/>
        <v>1</v>
      </c>
      <c r="AA51" s="145" t="s">
        <v>372</v>
      </c>
      <c r="AB51" s="146"/>
      <c r="AC51" s="90">
        <v>0.98</v>
      </c>
      <c r="AD51" s="90">
        <f t="shared" si="2"/>
        <v>1.3066666666666666</v>
      </c>
      <c r="AE51" s="145" t="s">
        <v>526</v>
      </c>
      <c r="AF51" s="148"/>
      <c r="AG51" s="145"/>
      <c r="AH51" s="145"/>
      <c r="AI51" s="145"/>
      <c r="AJ51" s="146"/>
    </row>
    <row r="52" spans="1:36" ht="142.5" x14ac:dyDescent="0.6">
      <c r="A52" s="19"/>
      <c r="B52" s="30" t="s">
        <v>40</v>
      </c>
      <c r="C52" s="105" t="s">
        <v>41</v>
      </c>
      <c r="D52" s="136"/>
      <c r="E52" s="143" t="s">
        <v>144</v>
      </c>
      <c r="F52" s="138" t="s">
        <v>123</v>
      </c>
      <c r="G52" s="156" t="s">
        <v>485</v>
      </c>
      <c r="H52" s="137" t="s">
        <v>150</v>
      </c>
      <c r="I52" s="137" t="s">
        <v>151</v>
      </c>
      <c r="J52" s="137"/>
      <c r="K52" s="89">
        <v>1</v>
      </c>
      <c r="L52" s="173"/>
      <c r="M52" s="90">
        <v>0.25</v>
      </c>
      <c r="N52" s="141"/>
      <c r="O52" s="90">
        <v>0.5</v>
      </c>
      <c r="P52" s="142"/>
      <c r="Q52" s="89">
        <v>0.75</v>
      </c>
      <c r="R52" s="141"/>
      <c r="S52" s="90">
        <v>1</v>
      </c>
      <c r="T52" s="143" t="s">
        <v>147</v>
      </c>
      <c r="U52" s="23">
        <v>0.25</v>
      </c>
      <c r="V52" s="24">
        <f t="shared" si="4"/>
        <v>1</v>
      </c>
      <c r="W52" s="145" t="s">
        <v>373</v>
      </c>
      <c r="X52" s="146"/>
      <c r="Y52" s="147">
        <v>0.5</v>
      </c>
      <c r="Z52" s="90">
        <f t="shared" si="5"/>
        <v>1</v>
      </c>
      <c r="AA52" s="145" t="s">
        <v>374</v>
      </c>
      <c r="AB52" s="146"/>
      <c r="AC52" s="90">
        <v>0.75</v>
      </c>
      <c r="AD52" s="90">
        <f t="shared" si="2"/>
        <v>1</v>
      </c>
      <c r="AE52" s="145" t="s">
        <v>527</v>
      </c>
      <c r="AF52" s="148"/>
      <c r="AG52" s="145"/>
      <c r="AH52" s="145"/>
      <c r="AI52" s="145"/>
      <c r="AJ52" s="146"/>
    </row>
    <row r="53" spans="1:36" ht="128.25" x14ac:dyDescent="0.6">
      <c r="A53" s="19"/>
      <c r="B53" s="30" t="s">
        <v>40</v>
      </c>
      <c r="C53" s="105" t="s">
        <v>41</v>
      </c>
      <c r="D53" s="136"/>
      <c r="E53" s="143" t="s">
        <v>144</v>
      </c>
      <c r="F53" s="138" t="s">
        <v>123</v>
      </c>
      <c r="G53" s="156" t="s">
        <v>485</v>
      </c>
      <c r="H53" s="137" t="s">
        <v>152</v>
      </c>
      <c r="I53" s="137" t="s">
        <v>153</v>
      </c>
      <c r="J53" s="137"/>
      <c r="K53" s="89">
        <v>1</v>
      </c>
      <c r="L53" s="143"/>
      <c r="M53" s="90">
        <v>0.25</v>
      </c>
      <c r="N53" s="141"/>
      <c r="O53" s="90">
        <v>0.5</v>
      </c>
      <c r="P53" s="142"/>
      <c r="Q53" s="89">
        <v>0.75</v>
      </c>
      <c r="R53" s="141"/>
      <c r="S53" s="90">
        <v>1</v>
      </c>
      <c r="T53" s="143" t="s">
        <v>154</v>
      </c>
      <c r="U53" s="23">
        <v>0.25</v>
      </c>
      <c r="V53" s="24">
        <f t="shared" si="4"/>
        <v>1</v>
      </c>
      <c r="W53" s="145" t="s">
        <v>375</v>
      </c>
      <c r="X53" s="146"/>
      <c r="Y53" s="147">
        <v>0.5</v>
      </c>
      <c r="Z53" s="90">
        <f t="shared" si="5"/>
        <v>1</v>
      </c>
      <c r="AA53" s="145" t="s">
        <v>376</v>
      </c>
      <c r="AB53" s="146"/>
      <c r="AC53" s="90">
        <v>0.75</v>
      </c>
      <c r="AD53" s="90">
        <f t="shared" si="2"/>
        <v>1</v>
      </c>
      <c r="AE53" s="145" t="s">
        <v>528</v>
      </c>
      <c r="AF53" s="148"/>
      <c r="AG53" s="145"/>
      <c r="AH53" s="145"/>
      <c r="AI53" s="145"/>
      <c r="AJ53" s="146"/>
    </row>
    <row r="54" spans="1:36" ht="108.75" x14ac:dyDescent="0.6">
      <c r="A54" s="19"/>
      <c r="B54" s="30" t="s">
        <v>40</v>
      </c>
      <c r="C54" s="105" t="s">
        <v>41</v>
      </c>
      <c r="D54" s="136"/>
      <c r="E54" s="143" t="s">
        <v>144</v>
      </c>
      <c r="F54" s="138" t="s">
        <v>123</v>
      </c>
      <c r="G54" s="156" t="s">
        <v>485</v>
      </c>
      <c r="H54" s="137" t="s">
        <v>155</v>
      </c>
      <c r="I54" s="137" t="s">
        <v>156</v>
      </c>
      <c r="J54" s="137"/>
      <c r="K54" s="89">
        <v>1</v>
      </c>
      <c r="L54" s="173"/>
      <c r="M54" s="90">
        <v>0.25</v>
      </c>
      <c r="N54" s="141"/>
      <c r="O54" s="90">
        <v>0.5</v>
      </c>
      <c r="P54" s="142"/>
      <c r="Q54" s="89">
        <v>0.75</v>
      </c>
      <c r="R54" s="141"/>
      <c r="S54" s="90">
        <v>1</v>
      </c>
      <c r="T54" s="143" t="s">
        <v>154</v>
      </c>
      <c r="U54" s="23">
        <v>0.25</v>
      </c>
      <c r="V54" s="24">
        <f t="shared" si="4"/>
        <v>1</v>
      </c>
      <c r="W54" s="145" t="s">
        <v>377</v>
      </c>
      <c r="X54" s="146"/>
      <c r="Y54" s="147">
        <v>0.5</v>
      </c>
      <c r="Z54" s="90">
        <f t="shared" si="5"/>
        <v>1</v>
      </c>
      <c r="AA54" s="145" t="s">
        <v>378</v>
      </c>
      <c r="AB54" s="146"/>
      <c r="AC54" s="90">
        <v>0.75</v>
      </c>
      <c r="AD54" s="90">
        <f t="shared" si="2"/>
        <v>1</v>
      </c>
      <c r="AE54" s="145" t="s">
        <v>529</v>
      </c>
      <c r="AF54" s="148"/>
      <c r="AG54" s="145"/>
      <c r="AH54" s="145"/>
      <c r="AI54" s="145"/>
      <c r="AJ54" s="146"/>
    </row>
    <row r="55" spans="1:36" ht="99.75" x14ac:dyDescent="0.6">
      <c r="A55" s="19"/>
      <c r="B55" s="30" t="s">
        <v>40</v>
      </c>
      <c r="C55" s="105" t="s">
        <v>41</v>
      </c>
      <c r="D55" s="136"/>
      <c r="E55" s="143" t="s">
        <v>144</v>
      </c>
      <c r="F55" s="138" t="s">
        <v>123</v>
      </c>
      <c r="G55" s="156" t="s">
        <v>485</v>
      </c>
      <c r="H55" s="137" t="s">
        <v>157</v>
      </c>
      <c r="I55" s="137" t="s">
        <v>158</v>
      </c>
      <c r="J55" s="137"/>
      <c r="K55" s="89">
        <v>1</v>
      </c>
      <c r="L55" s="140"/>
      <c r="M55" s="90">
        <v>0.25</v>
      </c>
      <c r="N55" s="141"/>
      <c r="O55" s="90">
        <v>0.5</v>
      </c>
      <c r="P55" s="142"/>
      <c r="Q55" s="89">
        <v>0.75</v>
      </c>
      <c r="R55" s="141"/>
      <c r="S55" s="90">
        <v>1</v>
      </c>
      <c r="T55" s="143" t="s">
        <v>147</v>
      </c>
      <c r="U55" s="23">
        <v>0.25</v>
      </c>
      <c r="V55" s="24">
        <f t="shared" si="4"/>
        <v>1</v>
      </c>
      <c r="W55" s="145" t="s">
        <v>379</v>
      </c>
      <c r="X55" s="146"/>
      <c r="Y55" s="147">
        <v>0.5</v>
      </c>
      <c r="Z55" s="90">
        <f t="shared" si="5"/>
        <v>1</v>
      </c>
      <c r="AA55" s="145"/>
      <c r="AB55" s="146"/>
      <c r="AC55" s="90">
        <v>0.75</v>
      </c>
      <c r="AD55" s="90">
        <f t="shared" si="2"/>
        <v>1</v>
      </c>
      <c r="AE55" s="145" t="s">
        <v>530</v>
      </c>
      <c r="AF55" s="148"/>
      <c r="AG55" s="145"/>
      <c r="AH55" s="145"/>
      <c r="AI55" s="145"/>
      <c r="AJ55" s="146"/>
    </row>
    <row r="56" spans="1:36" ht="108.75" x14ac:dyDescent="0.6">
      <c r="A56" s="19"/>
      <c r="B56" s="30" t="s">
        <v>40</v>
      </c>
      <c r="C56" s="105" t="s">
        <v>41</v>
      </c>
      <c r="D56" s="136"/>
      <c r="E56" s="143" t="s">
        <v>144</v>
      </c>
      <c r="F56" s="138" t="s">
        <v>123</v>
      </c>
      <c r="G56" s="156" t="s">
        <v>486</v>
      </c>
      <c r="H56" s="139" t="s">
        <v>159</v>
      </c>
      <c r="I56" s="139" t="s">
        <v>160</v>
      </c>
      <c r="J56" s="137"/>
      <c r="K56" s="89">
        <v>1</v>
      </c>
      <c r="L56" s="153"/>
      <c r="M56" s="90">
        <v>0.25</v>
      </c>
      <c r="N56" s="141"/>
      <c r="O56" s="90">
        <v>0.5</v>
      </c>
      <c r="P56" s="142"/>
      <c r="Q56" s="89">
        <v>0.75</v>
      </c>
      <c r="R56" s="141"/>
      <c r="S56" s="90">
        <v>1</v>
      </c>
      <c r="T56" s="143" t="s">
        <v>161</v>
      </c>
      <c r="U56" s="23">
        <v>0.25</v>
      </c>
      <c r="V56" s="24">
        <f t="shared" si="4"/>
        <v>1</v>
      </c>
      <c r="W56" s="145" t="s">
        <v>380</v>
      </c>
      <c r="X56" s="146"/>
      <c r="Y56" s="147">
        <v>0.5</v>
      </c>
      <c r="Z56" s="90">
        <f t="shared" si="5"/>
        <v>1</v>
      </c>
      <c r="AA56" s="145" t="s">
        <v>381</v>
      </c>
      <c r="AB56" s="146"/>
      <c r="AC56" s="90">
        <v>0.75</v>
      </c>
      <c r="AD56" s="90">
        <f t="shared" si="2"/>
        <v>1</v>
      </c>
      <c r="AE56" s="145" t="s">
        <v>531</v>
      </c>
      <c r="AF56" s="148"/>
      <c r="AG56" s="145"/>
      <c r="AH56" s="145"/>
      <c r="AI56" s="145"/>
      <c r="AJ56" s="146"/>
    </row>
    <row r="57" spans="1:36" ht="152.25" x14ac:dyDescent="0.6">
      <c r="A57" s="19"/>
      <c r="B57" s="30" t="s">
        <v>40</v>
      </c>
      <c r="C57" s="105" t="s">
        <v>41</v>
      </c>
      <c r="D57" s="136"/>
      <c r="E57" s="143" t="s">
        <v>144</v>
      </c>
      <c r="F57" s="138" t="s">
        <v>123</v>
      </c>
      <c r="G57" s="156" t="s">
        <v>486</v>
      </c>
      <c r="H57" s="139" t="s">
        <v>162</v>
      </c>
      <c r="I57" s="139" t="s">
        <v>163</v>
      </c>
      <c r="J57" s="137"/>
      <c r="K57" s="89">
        <v>1</v>
      </c>
      <c r="L57" s="153"/>
      <c r="M57" s="90">
        <v>0.25</v>
      </c>
      <c r="N57" s="141"/>
      <c r="O57" s="90">
        <v>0.5</v>
      </c>
      <c r="P57" s="142"/>
      <c r="Q57" s="89">
        <v>0.75</v>
      </c>
      <c r="R57" s="141"/>
      <c r="S57" s="90">
        <v>1</v>
      </c>
      <c r="T57" s="143" t="s">
        <v>164</v>
      </c>
      <c r="U57" s="23">
        <v>0.25</v>
      </c>
      <c r="V57" s="24">
        <f t="shared" si="4"/>
        <v>1</v>
      </c>
      <c r="W57" s="145" t="s">
        <v>382</v>
      </c>
      <c r="X57" s="146"/>
      <c r="Y57" s="147">
        <v>0.5</v>
      </c>
      <c r="Z57" s="90">
        <f t="shared" si="5"/>
        <v>1</v>
      </c>
      <c r="AA57" s="145" t="s">
        <v>383</v>
      </c>
      <c r="AB57" s="146"/>
      <c r="AC57" s="90">
        <v>0.75</v>
      </c>
      <c r="AD57" s="90">
        <f t="shared" si="2"/>
        <v>1</v>
      </c>
      <c r="AE57" s="145" t="s">
        <v>532</v>
      </c>
      <c r="AF57" s="148"/>
      <c r="AG57" s="145"/>
      <c r="AH57" s="145"/>
      <c r="AI57" s="145"/>
      <c r="AJ57" s="146"/>
    </row>
    <row r="58" spans="1:36" ht="156.75" x14ac:dyDescent="0.6">
      <c r="A58" s="19"/>
      <c r="B58" s="30" t="s">
        <v>40</v>
      </c>
      <c r="C58" s="105" t="s">
        <v>41</v>
      </c>
      <c r="D58" s="136"/>
      <c r="E58" s="143" t="s">
        <v>165</v>
      </c>
      <c r="F58" s="138" t="s">
        <v>123</v>
      </c>
      <c r="G58" s="156" t="s">
        <v>482</v>
      </c>
      <c r="H58" s="139" t="s">
        <v>166</v>
      </c>
      <c r="I58" s="137" t="s">
        <v>167</v>
      </c>
      <c r="J58" s="137"/>
      <c r="K58" s="98">
        <v>80</v>
      </c>
      <c r="L58" s="185">
        <v>30</v>
      </c>
      <c r="M58" s="90">
        <f>+L58/K58</f>
        <v>0.375</v>
      </c>
      <c r="N58" s="143">
        <v>60</v>
      </c>
      <c r="O58" s="90">
        <f>+N58/K58</f>
        <v>0.75</v>
      </c>
      <c r="P58" s="187">
        <v>70</v>
      </c>
      <c r="Q58" s="89">
        <f>+P58/K58</f>
        <v>0.875</v>
      </c>
      <c r="R58" s="185">
        <v>80</v>
      </c>
      <c r="S58" s="90">
        <v>1</v>
      </c>
      <c r="T58" s="143" t="s">
        <v>168</v>
      </c>
      <c r="U58" s="23">
        <v>0.38</v>
      </c>
      <c r="V58" s="24">
        <f t="shared" si="4"/>
        <v>1.0133333333333334</v>
      </c>
      <c r="W58" s="145" t="s">
        <v>384</v>
      </c>
      <c r="X58" s="146"/>
      <c r="Y58" s="147">
        <v>1.17</v>
      </c>
      <c r="Z58" s="90">
        <f t="shared" si="5"/>
        <v>1.5599999999999998</v>
      </c>
      <c r="AA58" s="145" t="s">
        <v>169</v>
      </c>
      <c r="AB58" s="188"/>
      <c r="AC58" s="90">
        <v>1.84</v>
      </c>
      <c r="AD58" s="90">
        <f t="shared" si="2"/>
        <v>2.1028571428571428</v>
      </c>
      <c r="AE58" s="145" t="s">
        <v>506</v>
      </c>
      <c r="AF58" s="148"/>
      <c r="AG58" s="145"/>
      <c r="AH58" s="145"/>
      <c r="AI58" s="145"/>
      <c r="AJ58" s="146"/>
    </row>
    <row r="59" spans="1:36" ht="409.5" x14ac:dyDescent="0.6">
      <c r="A59" s="19"/>
      <c r="B59" s="30" t="s">
        <v>170</v>
      </c>
      <c r="C59" s="105" t="s">
        <v>118</v>
      </c>
      <c r="D59" s="136">
        <v>20</v>
      </c>
      <c r="E59" s="143" t="s">
        <v>171</v>
      </c>
      <c r="F59" s="138" t="s">
        <v>123</v>
      </c>
      <c r="G59" s="156" t="s">
        <v>482</v>
      </c>
      <c r="H59" s="137" t="s">
        <v>172</v>
      </c>
      <c r="I59" s="161" t="s">
        <v>173</v>
      </c>
      <c r="J59" s="137"/>
      <c r="K59" s="89">
        <v>1</v>
      </c>
      <c r="L59" s="185"/>
      <c r="M59" s="90">
        <v>0.25</v>
      </c>
      <c r="N59" s="150"/>
      <c r="O59" s="90">
        <v>0.5</v>
      </c>
      <c r="P59" s="157"/>
      <c r="Q59" s="89">
        <v>0.75</v>
      </c>
      <c r="R59" s="150"/>
      <c r="S59" s="90">
        <v>1</v>
      </c>
      <c r="T59" s="143" t="s">
        <v>174</v>
      </c>
      <c r="U59" s="23">
        <v>0.25</v>
      </c>
      <c r="V59" s="24">
        <f t="shared" si="4"/>
        <v>1</v>
      </c>
      <c r="W59" s="145" t="s">
        <v>385</v>
      </c>
      <c r="X59" s="146"/>
      <c r="Y59" s="147">
        <v>0.5</v>
      </c>
      <c r="Z59" s="90">
        <f t="shared" si="5"/>
        <v>1</v>
      </c>
      <c r="AA59" s="145" t="s">
        <v>476</v>
      </c>
      <c r="AB59" s="146"/>
      <c r="AC59" s="90">
        <v>0.75</v>
      </c>
      <c r="AD59" s="90">
        <f t="shared" si="2"/>
        <v>1</v>
      </c>
      <c r="AE59" s="145" t="s">
        <v>533</v>
      </c>
      <c r="AF59" s="148"/>
      <c r="AG59" s="145"/>
      <c r="AH59" s="145"/>
      <c r="AI59" s="145"/>
      <c r="AJ59" s="146"/>
    </row>
    <row r="60" spans="1:36" ht="195.75" x14ac:dyDescent="0.6">
      <c r="A60" s="19"/>
      <c r="B60" s="30" t="s">
        <v>40</v>
      </c>
      <c r="C60" s="105" t="s">
        <v>118</v>
      </c>
      <c r="D60" s="136"/>
      <c r="E60" s="143" t="s">
        <v>171</v>
      </c>
      <c r="F60" s="138" t="s">
        <v>123</v>
      </c>
      <c r="G60" s="156" t="s">
        <v>482</v>
      </c>
      <c r="H60" s="139" t="s">
        <v>175</v>
      </c>
      <c r="I60" s="139" t="s">
        <v>176</v>
      </c>
      <c r="J60" s="137"/>
      <c r="K60" s="189">
        <v>620</v>
      </c>
      <c r="L60" s="149">
        <v>80</v>
      </c>
      <c r="M60" s="150">
        <f>+L60/K60</f>
        <v>0.12903225806451613</v>
      </c>
      <c r="N60" s="149">
        <v>280</v>
      </c>
      <c r="O60" s="150">
        <f>+N60/K60</f>
        <v>0.45161290322580644</v>
      </c>
      <c r="P60" s="190">
        <v>480</v>
      </c>
      <c r="Q60" s="157">
        <f>+P60/K60</f>
        <v>0.77419354838709675</v>
      </c>
      <c r="R60" s="149">
        <v>620</v>
      </c>
      <c r="S60" s="150">
        <f>+R60/K60</f>
        <v>1</v>
      </c>
      <c r="T60" s="153" t="s">
        <v>174</v>
      </c>
      <c r="U60" s="23">
        <v>0.13</v>
      </c>
      <c r="V60" s="24">
        <f t="shared" si="4"/>
        <v>1.0075000000000001</v>
      </c>
      <c r="W60" s="145" t="s">
        <v>386</v>
      </c>
      <c r="X60" s="146"/>
      <c r="Y60" s="147">
        <v>0.45</v>
      </c>
      <c r="Z60" s="90">
        <f t="shared" si="5"/>
        <v>0.99642857142857144</v>
      </c>
      <c r="AA60" s="145" t="s">
        <v>475</v>
      </c>
      <c r="AB60" s="146"/>
      <c r="AC60" s="90">
        <v>0.77</v>
      </c>
      <c r="AD60" s="90">
        <f t="shared" si="2"/>
        <v>0.99458333333333337</v>
      </c>
      <c r="AE60" s="145" t="s">
        <v>534</v>
      </c>
      <c r="AF60" s="148"/>
      <c r="AG60" s="145"/>
      <c r="AH60" s="145"/>
      <c r="AI60" s="145"/>
      <c r="AJ60" s="146"/>
    </row>
    <row r="61" spans="1:36" ht="195.75" x14ac:dyDescent="0.6">
      <c r="A61" s="19"/>
      <c r="B61" s="30" t="s">
        <v>40</v>
      </c>
      <c r="C61" s="105" t="s">
        <v>118</v>
      </c>
      <c r="D61" s="136"/>
      <c r="E61" s="143" t="s">
        <v>171</v>
      </c>
      <c r="F61" s="138" t="s">
        <v>123</v>
      </c>
      <c r="G61" s="156" t="s">
        <v>482</v>
      </c>
      <c r="H61" s="174" t="s">
        <v>177</v>
      </c>
      <c r="I61" s="139" t="s">
        <v>178</v>
      </c>
      <c r="J61" s="137"/>
      <c r="K61" s="99">
        <v>1</v>
      </c>
      <c r="L61" s="150"/>
      <c r="M61" s="150">
        <v>0.25</v>
      </c>
      <c r="N61" s="150"/>
      <c r="O61" s="150">
        <v>0.5</v>
      </c>
      <c r="P61" s="157"/>
      <c r="Q61" s="157">
        <v>0.75</v>
      </c>
      <c r="R61" s="150"/>
      <c r="S61" s="150">
        <v>1</v>
      </c>
      <c r="T61" s="153" t="s">
        <v>174</v>
      </c>
      <c r="U61" s="23">
        <v>0.25</v>
      </c>
      <c r="V61" s="24">
        <f t="shared" si="4"/>
        <v>1</v>
      </c>
      <c r="W61" s="145" t="s">
        <v>387</v>
      </c>
      <c r="X61" s="146"/>
      <c r="Y61" s="147">
        <v>0.5</v>
      </c>
      <c r="Z61" s="90">
        <f t="shared" si="5"/>
        <v>1</v>
      </c>
      <c r="AA61" s="145" t="s">
        <v>474</v>
      </c>
      <c r="AB61" s="146"/>
      <c r="AC61" s="90">
        <v>0.75</v>
      </c>
      <c r="AD61" s="90">
        <f t="shared" si="2"/>
        <v>1</v>
      </c>
      <c r="AE61" s="145" t="s">
        <v>535</v>
      </c>
      <c r="AF61" s="148"/>
      <c r="AG61" s="145"/>
      <c r="AH61" s="145"/>
      <c r="AI61" s="145"/>
      <c r="AJ61" s="146"/>
    </row>
    <row r="62" spans="1:36" ht="195.75" x14ac:dyDescent="0.6">
      <c r="A62" s="19"/>
      <c r="B62" s="30" t="s">
        <v>40</v>
      </c>
      <c r="C62" s="105" t="s">
        <v>118</v>
      </c>
      <c r="D62" s="136"/>
      <c r="E62" s="143" t="s">
        <v>171</v>
      </c>
      <c r="F62" s="138" t="s">
        <v>123</v>
      </c>
      <c r="G62" s="156" t="s">
        <v>482</v>
      </c>
      <c r="H62" s="139" t="s">
        <v>179</v>
      </c>
      <c r="I62" s="139" t="s">
        <v>180</v>
      </c>
      <c r="J62" s="137"/>
      <c r="K62" s="142">
        <v>1</v>
      </c>
      <c r="L62" s="150"/>
      <c r="M62" s="150">
        <v>0.25</v>
      </c>
      <c r="N62" s="150"/>
      <c r="O62" s="150">
        <v>0.5</v>
      </c>
      <c r="P62" s="157"/>
      <c r="Q62" s="157">
        <v>0.75</v>
      </c>
      <c r="R62" s="150"/>
      <c r="S62" s="150">
        <v>1</v>
      </c>
      <c r="T62" s="153" t="s">
        <v>174</v>
      </c>
      <c r="U62" s="23">
        <v>0.25</v>
      </c>
      <c r="V62" s="24">
        <f t="shared" si="4"/>
        <v>1</v>
      </c>
      <c r="W62" s="145" t="s">
        <v>388</v>
      </c>
      <c r="X62" s="146"/>
      <c r="Y62" s="147">
        <v>0.5</v>
      </c>
      <c r="Z62" s="90">
        <f t="shared" si="5"/>
        <v>1</v>
      </c>
      <c r="AA62" s="145" t="s">
        <v>473</v>
      </c>
      <c r="AB62" s="146"/>
      <c r="AC62" s="90">
        <v>0.75</v>
      </c>
      <c r="AD62" s="90">
        <f t="shared" si="2"/>
        <v>1</v>
      </c>
      <c r="AE62" s="145" t="s">
        <v>536</v>
      </c>
      <c r="AF62" s="148"/>
      <c r="AG62" s="145"/>
      <c r="AH62" s="145"/>
      <c r="AI62" s="145"/>
      <c r="AJ62" s="146"/>
    </row>
    <row r="63" spans="1:36" ht="369.75" x14ac:dyDescent="0.6">
      <c r="A63" s="19"/>
      <c r="B63" s="30" t="s">
        <v>40</v>
      </c>
      <c r="C63" s="105" t="s">
        <v>118</v>
      </c>
      <c r="D63" s="136"/>
      <c r="E63" s="143" t="s">
        <v>171</v>
      </c>
      <c r="F63" s="138" t="s">
        <v>123</v>
      </c>
      <c r="G63" s="156" t="s">
        <v>482</v>
      </c>
      <c r="H63" s="139" t="s">
        <v>181</v>
      </c>
      <c r="I63" s="139" t="s">
        <v>182</v>
      </c>
      <c r="J63" s="137"/>
      <c r="K63" s="142">
        <v>1</v>
      </c>
      <c r="L63" s="150"/>
      <c r="M63" s="150">
        <v>0.25</v>
      </c>
      <c r="N63" s="150"/>
      <c r="O63" s="150">
        <v>0.5</v>
      </c>
      <c r="P63" s="157"/>
      <c r="Q63" s="157">
        <v>0.75</v>
      </c>
      <c r="R63" s="150"/>
      <c r="S63" s="150">
        <v>1</v>
      </c>
      <c r="T63" s="153" t="s">
        <v>174</v>
      </c>
      <c r="U63" s="23">
        <v>0.25</v>
      </c>
      <c r="V63" s="24">
        <f t="shared" si="4"/>
        <v>1</v>
      </c>
      <c r="W63" s="145" t="s">
        <v>389</v>
      </c>
      <c r="X63" s="146"/>
      <c r="Y63" s="147">
        <v>0.5</v>
      </c>
      <c r="Z63" s="90">
        <f t="shared" si="5"/>
        <v>1</v>
      </c>
      <c r="AA63" s="145" t="s">
        <v>472</v>
      </c>
      <c r="AB63" s="146"/>
      <c r="AC63" s="90">
        <v>0.75</v>
      </c>
      <c r="AD63" s="90">
        <f t="shared" si="2"/>
        <v>1</v>
      </c>
      <c r="AE63" s="145" t="s">
        <v>537</v>
      </c>
      <c r="AF63" s="148"/>
      <c r="AG63" s="145"/>
      <c r="AH63" s="145"/>
      <c r="AI63" s="145"/>
      <c r="AJ63" s="146"/>
    </row>
    <row r="64" spans="1:36" ht="369.75" x14ac:dyDescent="0.6">
      <c r="A64" s="19"/>
      <c r="B64" s="30" t="s">
        <v>40</v>
      </c>
      <c r="C64" s="104" t="s">
        <v>41</v>
      </c>
      <c r="D64" s="136"/>
      <c r="E64" s="143" t="s">
        <v>183</v>
      </c>
      <c r="F64" s="138" t="s">
        <v>123</v>
      </c>
      <c r="G64" s="156" t="s">
        <v>482</v>
      </c>
      <c r="H64" s="139" t="s">
        <v>184</v>
      </c>
      <c r="I64" s="151" t="s">
        <v>185</v>
      </c>
      <c r="J64" s="137"/>
      <c r="K64" s="89">
        <v>1</v>
      </c>
      <c r="L64" s="140"/>
      <c r="M64" s="90">
        <v>0.1</v>
      </c>
      <c r="N64" s="141"/>
      <c r="O64" s="90">
        <v>0.25</v>
      </c>
      <c r="P64" s="142"/>
      <c r="Q64" s="89">
        <v>0.6</v>
      </c>
      <c r="R64" s="141"/>
      <c r="S64" s="90">
        <v>1</v>
      </c>
      <c r="T64" s="143" t="s">
        <v>133</v>
      </c>
      <c r="U64" s="23">
        <v>0.1</v>
      </c>
      <c r="V64" s="24">
        <f t="shared" si="4"/>
        <v>1</v>
      </c>
      <c r="W64" s="145" t="s">
        <v>390</v>
      </c>
      <c r="X64" s="146"/>
      <c r="Y64" s="23">
        <v>0.25</v>
      </c>
      <c r="Z64" s="90">
        <f>+Y64/O64</f>
        <v>1</v>
      </c>
      <c r="AA64" s="145" t="s">
        <v>391</v>
      </c>
      <c r="AB64" s="191" t="s">
        <v>392</v>
      </c>
      <c r="AC64" s="90">
        <v>0.6</v>
      </c>
      <c r="AD64" s="90">
        <f t="shared" si="2"/>
        <v>1</v>
      </c>
      <c r="AE64" s="145" t="s">
        <v>505</v>
      </c>
      <c r="AF64" s="148"/>
      <c r="AG64" s="145"/>
      <c r="AH64" s="145"/>
      <c r="AI64" s="145"/>
      <c r="AJ64" s="146"/>
    </row>
    <row r="65" spans="1:54" ht="217.5" x14ac:dyDescent="0.6">
      <c r="A65" s="19"/>
      <c r="B65" s="30" t="s">
        <v>40</v>
      </c>
      <c r="C65" s="105" t="s">
        <v>41</v>
      </c>
      <c r="D65" s="136"/>
      <c r="E65" s="143" t="s">
        <v>186</v>
      </c>
      <c r="F65" s="138" t="s">
        <v>123</v>
      </c>
      <c r="G65" s="156" t="s">
        <v>487</v>
      </c>
      <c r="H65" s="137" t="s">
        <v>187</v>
      </c>
      <c r="I65" s="137" t="s">
        <v>188</v>
      </c>
      <c r="J65" s="137"/>
      <c r="K65" s="89">
        <v>1</v>
      </c>
      <c r="L65" s="149"/>
      <c r="M65" s="90">
        <v>0.1</v>
      </c>
      <c r="N65" s="150"/>
      <c r="O65" s="90">
        <v>0.4</v>
      </c>
      <c r="P65" s="142"/>
      <c r="Q65" s="89">
        <v>0.6</v>
      </c>
      <c r="R65" s="141"/>
      <c r="S65" s="90">
        <v>1</v>
      </c>
      <c r="T65" s="143" t="s">
        <v>393</v>
      </c>
      <c r="U65" s="23">
        <v>0.1</v>
      </c>
      <c r="V65" s="24">
        <f t="shared" si="4"/>
        <v>1</v>
      </c>
      <c r="W65" s="145" t="s">
        <v>394</v>
      </c>
      <c r="X65" s="146"/>
      <c r="Y65" s="147">
        <v>0.35</v>
      </c>
      <c r="Z65" s="90">
        <f>+Y65/M65</f>
        <v>3.4999999999999996</v>
      </c>
      <c r="AA65" s="145" t="s">
        <v>395</v>
      </c>
      <c r="AB65" s="191"/>
      <c r="AC65" s="90">
        <v>0.6</v>
      </c>
      <c r="AD65" s="90">
        <f t="shared" si="2"/>
        <v>1</v>
      </c>
      <c r="AE65" s="145" t="s">
        <v>497</v>
      </c>
      <c r="AF65" s="148"/>
      <c r="AG65" s="145"/>
      <c r="AH65" s="145"/>
      <c r="AI65" s="145"/>
      <c r="AJ65" s="146"/>
    </row>
    <row r="66" spans="1:54" ht="156.75" x14ac:dyDescent="0.6">
      <c r="A66" s="19"/>
      <c r="B66" s="30" t="s">
        <v>40</v>
      </c>
      <c r="C66" s="105" t="s">
        <v>41</v>
      </c>
      <c r="D66" s="136"/>
      <c r="E66" s="143" t="s">
        <v>186</v>
      </c>
      <c r="F66" s="138" t="s">
        <v>123</v>
      </c>
      <c r="G66" s="156" t="s">
        <v>482</v>
      </c>
      <c r="H66" s="137" t="s">
        <v>189</v>
      </c>
      <c r="I66" s="137" t="s">
        <v>190</v>
      </c>
      <c r="J66" s="137"/>
      <c r="K66" s="89">
        <v>1</v>
      </c>
      <c r="L66" s="140"/>
      <c r="M66" s="90">
        <v>0.25</v>
      </c>
      <c r="N66" s="141"/>
      <c r="O66" s="90">
        <v>0.5</v>
      </c>
      <c r="P66" s="142"/>
      <c r="Q66" s="89">
        <v>0.75</v>
      </c>
      <c r="R66" s="141"/>
      <c r="S66" s="90">
        <v>1</v>
      </c>
      <c r="T66" s="143" t="s">
        <v>191</v>
      </c>
      <c r="U66" s="23">
        <v>0.25</v>
      </c>
      <c r="V66" s="24">
        <f t="shared" si="4"/>
        <v>1</v>
      </c>
      <c r="W66" s="145" t="s">
        <v>396</v>
      </c>
      <c r="X66" s="146"/>
      <c r="Y66" s="147">
        <v>0.5</v>
      </c>
      <c r="Z66" s="90">
        <f t="shared" ref="Z66:Z81" si="6">+Y66/O66</f>
        <v>1</v>
      </c>
      <c r="AA66" s="145" t="s">
        <v>192</v>
      </c>
      <c r="AB66" s="146"/>
      <c r="AC66" s="90">
        <v>0.75</v>
      </c>
      <c r="AD66" s="90">
        <f t="shared" si="2"/>
        <v>1</v>
      </c>
      <c r="AE66" s="145" t="s">
        <v>192</v>
      </c>
      <c r="AF66" s="148"/>
      <c r="AG66" s="145"/>
      <c r="AH66" s="145"/>
      <c r="AI66" s="145"/>
      <c r="AJ66" s="146"/>
    </row>
    <row r="67" spans="1:54" ht="409.5" x14ac:dyDescent="0.6">
      <c r="A67" s="19"/>
      <c r="B67" s="30" t="s">
        <v>40</v>
      </c>
      <c r="C67" s="105" t="s">
        <v>41</v>
      </c>
      <c r="D67" s="136"/>
      <c r="E67" s="143" t="s">
        <v>186</v>
      </c>
      <c r="F67" s="138" t="s">
        <v>123</v>
      </c>
      <c r="G67" s="156" t="s">
        <v>488</v>
      </c>
      <c r="H67" s="139" t="s">
        <v>193</v>
      </c>
      <c r="I67" s="139" t="s">
        <v>194</v>
      </c>
      <c r="J67" s="137"/>
      <c r="K67" s="142">
        <v>1</v>
      </c>
      <c r="L67" s="140">
        <v>1</v>
      </c>
      <c r="M67" s="150">
        <v>0.1</v>
      </c>
      <c r="N67" s="141">
        <v>1</v>
      </c>
      <c r="O67" s="150">
        <v>0.3</v>
      </c>
      <c r="P67" s="192">
        <v>1</v>
      </c>
      <c r="Q67" s="157">
        <v>0.6</v>
      </c>
      <c r="R67" s="141">
        <v>1</v>
      </c>
      <c r="S67" s="150">
        <v>1</v>
      </c>
      <c r="T67" s="153" t="s">
        <v>195</v>
      </c>
      <c r="U67" s="23">
        <v>0.1</v>
      </c>
      <c r="V67" s="24">
        <f t="shared" si="4"/>
        <v>1</v>
      </c>
      <c r="W67" s="145" t="s">
        <v>397</v>
      </c>
      <c r="X67" s="146"/>
      <c r="Y67" s="147">
        <v>0.3</v>
      </c>
      <c r="Z67" s="90">
        <f t="shared" si="6"/>
        <v>1</v>
      </c>
      <c r="AA67" s="145" t="s">
        <v>398</v>
      </c>
      <c r="AB67" s="146"/>
      <c r="AC67" s="90">
        <v>0.6</v>
      </c>
      <c r="AD67" s="90">
        <f t="shared" si="2"/>
        <v>1</v>
      </c>
      <c r="AE67" s="145" t="s">
        <v>570</v>
      </c>
      <c r="AF67" s="169" t="s">
        <v>538</v>
      </c>
      <c r="AG67" s="145"/>
      <c r="AH67" s="145"/>
      <c r="AI67" s="145"/>
      <c r="AJ67" s="146"/>
    </row>
    <row r="68" spans="1:54" ht="217.5" x14ac:dyDescent="0.6">
      <c r="A68" s="19"/>
      <c r="B68" s="30" t="s">
        <v>40</v>
      </c>
      <c r="C68" s="105" t="s">
        <v>41</v>
      </c>
      <c r="D68" s="136"/>
      <c r="E68" s="143" t="s">
        <v>186</v>
      </c>
      <c r="F68" s="138" t="s">
        <v>123</v>
      </c>
      <c r="G68" s="156" t="s">
        <v>488</v>
      </c>
      <c r="H68" s="137" t="s">
        <v>196</v>
      </c>
      <c r="I68" s="137" t="s">
        <v>197</v>
      </c>
      <c r="J68" s="137"/>
      <c r="K68" s="89">
        <v>1</v>
      </c>
      <c r="L68" s="140">
        <v>1</v>
      </c>
      <c r="M68" s="90">
        <v>0.1</v>
      </c>
      <c r="N68" s="141">
        <v>1</v>
      </c>
      <c r="O68" s="90">
        <v>0.3</v>
      </c>
      <c r="P68" s="192">
        <v>1</v>
      </c>
      <c r="Q68" s="157">
        <v>0.6</v>
      </c>
      <c r="R68" s="141">
        <v>1</v>
      </c>
      <c r="S68" s="90">
        <v>1</v>
      </c>
      <c r="T68" s="143" t="s">
        <v>198</v>
      </c>
      <c r="U68" s="23">
        <v>0.1</v>
      </c>
      <c r="V68" s="24">
        <f t="shared" si="4"/>
        <v>1</v>
      </c>
      <c r="W68" s="145" t="s">
        <v>399</v>
      </c>
      <c r="X68" s="146"/>
      <c r="Y68" s="147">
        <v>0.83</v>
      </c>
      <c r="Z68" s="90">
        <f t="shared" si="6"/>
        <v>2.7666666666666666</v>
      </c>
      <c r="AA68" s="145" t="s">
        <v>400</v>
      </c>
      <c r="AB68" s="146"/>
      <c r="AC68" s="90">
        <v>0.5</v>
      </c>
      <c r="AD68" s="90">
        <f t="shared" si="2"/>
        <v>0.83333333333333337</v>
      </c>
      <c r="AE68" s="143" t="s">
        <v>571</v>
      </c>
      <c r="AF68" s="143" t="s">
        <v>538</v>
      </c>
      <c r="AG68" s="145"/>
      <c r="AH68" s="145"/>
      <c r="AI68" s="145"/>
      <c r="AJ68" s="146"/>
    </row>
    <row r="69" spans="1:54" ht="195.75" x14ac:dyDescent="0.6">
      <c r="A69" s="19"/>
      <c r="B69" s="30" t="s">
        <v>40</v>
      </c>
      <c r="C69" s="105" t="s">
        <v>41</v>
      </c>
      <c r="D69" s="136"/>
      <c r="E69" s="143" t="s">
        <v>199</v>
      </c>
      <c r="F69" s="138" t="s">
        <v>123</v>
      </c>
      <c r="G69" s="156" t="s">
        <v>482</v>
      </c>
      <c r="H69" s="137" t="s">
        <v>200</v>
      </c>
      <c r="I69" s="137" t="s">
        <v>201</v>
      </c>
      <c r="J69" s="137"/>
      <c r="K69" s="89">
        <v>1</v>
      </c>
      <c r="L69" s="140"/>
      <c r="M69" s="90">
        <v>0.25</v>
      </c>
      <c r="N69" s="141"/>
      <c r="O69" s="90">
        <v>0.5</v>
      </c>
      <c r="P69" s="142"/>
      <c r="Q69" s="89">
        <v>0.75</v>
      </c>
      <c r="R69" s="141"/>
      <c r="S69" s="90">
        <v>1</v>
      </c>
      <c r="T69" s="143" t="s">
        <v>191</v>
      </c>
      <c r="U69" s="23">
        <v>0.25</v>
      </c>
      <c r="V69" s="24">
        <f t="shared" si="4"/>
        <v>1</v>
      </c>
      <c r="W69" s="145" t="s">
        <v>401</v>
      </c>
      <c r="X69" s="146"/>
      <c r="Y69" s="147">
        <v>0.5</v>
      </c>
      <c r="Z69" s="90">
        <f t="shared" si="6"/>
        <v>1</v>
      </c>
      <c r="AA69" s="145" t="s">
        <v>402</v>
      </c>
      <c r="AB69" s="146"/>
      <c r="AC69" s="90">
        <v>0.75</v>
      </c>
      <c r="AD69" s="90">
        <f t="shared" si="2"/>
        <v>1</v>
      </c>
      <c r="AE69" s="145" t="s">
        <v>539</v>
      </c>
      <c r="AF69" s="148"/>
      <c r="AG69" s="145"/>
      <c r="AH69" s="145"/>
      <c r="AI69" s="145"/>
      <c r="AJ69" s="146"/>
    </row>
    <row r="70" spans="1:54" ht="261" x14ac:dyDescent="0.6">
      <c r="A70" s="19"/>
      <c r="B70" s="30" t="s">
        <v>40</v>
      </c>
      <c r="C70" s="105" t="s">
        <v>41</v>
      </c>
      <c r="D70" s="136"/>
      <c r="E70" s="143" t="s">
        <v>199</v>
      </c>
      <c r="F70" s="138" t="s">
        <v>123</v>
      </c>
      <c r="G70" s="156" t="s">
        <v>482</v>
      </c>
      <c r="H70" s="137" t="s">
        <v>202</v>
      </c>
      <c r="I70" s="137" t="s">
        <v>203</v>
      </c>
      <c r="J70" s="137"/>
      <c r="K70" s="89">
        <v>1</v>
      </c>
      <c r="L70" s="140"/>
      <c r="M70" s="90">
        <v>0.25</v>
      </c>
      <c r="N70" s="141"/>
      <c r="O70" s="90">
        <v>0.5</v>
      </c>
      <c r="P70" s="142"/>
      <c r="Q70" s="89">
        <v>0.75</v>
      </c>
      <c r="R70" s="141"/>
      <c r="S70" s="90">
        <v>1</v>
      </c>
      <c r="T70" s="143" t="s">
        <v>191</v>
      </c>
      <c r="U70" s="23">
        <v>0.25</v>
      </c>
      <c r="V70" s="24">
        <f t="shared" si="4"/>
        <v>1</v>
      </c>
      <c r="W70" s="145" t="s">
        <v>403</v>
      </c>
      <c r="X70" s="146"/>
      <c r="Y70" s="147">
        <v>0.5</v>
      </c>
      <c r="Z70" s="90">
        <f t="shared" si="6"/>
        <v>1</v>
      </c>
      <c r="AA70" s="145" t="s">
        <v>204</v>
      </c>
      <c r="AB70" s="146"/>
      <c r="AC70" s="90">
        <v>0.75</v>
      </c>
      <c r="AD70" s="90">
        <f t="shared" si="2"/>
        <v>1</v>
      </c>
      <c r="AE70" s="145" t="s">
        <v>540</v>
      </c>
      <c r="AF70" s="148"/>
      <c r="AG70" s="145"/>
      <c r="AH70" s="145"/>
      <c r="AI70" s="145"/>
      <c r="AJ70" s="146"/>
    </row>
    <row r="71" spans="1:54" ht="108.75" x14ac:dyDescent="0.6">
      <c r="A71" s="19"/>
      <c r="B71" s="30" t="s">
        <v>170</v>
      </c>
      <c r="C71" s="105" t="s">
        <v>118</v>
      </c>
      <c r="D71" s="136"/>
      <c r="E71" s="143" t="s">
        <v>199</v>
      </c>
      <c r="F71" s="138" t="s">
        <v>123</v>
      </c>
      <c r="G71" s="156" t="s">
        <v>482</v>
      </c>
      <c r="H71" s="137" t="s">
        <v>205</v>
      </c>
      <c r="I71" s="137" t="s">
        <v>206</v>
      </c>
      <c r="J71" s="137"/>
      <c r="K71" s="98">
        <v>16</v>
      </c>
      <c r="L71" s="185">
        <v>3</v>
      </c>
      <c r="M71" s="150">
        <v>0.1875</v>
      </c>
      <c r="N71" s="149">
        <v>9</v>
      </c>
      <c r="O71" s="150">
        <v>0.5</v>
      </c>
      <c r="P71" s="190">
        <v>13</v>
      </c>
      <c r="Q71" s="157">
        <v>0.81</v>
      </c>
      <c r="R71" s="149">
        <v>16</v>
      </c>
      <c r="S71" s="150">
        <v>1</v>
      </c>
      <c r="T71" s="143" t="s">
        <v>207</v>
      </c>
      <c r="U71" s="23">
        <v>0.19</v>
      </c>
      <c r="V71" s="24">
        <f t="shared" si="4"/>
        <v>1.0133333333333334</v>
      </c>
      <c r="W71" s="145" t="s">
        <v>404</v>
      </c>
      <c r="X71" s="146"/>
      <c r="Y71" s="147">
        <v>0.5</v>
      </c>
      <c r="Z71" s="90">
        <f t="shared" si="6"/>
        <v>1</v>
      </c>
      <c r="AA71" s="145" t="s">
        <v>405</v>
      </c>
      <c r="AB71" s="146"/>
      <c r="AC71" s="90"/>
      <c r="AD71" s="90">
        <f t="shared" si="2"/>
        <v>0</v>
      </c>
      <c r="AE71" s="145"/>
      <c r="AF71" s="193" t="s">
        <v>541</v>
      </c>
      <c r="AG71" s="145"/>
      <c r="AH71" s="145"/>
      <c r="AI71" s="145"/>
      <c r="AJ71" s="146"/>
    </row>
    <row r="72" spans="1:54" ht="108.75" x14ac:dyDescent="0.6">
      <c r="A72" s="19"/>
      <c r="B72" s="30" t="s">
        <v>170</v>
      </c>
      <c r="C72" s="105" t="s">
        <v>118</v>
      </c>
      <c r="D72" s="136"/>
      <c r="E72" s="143" t="s">
        <v>199</v>
      </c>
      <c r="F72" s="138" t="s">
        <v>123</v>
      </c>
      <c r="G72" s="156" t="s">
        <v>482</v>
      </c>
      <c r="H72" s="137" t="s">
        <v>208</v>
      </c>
      <c r="I72" s="137" t="s">
        <v>209</v>
      </c>
      <c r="J72" s="137"/>
      <c r="K72" s="89">
        <v>1</v>
      </c>
      <c r="L72" s="172"/>
      <c r="M72" s="90">
        <v>0.25</v>
      </c>
      <c r="N72" s="141"/>
      <c r="O72" s="90">
        <v>0.5</v>
      </c>
      <c r="P72" s="142"/>
      <c r="Q72" s="89">
        <v>0.75</v>
      </c>
      <c r="R72" s="141"/>
      <c r="S72" s="90">
        <v>1</v>
      </c>
      <c r="T72" s="143" t="s">
        <v>210</v>
      </c>
      <c r="U72" s="23">
        <v>0.25</v>
      </c>
      <c r="V72" s="24">
        <f t="shared" si="4"/>
        <v>1</v>
      </c>
      <c r="W72" s="145" t="s">
        <v>406</v>
      </c>
      <c r="X72" s="146"/>
      <c r="Y72" s="147">
        <v>0.5</v>
      </c>
      <c r="Z72" s="90">
        <f t="shared" si="6"/>
        <v>1</v>
      </c>
      <c r="AA72" s="145" t="s">
        <v>407</v>
      </c>
      <c r="AB72" s="146"/>
      <c r="AC72" s="90"/>
      <c r="AD72" s="90">
        <f t="shared" si="2"/>
        <v>0</v>
      </c>
      <c r="AE72" s="145"/>
      <c r="AF72" s="193" t="s">
        <v>541</v>
      </c>
      <c r="AG72" s="145"/>
      <c r="AH72" s="145"/>
      <c r="AI72" s="145"/>
      <c r="AJ72" s="146"/>
    </row>
    <row r="73" spans="1:54" ht="130.5" x14ac:dyDescent="0.6">
      <c r="A73" s="19"/>
      <c r="B73" s="30" t="s">
        <v>170</v>
      </c>
      <c r="C73" s="105" t="s">
        <v>118</v>
      </c>
      <c r="D73" s="136">
        <v>3</v>
      </c>
      <c r="E73" s="143" t="s">
        <v>199</v>
      </c>
      <c r="F73" s="138" t="s">
        <v>123</v>
      </c>
      <c r="G73" s="156" t="s">
        <v>482</v>
      </c>
      <c r="H73" s="137" t="s">
        <v>211</v>
      </c>
      <c r="I73" s="161" t="s">
        <v>212</v>
      </c>
      <c r="J73" s="137"/>
      <c r="K73" s="100">
        <v>1</v>
      </c>
      <c r="L73" s="143"/>
      <c r="M73" s="150">
        <v>0</v>
      </c>
      <c r="N73" s="150"/>
      <c r="O73" s="150">
        <v>0.25</v>
      </c>
      <c r="P73" s="157"/>
      <c r="Q73" s="157">
        <v>0.6</v>
      </c>
      <c r="R73" s="185">
        <v>1</v>
      </c>
      <c r="S73" s="150">
        <v>1</v>
      </c>
      <c r="T73" s="143" t="s">
        <v>210</v>
      </c>
      <c r="U73" s="23">
        <v>0</v>
      </c>
      <c r="V73" s="24">
        <v>0</v>
      </c>
      <c r="W73" s="145"/>
      <c r="X73" s="146"/>
      <c r="Y73" s="147">
        <v>0.36</v>
      </c>
      <c r="Z73" s="90">
        <f t="shared" si="6"/>
        <v>1.44</v>
      </c>
      <c r="AA73" s="145" t="s">
        <v>408</v>
      </c>
      <c r="AB73" s="146"/>
      <c r="AC73" s="90"/>
      <c r="AD73" s="90">
        <f t="shared" si="2"/>
        <v>0</v>
      </c>
      <c r="AE73" s="145"/>
      <c r="AF73" s="193" t="s">
        <v>541</v>
      </c>
      <c r="AG73" s="145"/>
      <c r="AH73" s="145"/>
      <c r="AI73" s="145"/>
      <c r="AJ73" s="146"/>
    </row>
    <row r="74" spans="1:54" ht="142.5" x14ac:dyDescent="0.6">
      <c r="A74" s="19"/>
      <c r="B74" s="30" t="s">
        <v>170</v>
      </c>
      <c r="C74" s="105" t="s">
        <v>41</v>
      </c>
      <c r="D74" s="136">
        <v>1</v>
      </c>
      <c r="E74" s="143" t="s">
        <v>199</v>
      </c>
      <c r="F74" s="138" t="s">
        <v>123</v>
      </c>
      <c r="G74" s="156" t="s">
        <v>482</v>
      </c>
      <c r="H74" s="137" t="s">
        <v>213</v>
      </c>
      <c r="I74" s="161" t="s">
        <v>214</v>
      </c>
      <c r="J74" s="137"/>
      <c r="K74" s="100">
        <v>1</v>
      </c>
      <c r="L74" s="143">
        <v>0</v>
      </c>
      <c r="M74" s="150">
        <v>0</v>
      </c>
      <c r="N74" s="150">
        <v>0</v>
      </c>
      <c r="O74" s="150">
        <v>0.35</v>
      </c>
      <c r="P74" s="157">
        <v>0</v>
      </c>
      <c r="Q74" s="157">
        <v>0.65</v>
      </c>
      <c r="R74" s="150">
        <v>1</v>
      </c>
      <c r="S74" s="150">
        <v>1</v>
      </c>
      <c r="T74" s="143" t="s">
        <v>210</v>
      </c>
      <c r="U74" s="23">
        <v>0</v>
      </c>
      <c r="V74" s="24">
        <v>0</v>
      </c>
      <c r="W74" s="145" t="s">
        <v>409</v>
      </c>
      <c r="X74" s="146"/>
      <c r="Y74" s="147">
        <v>0.56999999999999995</v>
      </c>
      <c r="Z74" s="90">
        <f t="shared" si="6"/>
        <v>1.6285714285714286</v>
      </c>
      <c r="AA74" s="145" t="s">
        <v>410</v>
      </c>
      <c r="AB74" s="146"/>
      <c r="AC74" s="90" t="s">
        <v>496</v>
      </c>
      <c r="AD74" s="90" t="e">
        <f t="shared" si="2"/>
        <v>#VALUE!</v>
      </c>
      <c r="AE74" s="145"/>
      <c r="AF74" s="193" t="s">
        <v>541</v>
      </c>
      <c r="AG74" s="145"/>
      <c r="AH74" s="145"/>
      <c r="AI74" s="145"/>
      <c r="AJ74" s="146"/>
    </row>
    <row r="75" spans="1:54" ht="348" x14ac:dyDescent="0.6">
      <c r="A75" s="19"/>
      <c r="B75" s="30" t="s">
        <v>40</v>
      </c>
      <c r="C75" s="105" t="s">
        <v>41</v>
      </c>
      <c r="D75" s="136"/>
      <c r="E75" s="143" t="s">
        <v>101</v>
      </c>
      <c r="F75" s="138" t="s">
        <v>123</v>
      </c>
      <c r="G75" s="156" t="s">
        <v>482</v>
      </c>
      <c r="H75" s="137" t="s">
        <v>215</v>
      </c>
      <c r="I75" s="137" t="s">
        <v>216</v>
      </c>
      <c r="J75" s="137"/>
      <c r="K75" s="89">
        <v>1</v>
      </c>
      <c r="L75" s="149"/>
      <c r="M75" s="90">
        <v>0</v>
      </c>
      <c r="N75" s="150"/>
      <c r="O75" s="90">
        <v>0.33</v>
      </c>
      <c r="P75" s="142"/>
      <c r="Q75" s="89">
        <v>0.66</v>
      </c>
      <c r="R75" s="141"/>
      <c r="S75" s="90">
        <v>1</v>
      </c>
      <c r="T75" s="143" t="s">
        <v>217</v>
      </c>
      <c r="U75" s="23">
        <v>0</v>
      </c>
      <c r="V75" s="24">
        <v>0</v>
      </c>
      <c r="W75" s="145" t="s">
        <v>411</v>
      </c>
      <c r="X75" s="146"/>
      <c r="Y75" s="147">
        <v>1</v>
      </c>
      <c r="Z75" s="90">
        <f t="shared" si="6"/>
        <v>3.0303030303030303</v>
      </c>
      <c r="AA75" s="145" t="s">
        <v>412</v>
      </c>
      <c r="AB75" s="146"/>
      <c r="AC75" s="90">
        <v>0.66</v>
      </c>
      <c r="AD75" s="90">
        <f t="shared" si="2"/>
        <v>1</v>
      </c>
      <c r="AE75" s="145" t="s">
        <v>542</v>
      </c>
      <c r="AF75" s="148"/>
      <c r="AG75" s="145"/>
      <c r="AH75" s="145"/>
      <c r="AI75" s="145"/>
      <c r="AJ75" s="146"/>
    </row>
    <row r="76" spans="1:54" ht="282.75" x14ac:dyDescent="0.6">
      <c r="A76" s="25"/>
      <c r="B76" s="30" t="s">
        <v>40</v>
      </c>
      <c r="C76" s="105" t="s">
        <v>118</v>
      </c>
      <c r="D76" s="136">
        <v>33102</v>
      </c>
      <c r="E76" s="143" t="s">
        <v>218</v>
      </c>
      <c r="F76" s="138" t="s">
        <v>219</v>
      </c>
      <c r="G76" s="156" t="s">
        <v>489</v>
      </c>
      <c r="H76" s="137" t="s">
        <v>220</v>
      </c>
      <c r="I76" s="139" t="s">
        <v>221</v>
      </c>
      <c r="J76" s="137"/>
      <c r="K76" s="194">
        <v>2718</v>
      </c>
      <c r="L76" s="140">
        <f>+[1]Desagregado!J1+[1]Desagregado!K1+[1]Desagregado!L1</f>
        <v>160.78752525252531</v>
      </c>
      <c r="M76" s="91">
        <f t="shared" ref="M76:M81" si="7">+L76/K76</f>
        <v>5.9156558223887164E-2</v>
      </c>
      <c r="N76" s="195">
        <f>+L76+[1]Desagregado!M1+[1]Desagregado!N1+[1]Desagregado!O1</f>
        <v>1091.0738464646461</v>
      </c>
      <c r="O76" s="91">
        <f t="shared" ref="O76:O81" si="8">+N76/K76</f>
        <v>0.40142525624159164</v>
      </c>
      <c r="P76" s="179">
        <f>+N76+[1]Desagregado!P1+[1]Desagregado!Q1+[1]Desagregado!R1</f>
        <v>1909.0771343434328</v>
      </c>
      <c r="Q76" s="99">
        <f t="shared" ref="Q76:Q81" si="9">+P76/K76</f>
        <v>0.70238305163481707</v>
      </c>
      <c r="R76" s="94">
        <v>2717.6</v>
      </c>
      <c r="S76" s="90">
        <f t="shared" ref="S76:S81" si="10">+R76/K76</f>
        <v>0.99985283296541572</v>
      </c>
      <c r="T76" s="153" t="s">
        <v>222</v>
      </c>
      <c r="U76" s="23">
        <f>252*0.06/L76</f>
        <v>9.4037146079916575E-2</v>
      </c>
      <c r="V76" s="24">
        <f>+U76/M76</f>
        <v>1.5896317991323705</v>
      </c>
      <c r="W76" s="145" t="s">
        <v>413</v>
      </c>
      <c r="X76" s="146"/>
      <c r="Y76" s="23">
        <f>780.37*0.4/N76</f>
        <v>0.2860924592881024</v>
      </c>
      <c r="Z76" s="90">
        <f t="shared" si="6"/>
        <v>0.7126917273882788</v>
      </c>
      <c r="AA76" s="145" t="s">
        <v>414</v>
      </c>
      <c r="AB76" s="146"/>
      <c r="AC76" s="90">
        <v>0.45327446651949965</v>
      </c>
      <c r="AD76" s="90">
        <v>0.6453379896688709</v>
      </c>
      <c r="AE76" s="145" t="s">
        <v>550</v>
      </c>
      <c r="AF76" s="148"/>
      <c r="AG76" s="145"/>
      <c r="AH76" s="145"/>
      <c r="AI76" s="145"/>
      <c r="AJ76" s="146"/>
      <c r="AK76" s="20"/>
      <c r="AL76" s="20"/>
      <c r="AM76" s="20"/>
      <c r="AN76" s="20"/>
      <c r="AO76" s="20"/>
      <c r="AP76" s="20"/>
      <c r="AQ76" s="20"/>
      <c r="AR76" s="20"/>
      <c r="AS76" s="20"/>
      <c r="AT76" s="20"/>
      <c r="AU76" s="20"/>
      <c r="AV76" s="20"/>
      <c r="AW76" s="20"/>
      <c r="AX76" s="20"/>
      <c r="AY76" s="20"/>
      <c r="AZ76" s="20"/>
      <c r="BA76" s="20"/>
      <c r="BB76" s="20"/>
    </row>
    <row r="77" spans="1:54" ht="304.5" x14ac:dyDescent="0.6">
      <c r="A77" s="25"/>
      <c r="B77" s="30" t="s">
        <v>40</v>
      </c>
      <c r="C77" s="105" t="s">
        <v>118</v>
      </c>
      <c r="D77" s="136">
        <v>84</v>
      </c>
      <c r="E77" s="143" t="s">
        <v>218</v>
      </c>
      <c r="F77" s="138" t="s">
        <v>219</v>
      </c>
      <c r="G77" s="156" t="s">
        <v>489</v>
      </c>
      <c r="H77" s="174" t="s">
        <v>223</v>
      </c>
      <c r="I77" s="139" t="s">
        <v>224</v>
      </c>
      <c r="J77" s="137"/>
      <c r="K77" s="192">
        <v>25</v>
      </c>
      <c r="L77" s="140">
        <f>+[1]Desagregado!J1245+[1]Desagregado!K1245+[1]Desagregado!L1245</f>
        <v>0</v>
      </c>
      <c r="M77" s="91">
        <f t="shared" si="7"/>
        <v>0</v>
      </c>
      <c r="N77" s="195">
        <v>2</v>
      </c>
      <c r="O77" s="91">
        <f t="shared" si="8"/>
        <v>0.08</v>
      </c>
      <c r="P77" s="179">
        <v>16</v>
      </c>
      <c r="Q77" s="99">
        <f t="shared" si="9"/>
        <v>0.64</v>
      </c>
      <c r="R77" s="94">
        <v>25</v>
      </c>
      <c r="S77" s="90">
        <f t="shared" si="10"/>
        <v>1</v>
      </c>
      <c r="T77" s="153" t="s">
        <v>225</v>
      </c>
      <c r="U77" s="23">
        <v>0</v>
      </c>
      <c r="V77" s="24">
        <v>0</v>
      </c>
      <c r="W77" s="145" t="s">
        <v>415</v>
      </c>
      <c r="X77" s="146"/>
      <c r="Y77" s="23">
        <f>9*0.08/2</f>
        <v>0.36</v>
      </c>
      <c r="Z77" s="90">
        <f t="shared" si="6"/>
        <v>4.5</v>
      </c>
      <c r="AA77" s="145" t="s">
        <v>416</v>
      </c>
      <c r="AB77" s="188"/>
      <c r="AC77" s="90">
        <v>0.44</v>
      </c>
      <c r="AD77" s="90">
        <v>0.6875</v>
      </c>
      <c r="AE77" s="145" t="s">
        <v>543</v>
      </c>
      <c r="AF77" s="148"/>
      <c r="AG77" s="145"/>
      <c r="AH77" s="145"/>
      <c r="AI77" s="145"/>
      <c r="AJ77" s="146"/>
      <c r="AK77" s="20"/>
      <c r="AL77" s="20"/>
      <c r="AM77" s="20"/>
      <c r="AN77" s="20"/>
      <c r="AO77" s="20"/>
      <c r="AP77" s="20"/>
      <c r="AQ77" s="20"/>
      <c r="AR77" s="20"/>
      <c r="AS77" s="20"/>
      <c r="AT77" s="20"/>
      <c r="AU77" s="20"/>
      <c r="AV77" s="20"/>
      <c r="AW77" s="20"/>
      <c r="AX77" s="20"/>
      <c r="AY77" s="20"/>
      <c r="AZ77" s="20"/>
      <c r="BA77" s="20"/>
      <c r="BB77" s="20"/>
    </row>
    <row r="78" spans="1:54" ht="152.25" x14ac:dyDescent="0.6">
      <c r="A78" s="25"/>
      <c r="B78" s="30" t="s">
        <v>40</v>
      </c>
      <c r="C78" s="105" t="s">
        <v>118</v>
      </c>
      <c r="D78" s="136">
        <v>402</v>
      </c>
      <c r="E78" s="143" t="s">
        <v>218</v>
      </c>
      <c r="F78" s="138" t="s">
        <v>219</v>
      </c>
      <c r="G78" s="156" t="s">
        <v>489</v>
      </c>
      <c r="H78" s="139" t="s">
        <v>226</v>
      </c>
      <c r="I78" s="139" t="s">
        <v>227</v>
      </c>
      <c r="J78" s="137"/>
      <c r="K78" s="196">
        <v>95</v>
      </c>
      <c r="L78" s="197">
        <v>25</v>
      </c>
      <c r="M78" s="90">
        <f t="shared" si="7"/>
        <v>0.26315789473684209</v>
      </c>
      <c r="N78" s="195">
        <v>56</v>
      </c>
      <c r="O78" s="90">
        <f t="shared" si="8"/>
        <v>0.58947368421052626</v>
      </c>
      <c r="P78" s="179">
        <v>73</v>
      </c>
      <c r="Q78" s="89">
        <f t="shared" si="9"/>
        <v>0.76842105263157889</v>
      </c>
      <c r="R78" s="94">
        <v>95</v>
      </c>
      <c r="S78" s="90">
        <f t="shared" si="10"/>
        <v>1</v>
      </c>
      <c r="T78" s="153" t="s">
        <v>228</v>
      </c>
      <c r="U78" s="23">
        <v>0.93200000000000005</v>
      </c>
      <c r="V78" s="24">
        <f>+U78/M78</f>
        <v>3.5416000000000003</v>
      </c>
      <c r="W78" s="145" t="s">
        <v>417</v>
      </c>
      <c r="X78" s="146"/>
      <c r="Y78" s="23">
        <v>0.82</v>
      </c>
      <c r="Z78" s="90">
        <f>+Y78/O78</f>
        <v>1.3910714285714285</v>
      </c>
      <c r="AA78" s="145" t="s">
        <v>418</v>
      </c>
      <c r="AB78" s="146"/>
      <c r="AC78" s="90">
        <v>0.65021052631578946</v>
      </c>
      <c r="AD78" s="90">
        <v>0.84616438356164392</v>
      </c>
      <c r="AE78" s="145" t="s">
        <v>544</v>
      </c>
      <c r="AF78" s="148"/>
      <c r="AG78" s="145"/>
      <c r="AH78" s="145"/>
      <c r="AI78" s="145"/>
      <c r="AJ78" s="146"/>
      <c r="AK78" s="20"/>
      <c r="AL78" s="20"/>
      <c r="AM78" s="20"/>
      <c r="AN78" s="20"/>
      <c r="AO78" s="20"/>
      <c r="AP78" s="20"/>
      <c r="AQ78" s="20"/>
      <c r="AR78" s="20"/>
      <c r="AS78" s="20"/>
      <c r="AT78" s="20"/>
      <c r="AU78" s="20"/>
      <c r="AV78" s="20"/>
      <c r="AW78" s="20"/>
      <c r="AX78" s="20"/>
      <c r="AY78" s="20"/>
      <c r="AZ78" s="20"/>
      <c r="BA78" s="20"/>
      <c r="BB78" s="20"/>
    </row>
    <row r="79" spans="1:54" ht="261" x14ac:dyDescent="0.6">
      <c r="A79" s="25"/>
      <c r="B79" s="30" t="s">
        <v>40</v>
      </c>
      <c r="C79" s="105" t="s">
        <v>118</v>
      </c>
      <c r="D79" s="136">
        <v>996</v>
      </c>
      <c r="E79" s="143" t="s">
        <v>218</v>
      </c>
      <c r="F79" s="138" t="s">
        <v>219</v>
      </c>
      <c r="G79" s="156" t="s">
        <v>489</v>
      </c>
      <c r="H79" s="139" t="s">
        <v>229</v>
      </c>
      <c r="I79" s="139" t="s">
        <v>230</v>
      </c>
      <c r="J79" s="137"/>
      <c r="K79" s="196">
        <v>705</v>
      </c>
      <c r="L79" s="198">
        <v>215.8</v>
      </c>
      <c r="M79" s="90">
        <f t="shared" si="7"/>
        <v>0.30609929078014186</v>
      </c>
      <c r="N79" s="195">
        <v>396.8</v>
      </c>
      <c r="O79" s="90">
        <f t="shared" si="8"/>
        <v>0.56283687943262417</v>
      </c>
      <c r="P79" s="179">
        <v>569</v>
      </c>
      <c r="Q79" s="89">
        <f t="shared" si="9"/>
        <v>0.80709219858156034</v>
      </c>
      <c r="R79" s="94">
        <v>705</v>
      </c>
      <c r="S79" s="90">
        <f t="shared" si="10"/>
        <v>1</v>
      </c>
      <c r="T79" s="153" t="s">
        <v>228</v>
      </c>
      <c r="U79" s="23">
        <f>147.6*M79/L79</f>
        <v>0.20936170212765959</v>
      </c>
      <c r="V79" s="24">
        <f>+U79/M79</f>
        <v>0.68396663577386474</v>
      </c>
      <c r="W79" s="145" t="s">
        <v>419</v>
      </c>
      <c r="X79" s="199"/>
      <c r="Y79" s="23">
        <f>261*O79/N79</f>
        <v>0.37021276595744684</v>
      </c>
      <c r="Z79" s="90">
        <f t="shared" si="6"/>
        <v>0.65776209677419351</v>
      </c>
      <c r="AA79" s="145" t="s">
        <v>420</v>
      </c>
      <c r="AB79" s="146"/>
      <c r="AC79" s="90">
        <v>0.58794326241134753</v>
      </c>
      <c r="AD79" s="90">
        <v>0.72847100175746926</v>
      </c>
      <c r="AE79" s="145" t="s">
        <v>545</v>
      </c>
      <c r="AF79" s="148"/>
      <c r="AG79" s="145"/>
      <c r="AH79" s="145"/>
      <c r="AI79" s="145"/>
      <c r="AJ79" s="146"/>
      <c r="AK79" s="20"/>
      <c r="AL79" s="20"/>
      <c r="AM79" s="20"/>
      <c r="AN79" s="20"/>
      <c r="AO79" s="20"/>
      <c r="AP79" s="20"/>
      <c r="AQ79" s="20"/>
      <c r="AR79" s="20"/>
      <c r="AS79" s="20"/>
      <c r="AT79" s="20"/>
      <c r="AU79" s="20"/>
      <c r="AV79" s="20"/>
      <c r="AW79" s="20"/>
      <c r="AX79" s="20"/>
      <c r="AY79" s="20"/>
      <c r="AZ79" s="20"/>
      <c r="BA79" s="20"/>
      <c r="BB79" s="20"/>
    </row>
    <row r="80" spans="1:54" ht="108.75" x14ac:dyDescent="0.6">
      <c r="A80" s="25"/>
      <c r="B80" s="30" t="s">
        <v>40</v>
      </c>
      <c r="C80" s="105" t="s">
        <v>118</v>
      </c>
      <c r="D80" s="136">
        <v>3</v>
      </c>
      <c r="E80" s="143" t="s">
        <v>218</v>
      </c>
      <c r="F80" s="138" t="s">
        <v>219</v>
      </c>
      <c r="G80" s="156" t="s">
        <v>489</v>
      </c>
      <c r="H80" s="139" t="s">
        <v>231</v>
      </c>
      <c r="I80" s="139" t="s">
        <v>232</v>
      </c>
      <c r="J80" s="137"/>
      <c r="K80" s="200">
        <v>1</v>
      </c>
      <c r="L80" s="197">
        <v>1</v>
      </c>
      <c r="M80" s="90">
        <f t="shared" si="7"/>
        <v>1</v>
      </c>
      <c r="N80" s="141">
        <v>1</v>
      </c>
      <c r="O80" s="90">
        <f t="shared" si="8"/>
        <v>1</v>
      </c>
      <c r="P80" s="142">
        <v>1</v>
      </c>
      <c r="Q80" s="89">
        <f t="shared" si="9"/>
        <v>1</v>
      </c>
      <c r="R80" s="141">
        <v>1</v>
      </c>
      <c r="S80" s="90">
        <f t="shared" si="10"/>
        <v>1</v>
      </c>
      <c r="T80" s="153" t="s">
        <v>225</v>
      </c>
      <c r="U80" s="23">
        <v>0</v>
      </c>
      <c r="V80" s="201">
        <v>0</v>
      </c>
      <c r="W80" s="145"/>
      <c r="X80" s="146"/>
      <c r="Y80" s="23">
        <f>1/P80</f>
        <v>1</v>
      </c>
      <c r="Z80" s="90">
        <f t="shared" si="6"/>
        <v>1</v>
      </c>
      <c r="AA80" s="145" t="s">
        <v>421</v>
      </c>
      <c r="AB80" s="146"/>
      <c r="AC80" s="90">
        <v>1</v>
      </c>
      <c r="AD80" s="90">
        <v>1</v>
      </c>
      <c r="AE80" s="145" t="s">
        <v>421</v>
      </c>
      <c r="AF80" s="148"/>
      <c r="AG80" s="145"/>
      <c r="AH80" s="145"/>
      <c r="AI80" s="145"/>
      <c r="AJ80" s="146"/>
      <c r="AK80" s="20"/>
      <c r="AL80" s="20"/>
      <c r="AM80" s="20"/>
      <c r="AN80" s="20"/>
      <c r="AO80" s="20"/>
      <c r="AP80" s="20"/>
      <c r="AQ80" s="20"/>
      <c r="AR80" s="20"/>
      <c r="AS80" s="20"/>
      <c r="AT80" s="20"/>
      <c r="AU80" s="20"/>
      <c r="AV80" s="20"/>
      <c r="AW80" s="20"/>
      <c r="AX80" s="20"/>
      <c r="AY80" s="20"/>
      <c r="AZ80" s="20"/>
      <c r="BA80" s="20"/>
      <c r="BB80" s="20"/>
    </row>
    <row r="81" spans="1:54" ht="409.5" x14ac:dyDescent="0.6">
      <c r="A81" s="25"/>
      <c r="B81" s="30" t="s">
        <v>40</v>
      </c>
      <c r="C81" s="105" t="s">
        <v>118</v>
      </c>
      <c r="D81" s="202">
        <v>1</v>
      </c>
      <c r="E81" s="143" t="s">
        <v>218</v>
      </c>
      <c r="F81" s="138" t="s">
        <v>219</v>
      </c>
      <c r="G81" s="156" t="s">
        <v>489</v>
      </c>
      <c r="H81" s="139" t="s">
        <v>233</v>
      </c>
      <c r="I81" s="139" t="s">
        <v>234</v>
      </c>
      <c r="J81" s="137"/>
      <c r="K81" s="203">
        <v>1173</v>
      </c>
      <c r="L81" s="197">
        <v>34.54</v>
      </c>
      <c r="M81" s="90">
        <f t="shared" si="7"/>
        <v>2.9445865302642794E-2</v>
      </c>
      <c r="N81" s="140">
        <f>+L81+383.15</f>
        <v>417.69</v>
      </c>
      <c r="O81" s="90">
        <f t="shared" si="8"/>
        <v>0.35608695652173911</v>
      </c>
      <c r="P81" s="192">
        <f>373.5+N81</f>
        <v>791.19</v>
      </c>
      <c r="Q81" s="89">
        <f t="shared" si="9"/>
        <v>0.67450127877237853</v>
      </c>
      <c r="R81" s="140">
        <v>1173</v>
      </c>
      <c r="S81" s="90">
        <f t="shared" si="10"/>
        <v>1</v>
      </c>
      <c r="T81" s="153" t="s">
        <v>222</v>
      </c>
      <c r="U81" s="23">
        <f>68.94*M81/L81</f>
        <v>5.8772378516624035E-2</v>
      </c>
      <c r="V81" s="24">
        <f>+U81/M81</f>
        <v>1.9959467284308048</v>
      </c>
      <c r="W81" s="145" t="s">
        <v>422</v>
      </c>
      <c r="X81" s="188">
        <f>68.94/35</f>
        <v>1.9697142857142858</v>
      </c>
      <c r="Y81" s="23">
        <f>212.7*O81/N81</f>
        <v>0.18132992327365727</v>
      </c>
      <c r="Z81" s="90">
        <f t="shared" si="6"/>
        <v>0.50922933275874449</v>
      </c>
      <c r="AA81" s="145" t="s">
        <v>423</v>
      </c>
      <c r="AB81" s="146"/>
      <c r="AC81" s="90">
        <v>0.30826086956521737</v>
      </c>
      <c r="AD81" s="90">
        <v>0.79827854244871643</v>
      </c>
      <c r="AE81" s="145" t="s">
        <v>546</v>
      </c>
      <c r="AF81" s="148"/>
      <c r="AG81" s="145"/>
      <c r="AH81" s="145"/>
      <c r="AI81" s="145"/>
      <c r="AJ81" s="146"/>
      <c r="AK81" s="20"/>
      <c r="AL81" s="20"/>
      <c r="AM81" s="20"/>
      <c r="AN81" s="20"/>
      <c r="AO81" s="20"/>
      <c r="AP81" s="20"/>
      <c r="AQ81" s="20"/>
      <c r="AR81" s="20"/>
      <c r="AS81" s="20"/>
      <c r="AT81" s="20"/>
      <c r="AU81" s="20"/>
      <c r="AV81" s="20"/>
      <c r="AW81" s="20"/>
      <c r="AX81" s="20"/>
      <c r="AY81" s="20"/>
      <c r="AZ81" s="20"/>
      <c r="BA81" s="20"/>
      <c r="BB81" s="20"/>
    </row>
    <row r="82" spans="1:54" ht="108.75" x14ac:dyDescent="0.6">
      <c r="A82" s="25"/>
      <c r="B82" s="30" t="s">
        <v>40</v>
      </c>
      <c r="C82" s="105" t="s">
        <v>118</v>
      </c>
      <c r="D82" s="202"/>
      <c r="E82" s="143" t="s">
        <v>218</v>
      </c>
      <c r="F82" s="138" t="s">
        <v>219</v>
      </c>
      <c r="G82" s="156" t="s">
        <v>489</v>
      </c>
      <c r="H82" s="139" t="s">
        <v>235</v>
      </c>
      <c r="I82" s="139" t="s">
        <v>236</v>
      </c>
      <c r="J82" s="137"/>
      <c r="K82" s="203">
        <v>8</v>
      </c>
      <c r="L82" s="197"/>
      <c r="M82" s="90">
        <v>0</v>
      </c>
      <c r="N82" s="141"/>
      <c r="O82" s="90">
        <v>0</v>
      </c>
      <c r="P82" s="142"/>
      <c r="Q82" s="89">
        <v>0</v>
      </c>
      <c r="R82" s="141">
        <v>8</v>
      </c>
      <c r="S82" s="90">
        <f>+R82/K82</f>
        <v>1</v>
      </c>
      <c r="T82" s="153" t="s">
        <v>225</v>
      </c>
      <c r="U82" s="23">
        <v>0</v>
      </c>
      <c r="V82" s="204">
        <v>0</v>
      </c>
      <c r="W82" s="145" t="s">
        <v>424</v>
      </c>
      <c r="X82" s="146"/>
      <c r="Y82" s="23">
        <f>3/R82</f>
        <v>0.375</v>
      </c>
      <c r="Z82" s="150">
        <f>+Y82</f>
        <v>0.375</v>
      </c>
      <c r="AA82" s="145" t="s">
        <v>425</v>
      </c>
      <c r="AB82" s="146"/>
      <c r="AC82" s="90">
        <v>0.625</v>
      </c>
      <c r="AD82" s="90">
        <v>0</v>
      </c>
      <c r="AE82" s="145" t="s">
        <v>498</v>
      </c>
      <c r="AF82" s="148"/>
      <c r="AG82" s="145"/>
      <c r="AH82" s="145"/>
      <c r="AI82" s="145"/>
      <c r="AJ82" s="146"/>
      <c r="AK82" s="20"/>
      <c r="AL82" s="20"/>
      <c r="AM82" s="20"/>
      <c r="AN82" s="20"/>
      <c r="AO82" s="20"/>
      <c r="AP82" s="20"/>
      <c r="AQ82" s="20"/>
      <c r="AR82" s="20"/>
      <c r="AS82" s="20"/>
      <c r="AT82" s="20"/>
      <c r="AU82" s="20"/>
      <c r="AV82" s="20"/>
      <c r="AW82" s="20"/>
      <c r="AX82" s="20"/>
      <c r="AY82" s="20"/>
      <c r="AZ82" s="20"/>
      <c r="BA82" s="20"/>
      <c r="BB82" s="20"/>
    </row>
    <row r="83" spans="1:54" ht="108.75" x14ac:dyDescent="0.6">
      <c r="A83" s="25"/>
      <c r="B83" s="30" t="s">
        <v>40</v>
      </c>
      <c r="C83" s="105" t="s">
        <v>118</v>
      </c>
      <c r="D83" s="136">
        <v>40</v>
      </c>
      <c r="E83" s="143" t="s">
        <v>218</v>
      </c>
      <c r="F83" s="138" t="s">
        <v>219</v>
      </c>
      <c r="G83" s="156" t="s">
        <v>489</v>
      </c>
      <c r="H83" s="139" t="s">
        <v>237</v>
      </c>
      <c r="I83" s="139" t="s">
        <v>238</v>
      </c>
      <c r="J83" s="137"/>
      <c r="K83" s="189">
        <v>4</v>
      </c>
      <c r="L83" s="197"/>
      <c r="M83" s="90">
        <v>0</v>
      </c>
      <c r="N83" s="141"/>
      <c r="O83" s="90">
        <v>0</v>
      </c>
      <c r="P83" s="142"/>
      <c r="Q83" s="89">
        <v>0</v>
      </c>
      <c r="R83" s="141">
        <v>4</v>
      </c>
      <c r="S83" s="90">
        <v>1</v>
      </c>
      <c r="T83" s="153" t="s">
        <v>225</v>
      </c>
      <c r="U83" s="23">
        <v>1</v>
      </c>
      <c r="V83" s="24">
        <v>1</v>
      </c>
      <c r="W83" s="145" t="s">
        <v>426</v>
      </c>
      <c r="X83" s="146"/>
      <c r="Y83" s="23">
        <v>1</v>
      </c>
      <c r="Z83" s="90">
        <f>+Y83/S83</f>
        <v>1</v>
      </c>
      <c r="AA83" s="145" t="s">
        <v>427</v>
      </c>
      <c r="AB83" s="146"/>
      <c r="AC83" s="90">
        <v>2.75</v>
      </c>
      <c r="AD83" s="90" t="e">
        <v>#DIV/0!</v>
      </c>
      <c r="AE83" s="145" t="s">
        <v>499</v>
      </c>
      <c r="AF83" s="148"/>
      <c r="AG83" s="145"/>
      <c r="AH83" s="145"/>
      <c r="AI83" s="145"/>
      <c r="AJ83" s="146"/>
      <c r="AK83" s="20"/>
      <c r="AL83" s="20"/>
      <c r="AM83" s="20"/>
      <c r="AN83" s="20"/>
      <c r="AO83" s="20"/>
      <c r="AP83" s="20"/>
      <c r="AQ83" s="20"/>
      <c r="AR83" s="20"/>
      <c r="AS83" s="20"/>
      <c r="AT83" s="20"/>
      <c r="AU83" s="20"/>
      <c r="AV83" s="20"/>
      <c r="AW83" s="20"/>
      <c r="AX83" s="20"/>
      <c r="AY83" s="20"/>
      <c r="AZ83" s="20"/>
      <c r="BA83" s="20"/>
      <c r="BB83" s="20"/>
    </row>
    <row r="84" spans="1:54" ht="152.25" x14ac:dyDescent="0.6">
      <c r="A84" s="25"/>
      <c r="B84" s="30" t="s">
        <v>40</v>
      </c>
      <c r="C84" s="105" t="s">
        <v>118</v>
      </c>
      <c r="D84" s="136"/>
      <c r="E84" s="143" t="s">
        <v>218</v>
      </c>
      <c r="F84" s="138" t="s">
        <v>219</v>
      </c>
      <c r="G84" s="156" t="s">
        <v>489</v>
      </c>
      <c r="H84" s="139" t="s">
        <v>239</v>
      </c>
      <c r="I84" s="139" t="s">
        <v>240</v>
      </c>
      <c r="J84" s="137"/>
      <c r="K84" s="189">
        <v>27</v>
      </c>
      <c r="L84" s="172">
        <v>27</v>
      </c>
      <c r="M84" s="90">
        <f t="shared" ref="M84:M92" si="11">+L84/K84</f>
        <v>1</v>
      </c>
      <c r="N84" s="153">
        <v>27</v>
      </c>
      <c r="O84" s="90">
        <f>+N84/K84</f>
        <v>1</v>
      </c>
      <c r="P84" s="139">
        <v>27</v>
      </c>
      <c r="Q84" s="89">
        <f t="shared" ref="Q84:Q92" si="12">+P84/K84</f>
        <v>1</v>
      </c>
      <c r="R84" s="153">
        <v>27</v>
      </c>
      <c r="S84" s="90">
        <f t="shared" ref="S84:S92" si="13">+R84/K84</f>
        <v>1</v>
      </c>
      <c r="T84" s="153" t="s">
        <v>228</v>
      </c>
      <c r="U84" s="23">
        <v>1</v>
      </c>
      <c r="V84" s="24">
        <f>+U84/M84</f>
        <v>1</v>
      </c>
      <c r="W84" s="145"/>
      <c r="X84" s="146"/>
      <c r="Y84" s="23">
        <v>1</v>
      </c>
      <c r="Z84" s="90">
        <f>+Y84/O84</f>
        <v>1</v>
      </c>
      <c r="AA84" s="145" t="s">
        <v>428</v>
      </c>
      <c r="AB84" s="146"/>
      <c r="AC84" s="90">
        <v>1</v>
      </c>
      <c r="AD84" s="90">
        <v>1</v>
      </c>
      <c r="AE84" s="145" t="s">
        <v>428</v>
      </c>
      <c r="AF84" s="148"/>
      <c r="AG84" s="145"/>
      <c r="AH84" s="145"/>
      <c r="AI84" s="145"/>
      <c r="AJ84" s="146"/>
      <c r="AK84" s="20"/>
      <c r="AL84" s="20"/>
      <c r="AM84" s="20"/>
      <c r="AN84" s="20"/>
      <c r="AO84" s="20"/>
      <c r="AP84" s="20"/>
      <c r="AQ84" s="20"/>
      <c r="AR84" s="20"/>
      <c r="AS84" s="20"/>
      <c r="AT84" s="20"/>
      <c r="AU84" s="20"/>
      <c r="AV84" s="20"/>
      <c r="AW84" s="20"/>
      <c r="AX84" s="20"/>
      <c r="AY84" s="20"/>
      <c r="AZ84" s="20"/>
      <c r="BA84" s="20"/>
      <c r="BB84" s="20"/>
    </row>
    <row r="85" spans="1:54" ht="152.25" x14ac:dyDescent="0.6">
      <c r="A85" s="25"/>
      <c r="B85" s="30" t="s">
        <v>40</v>
      </c>
      <c r="C85" s="105" t="s">
        <v>118</v>
      </c>
      <c r="D85" s="136"/>
      <c r="E85" s="143" t="s">
        <v>218</v>
      </c>
      <c r="F85" s="138" t="s">
        <v>219</v>
      </c>
      <c r="G85" s="156" t="s">
        <v>489</v>
      </c>
      <c r="H85" s="139" t="s">
        <v>241</v>
      </c>
      <c r="I85" s="139" t="s">
        <v>242</v>
      </c>
      <c r="J85" s="137"/>
      <c r="K85" s="189">
        <v>20</v>
      </c>
      <c r="L85" s="172">
        <v>7</v>
      </c>
      <c r="M85" s="90">
        <f t="shared" si="11"/>
        <v>0.35</v>
      </c>
      <c r="N85" s="153">
        <v>12</v>
      </c>
      <c r="O85" s="90">
        <f t="shared" ref="O85:O92" si="14">+N85/K85</f>
        <v>0.6</v>
      </c>
      <c r="P85" s="139">
        <v>15</v>
      </c>
      <c r="Q85" s="89">
        <f t="shared" si="12"/>
        <v>0.75</v>
      </c>
      <c r="R85" s="153">
        <v>20</v>
      </c>
      <c r="S85" s="90">
        <f t="shared" si="13"/>
        <v>1</v>
      </c>
      <c r="T85" s="153" t="s">
        <v>228</v>
      </c>
      <c r="U85" s="23">
        <f>4*M85/L85</f>
        <v>0.19999999999999998</v>
      </c>
      <c r="V85" s="24">
        <f>+U85/M85</f>
        <v>0.5714285714285714</v>
      </c>
      <c r="W85" s="145"/>
      <c r="X85" s="191"/>
      <c r="Y85" s="23">
        <f>5*O85/P85</f>
        <v>0.2</v>
      </c>
      <c r="Z85" s="90">
        <f>+Y85/O85</f>
        <v>0.33333333333333337</v>
      </c>
      <c r="AA85" s="145" t="s">
        <v>429</v>
      </c>
      <c r="AB85" s="146"/>
      <c r="AC85" s="90">
        <v>0.25</v>
      </c>
      <c r="AD85" s="90">
        <v>0.33333333333333331</v>
      </c>
      <c r="AE85" s="145" t="s">
        <v>547</v>
      </c>
      <c r="AF85" s="148"/>
      <c r="AG85" s="145"/>
      <c r="AH85" s="145"/>
      <c r="AI85" s="145"/>
      <c r="AJ85" s="146"/>
      <c r="AK85" s="20"/>
      <c r="AL85" s="20"/>
      <c r="AM85" s="20"/>
      <c r="AN85" s="20"/>
      <c r="AO85" s="20"/>
      <c r="AP85" s="20"/>
      <c r="AQ85" s="20"/>
      <c r="AR85" s="20"/>
      <c r="AS85" s="20"/>
      <c r="AT85" s="20"/>
      <c r="AU85" s="20"/>
      <c r="AV85" s="20"/>
      <c r="AW85" s="20"/>
      <c r="AX85" s="20"/>
      <c r="AY85" s="20"/>
      <c r="AZ85" s="20"/>
      <c r="BA85" s="20"/>
      <c r="BB85" s="20"/>
    </row>
    <row r="86" spans="1:54" ht="108.75" x14ac:dyDescent="0.6">
      <c r="A86" s="25"/>
      <c r="B86" s="30" t="s">
        <v>40</v>
      </c>
      <c r="C86" s="105" t="s">
        <v>118</v>
      </c>
      <c r="D86" s="136"/>
      <c r="E86" s="143" t="s">
        <v>218</v>
      </c>
      <c r="F86" s="138" t="s">
        <v>219</v>
      </c>
      <c r="G86" s="156" t="s">
        <v>489</v>
      </c>
      <c r="H86" s="139" t="s">
        <v>243</v>
      </c>
      <c r="I86" s="139" t="s">
        <v>244</v>
      </c>
      <c r="J86" s="137"/>
      <c r="K86" s="189">
        <v>649</v>
      </c>
      <c r="L86" s="172">
        <v>649</v>
      </c>
      <c r="M86" s="90">
        <f t="shared" si="11"/>
        <v>1</v>
      </c>
      <c r="N86" s="102">
        <v>649</v>
      </c>
      <c r="O86" s="90">
        <f t="shared" si="14"/>
        <v>1</v>
      </c>
      <c r="P86" s="200">
        <v>649</v>
      </c>
      <c r="Q86" s="89">
        <f t="shared" si="12"/>
        <v>1</v>
      </c>
      <c r="R86" s="102">
        <v>649</v>
      </c>
      <c r="S86" s="90">
        <f t="shared" si="13"/>
        <v>1</v>
      </c>
      <c r="T86" s="153" t="s">
        <v>245</v>
      </c>
      <c r="U86" s="23">
        <v>1</v>
      </c>
      <c r="V86" s="24">
        <f>+U86/M86</f>
        <v>1</v>
      </c>
      <c r="W86" s="145" t="s">
        <v>430</v>
      </c>
      <c r="X86" s="146"/>
      <c r="Y86" s="23">
        <v>1</v>
      </c>
      <c r="Z86" s="90">
        <f>+Y86/Q86</f>
        <v>1</v>
      </c>
      <c r="AA86" s="145" t="s">
        <v>431</v>
      </c>
      <c r="AB86" s="146"/>
      <c r="AC86" s="90">
        <v>1</v>
      </c>
      <c r="AD86" s="90">
        <v>1</v>
      </c>
      <c r="AE86" s="145" t="s">
        <v>431</v>
      </c>
      <c r="AF86" s="148"/>
      <c r="AG86" s="145"/>
      <c r="AH86" s="145"/>
      <c r="AI86" s="145"/>
      <c r="AJ86" s="146"/>
      <c r="AK86" s="20"/>
      <c r="AL86" s="20"/>
      <c r="AM86" s="20"/>
      <c r="AN86" s="20"/>
      <c r="AO86" s="20"/>
      <c r="AP86" s="20"/>
      <c r="AQ86" s="20"/>
      <c r="AR86" s="20"/>
      <c r="AS86" s="20"/>
      <c r="AT86" s="20"/>
      <c r="AU86" s="20"/>
      <c r="AV86" s="20"/>
      <c r="AW86" s="20"/>
      <c r="AX86" s="20"/>
      <c r="AY86" s="20"/>
      <c r="AZ86" s="20"/>
      <c r="BA86" s="20"/>
      <c r="BB86" s="20"/>
    </row>
    <row r="87" spans="1:54" ht="108.75" x14ac:dyDescent="0.6">
      <c r="A87" s="25"/>
      <c r="B87" s="30" t="s">
        <v>40</v>
      </c>
      <c r="C87" s="105" t="s">
        <v>118</v>
      </c>
      <c r="D87" s="136"/>
      <c r="E87" s="143" t="s">
        <v>218</v>
      </c>
      <c r="F87" s="138" t="s">
        <v>219</v>
      </c>
      <c r="G87" s="156" t="s">
        <v>489</v>
      </c>
      <c r="H87" s="139" t="s">
        <v>246</v>
      </c>
      <c r="I87" s="139" t="s">
        <v>247</v>
      </c>
      <c r="J87" s="137"/>
      <c r="K87" s="189">
        <v>9821</v>
      </c>
      <c r="L87" s="172">
        <v>9821</v>
      </c>
      <c r="M87" s="90">
        <f t="shared" si="11"/>
        <v>1</v>
      </c>
      <c r="N87" s="172">
        <v>9821</v>
      </c>
      <c r="O87" s="90">
        <f t="shared" si="14"/>
        <v>1</v>
      </c>
      <c r="P87" s="189">
        <v>9821</v>
      </c>
      <c r="Q87" s="89">
        <f t="shared" si="12"/>
        <v>1</v>
      </c>
      <c r="R87" s="172">
        <v>9821</v>
      </c>
      <c r="S87" s="90">
        <f t="shared" si="13"/>
        <v>1</v>
      </c>
      <c r="T87" s="153" t="s">
        <v>245</v>
      </c>
      <c r="U87" s="23">
        <v>1</v>
      </c>
      <c r="V87" s="24">
        <f>U87/M87</f>
        <v>1</v>
      </c>
      <c r="W87" s="145"/>
      <c r="X87" s="146"/>
      <c r="Y87" s="23">
        <v>1</v>
      </c>
      <c r="Z87" s="90">
        <f>+Y87/O87</f>
        <v>1</v>
      </c>
      <c r="AA87" s="145"/>
      <c r="AB87" s="146"/>
      <c r="AC87" s="90">
        <v>1</v>
      </c>
      <c r="AD87" s="90">
        <v>1</v>
      </c>
      <c r="AE87" s="145"/>
      <c r="AF87" s="148"/>
      <c r="AG87" s="145"/>
      <c r="AH87" s="145"/>
      <c r="AI87" s="145"/>
      <c r="AJ87" s="146"/>
      <c r="AK87" s="20"/>
      <c r="AL87" s="20"/>
      <c r="AM87" s="20"/>
      <c r="AN87" s="20"/>
      <c r="AO87" s="20"/>
      <c r="AP87" s="20"/>
      <c r="AQ87" s="20"/>
      <c r="AR87" s="20"/>
      <c r="AS87" s="20"/>
      <c r="AT87" s="20"/>
      <c r="AU87" s="20"/>
      <c r="AV87" s="20"/>
      <c r="AW87" s="20"/>
      <c r="AX87" s="20"/>
      <c r="AY87" s="20"/>
      <c r="AZ87" s="20"/>
      <c r="BA87" s="20"/>
      <c r="BB87" s="20"/>
    </row>
    <row r="88" spans="1:54" ht="108.75" x14ac:dyDescent="0.6">
      <c r="A88" s="25"/>
      <c r="B88" s="30" t="s">
        <v>40</v>
      </c>
      <c r="C88" s="105" t="s">
        <v>118</v>
      </c>
      <c r="D88" s="136"/>
      <c r="E88" s="143" t="s">
        <v>218</v>
      </c>
      <c r="F88" s="138" t="s">
        <v>219</v>
      </c>
      <c r="G88" s="156" t="s">
        <v>489</v>
      </c>
      <c r="H88" s="139" t="s">
        <v>248</v>
      </c>
      <c r="I88" s="139" t="s">
        <v>249</v>
      </c>
      <c r="J88" s="137"/>
      <c r="K88" s="189">
        <v>5</v>
      </c>
      <c r="L88" s="205">
        <v>2</v>
      </c>
      <c r="M88" s="206">
        <f t="shared" si="11"/>
        <v>0.4</v>
      </c>
      <c r="N88" s="172">
        <v>4</v>
      </c>
      <c r="O88" s="90">
        <f t="shared" si="14"/>
        <v>0.8</v>
      </c>
      <c r="P88" s="189">
        <v>5</v>
      </c>
      <c r="Q88" s="89">
        <f t="shared" si="12"/>
        <v>1</v>
      </c>
      <c r="R88" s="172">
        <v>5</v>
      </c>
      <c r="S88" s="90">
        <f t="shared" si="13"/>
        <v>1</v>
      </c>
      <c r="T88" s="153" t="s">
        <v>225</v>
      </c>
      <c r="U88" s="23">
        <v>0.4</v>
      </c>
      <c r="V88" s="24">
        <f>+U88/L88</f>
        <v>0.2</v>
      </c>
      <c r="W88" s="145" t="s">
        <v>432</v>
      </c>
      <c r="X88" s="146"/>
      <c r="Y88" s="23">
        <f>2/N88</f>
        <v>0.5</v>
      </c>
      <c r="Z88" s="90">
        <f>+Y88/O88</f>
        <v>0.625</v>
      </c>
      <c r="AA88" s="145" t="s">
        <v>432</v>
      </c>
      <c r="AB88" s="146"/>
      <c r="AC88" s="90">
        <v>0.4</v>
      </c>
      <c r="AD88" s="90">
        <v>0.4</v>
      </c>
      <c r="AE88" s="145" t="s">
        <v>548</v>
      </c>
      <c r="AF88" s="148"/>
      <c r="AG88" s="145"/>
      <c r="AH88" s="145"/>
      <c r="AI88" s="145"/>
      <c r="AJ88" s="146"/>
      <c r="AK88" s="20"/>
      <c r="AL88" s="20"/>
      <c r="AM88" s="20"/>
      <c r="AN88" s="20"/>
      <c r="AO88" s="20"/>
      <c r="AP88" s="20"/>
      <c r="AQ88" s="20"/>
      <c r="AR88" s="20"/>
      <c r="AS88" s="20"/>
      <c r="AT88" s="20"/>
      <c r="AU88" s="20"/>
      <c r="AV88" s="20"/>
      <c r="AW88" s="20"/>
      <c r="AX88" s="20"/>
      <c r="AY88" s="20"/>
      <c r="AZ88" s="20"/>
      <c r="BA88" s="20"/>
      <c r="BB88" s="20"/>
    </row>
    <row r="89" spans="1:54" ht="108.75" x14ac:dyDescent="0.6">
      <c r="A89" s="25"/>
      <c r="B89" s="30" t="s">
        <v>40</v>
      </c>
      <c r="C89" s="105" t="s">
        <v>118</v>
      </c>
      <c r="D89" s="136"/>
      <c r="E89" s="143" t="s">
        <v>218</v>
      </c>
      <c r="F89" s="138" t="s">
        <v>219</v>
      </c>
      <c r="G89" s="156" t="s">
        <v>489</v>
      </c>
      <c r="H89" s="139" t="s">
        <v>250</v>
      </c>
      <c r="I89" s="139" t="s">
        <v>251</v>
      </c>
      <c r="J89" s="137"/>
      <c r="K89" s="189">
        <v>3</v>
      </c>
      <c r="L89" s="207">
        <v>0</v>
      </c>
      <c r="M89" s="208">
        <f t="shared" si="11"/>
        <v>0</v>
      </c>
      <c r="N89" s="209">
        <f>+[1]Desagregado!N1366</f>
        <v>0</v>
      </c>
      <c r="O89" s="90">
        <f t="shared" si="14"/>
        <v>0</v>
      </c>
      <c r="P89" s="142">
        <v>1</v>
      </c>
      <c r="Q89" s="89">
        <f t="shared" si="12"/>
        <v>0.33333333333333331</v>
      </c>
      <c r="R89" s="141">
        <v>3</v>
      </c>
      <c r="S89" s="90">
        <f t="shared" si="13"/>
        <v>1</v>
      </c>
      <c r="T89" s="153" t="s">
        <v>225</v>
      </c>
      <c r="U89" s="23">
        <v>0</v>
      </c>
      <c r="V89" s="24">
        <v>0</v>
      </c>
      <c r="W89" s="145"/>
      <c r="X89" s="146"/>
      <c r="Y89" s="23">
        <v>0</v>
      </c>
      <c r="Z89" s="90">
        <v>0</v>
      </c>
      <c r="AA89" s="145" t="s">
        <v>433</v>
      </c>
      <c r="AB89" s="146"/>
      <c r="AC89" s="90">
        <v>0.33333333333333331</v>
      </c>
      <c r="AD89" s="90">
        <v>1</v>
      </c>
      <c r="AE89" s="145" t="s">
        <v>500</v>
      </c>
      <c r="AF89" s="148"/>
      <c r="AG89" s="145"/>
      <c r="AH89" s="145"/>
      <c r="AI89" s="145"/>
      <c r="AJ89" s="146"/>
      <c r="AK89" s="20"/>
      <c r="AL89" s="20"/>
      <c r="AM89" s="20"/>
      <c r="AN89" s="20"/>
      <c r="AO89" s="20"/>
      <c r="AP89" s="20"/>
      <c r="AQ89" s="20"/>
      <c r="AR89" s="20"/>
      <c r="AS89" s="20"/>
      <c r="AT89" s="20"/>
      <c r="AU89" s="20"/>
      <c r="AV89" s="20"/>
      <c r="AW89" s="20"/>
      <c r="AX89" s="20"/>
      <c r="AY89" s="20"/>
      <c r="AZ89" s="20"/>
      <c r="BA89" s="20"/>
      <c r="BB89" s="20"/>
    </row>
    <row r="90" spans="1:54" ht="239.25" x14ac:dyDescent="0.6">
      <c r="A90" s="25"/>
      <c r="B90" s="30" t="s">
        <v>40</v>
      </c>
      <c r="C90" s="105" t="s">
        <v>118</v>
      </c>
      <c r="D90" s="136"/>
      <c r="E90" s="143" t="s">
        <v>218</v>
      </c>
      <c r="F90" s="138" t="s">
        <v>219</v>
      </c>
      <c r="G90" s="156" t="s">
        <v>489</v>
      </c>
      <c r="H90" s="139" t="s">
        <v>252</v>
      </c>
      <c r="I90" s="139" t="s">
        <v>253</v>
      </c>
      <c r="J90" s="137"/>
      <c r="K90" s="189">
        <v>20</v>
      </c>
      <c r="L90" s="140">
        <v>5</v>
      </c>
      <c r="M90" s="210">
        <f t="shared" si="11"/>
        <v>0.25</v>
      </c>
      <c r="N90" s="172">
        <v>15</v>
      </c>
      <c r="O90" s="90">
        <f t="shared" si="14"/>
        <v>0.75</v>
      </c>
      <c r="P90" s="189">
        <v>20</v>
      </c>
      <c r="Q90" s="89">
        <f t="shared" si="12"/>
        <v>1</v>
      </c>
      <c r="R90" s="172">
        <f>+P90</f>
        <v>20</v>
      </c>
      <c r="S90" s="90">
        <f t="shared" si="13"/>
        <v>1</v>
      </c>
      <c r="T90" s="153" t="s">
        <v>225</v>
      </c>
      <c r="U90" s="23">
        <v>0.25</v>
      </c>
      <c r="V90" s="24">
        <f>+U90/M90</f>
        <v>1</v>
      </c>
      <c r="W90" s="145" t="s">
        <v>434</v>
      </c>
      <c r="X90" s="146"/>
      <c r="Y90" s="23">
        <v>0.25</v>
      </c>
      <c r="Z90" s="90">
        <f>+Y90/O90</f>
        <v>0.33333333333333331</v>
      </c>
      <c r="AA90" s="145" t="s">
        <v>434</v>
      </c>
      <c r="AB90" s="191" t="s">
        <v>435</v>
      </c>
      <c r="AC90" s="90">
        <v>1</v>
      </c>
      <c r="AD90" s="90">
        <v>1</v>
      </c>
      <c r="AE90" s="145" t="s">
        <v>501</v>
      </c>
      <c r="AF90" s="148"/>
      <c r="AG90" s="145"/>
      <c r="AH90" s="145"/>
      <c r="AI90" s="145"/>
      <c r="AJ90" s="146"/>
      <c r="AK90" s="20"/>
      <c r="AL90" s="20"/>
      <c r="AM90" s="20"/>
      <c r="AN90" s="20"/>
      <c r="AO90" s="20"/>
      <c r="AP90" s="20"/>
      <c r="AQ90" s="20"/>
      <c r="AR90" s="20"/>
      <c r="AS90" s="20"/>
      <c r="AT90" s="20"/>
      <c r="AU90" s="20"/>
      <c r="AV90" s="20"/>
      <c r="AW90" s="20"/>
      <c r="AX90" s="20"/>
      <c r="AY90" s="20"/>
      <c r="AZ90" s="20"/>
      <c r="BA90" s="20"/>
      <c r="BB90" s="20"/>
    </row>
    <row r="91" spans="1:54" ht="108.75" x14ac:dyDescent="0.6">
      <c r="A91" s="25"/>
      <c r="B91" s="30" t="s">
        <v>40</v>
      </c>
      <c r="C91" s="105" t="s">
        <v>118</v>
      </c>
      <c r="D91" s="136"/>
      <c r="E91" s="143" t="s">
        <v>218</v>
      </c>
      <c r="F91" s="138" t="s">
        <v>219</v>
      </c>
      <c r="G91" s="156" t="s">
        <v>489</v>
      </c>
      <c r="H91" s="139" t="s">
        <v>254</v>
      </c>
      <c r="I91" s="139" t="s">
        <v>255</v>
      </c>
      <c r="J91" s="137"/>
      <c r="K91" s="189">
        <v>2</v>
      </c>
      <c r="L91" s="140"/>
      <c r="M91" s="210">
        <f t="shared" si="11"/>
        <v>0</v>
      </c>
      <c r="N91" s="141"/>
      <c r="O91" s="90">
        <f t="shared" si="14"/>
        <v>0</v>
      </c>
      <c r="P91" s="142"/>
      <c r="Q91" s="89">
        <f t="shared" si="12"/>
        <v>0</v>
      </c>
      <c r="R91" s="140">
        <v>2</v>
      </c>
      <c r="S91" s="90">
        <f t="shared" si="13"/>
        <v>1</v>
      </c>
      <c r="T91" s="153" t="s">
        <v>225</v>
      </c>
      <c r="U91" s="23">
        <v>0</v>
      </c>
      <c r="V91" s="24">
        <v>0</v>
      </c>
      <c r="W91" s="145" t="s">
        <v>436</v>
      </c>
      <c r="X91" s="146"/>
      <c r="Y91" s="23">
        <v>0</v>
      </c>
      <c r="Z91" s="90">
        <v>0</v>
      </c>
      <c r="AA91" s="145" t="s">
        <v>437</v>
      </c>
      <c r="AB91" s="146"/>
      <c r="AC91" s="90">
        <v>0</v>
      </c>
      <c r="AD91" s="90">
        <v>0</v>
      </c>
      <c r="AE91" s="145" t="s">
        <v>549</v>
      </c>
      <c r="AF91" s="148"/>
      <c r="AG91" s="145"/>
      <c r="AH91" s="145"/>
      <c r="AI91" s="145"/>
      <c r="AJ91" s="146"/>
      <c r="AK91" s="20"/>
      <c r="AL91" s="20"/>
      <c r="AM91" s="20"/>
      <c r="AN91" s="20"/>
      <c r="AO91" s="20"/>
      <c r="AP91" s="20"/>
      <c r="AQ91" s="20"/>
      <c r="AR91" s="20"/>
      <c r="AS91" s="20"/>
      <c r="AT91" s="20"/>
      <c r="AU91" s="20"/>
      <c r="AV91" s="20"/>
      <c r="AW91" s="20"/>
      <c r="AX91" s="20"/>
      <c r="AY91" s="20"/>
      <c r="AZ91" s="20"/>
      <c r="BA91" s="20"/>
      <c r="BB91" s="20"/>
    </row>
    <row r="92" spans="1:54" ht="99.75" x14ac:dyDescent="0.6">
      <c r="A92" s="19"/>
      <c r="B92" s="30" t="s">
        <v>40</v>
      </c>
      <c r="C92" s="105" t="s">
        <v>118</v>
      </c>
      <c r="D92" s="136"/>
      <c r="E92" s="143" t="s">
        <v>256</v>
      </c>
      <c r="F92" s="138" t="s">
        <v>219</v>
      </c>
      <c r="G92" s="156" t="s">
        <v>489</v>
      </c>
      <c r="H92" s="137" t="s">
        <v>257</v>
      </c>
      <c r="I92" s="137" t="s">
        <v>258</v>
      </c>
      <c r="J92" s="137"/>
      <c r="K92" s="211">
        <v>154</v>
      </c>
      <c r="L92" s="101">
        <v>154</v>
      </c>
      <c r="M92" s="90">
        <f t="shared" si="11"/>
        <v>1</v>
      </c>
      <c r="N92" s="102">
        <v>154</v>
      </c>
      <c r="O92" s="90">
        <f t="shared" si="14"/>
        <v>1</v>
      </c>
      <c r="P92" s="200">
        <v>154</v>
      </c>
      <c r="Q92" s="89">
        <f t="shared" si="12"/>
        <v>1</v>
      </c>
      <c r="R92" s="102">
        <v>154</v>
      </c>
      <c r="S92" s="90">
        <f t="shared" si="13"/>
        <v>1</v>
      </c>
      <c r="T92" s="143" t="s">
        <v>64</v>
      </c>
      <c r="U92" s="23">
        <v>1</v>
      </c>
      <c r="V92" s="24">
        <f>+U92/M92</f>
        <v>1</v>
      </c>
      <c r="W92" s="145" t="s">
        <v>438</v>
      </c>
      <c r="X92" s="146"/>
      <c r="Y92" s="147">
        <v>1</v>
      </c>
      <c r="Z92" s="90">
        <f>+Y92/O92</f>
        <v>1</v>
      </c>
      <c r="AA92" s="145" t="s">
        <v>439</v>
      </c>
      <c r="AB92" s="146"/>
      <c r="AC92" s="90">
        <v>0.75</v>
      </c>
      <c r="AD92" s="90">
        <f t="shared" ref="AD92:AD113" si="15">AC92/Q92</f>
        <v>0.75</v>
      </c>
      <c r="AE92" s="145" t="s">
        <v>551</v>
      </c>
      <c r="AF92" s="148"/>
      <c r="AG92" s="145"/>
      <c r="AH92" s="145"/>
      <c r="AI92" s="145"/>
      <c r="AJ92" s="146"/>
    </row>
    <row r="93" spans="1:54" ht="99.75" x14ac:dyDescent="0.6">
      <c r="A93" s="19"/>
      <c r="B93" s="30" t="s">
        <v>40</v>
      </c>
      <c r="C93" s="105" t="s">
        <v>118</v>
      </c>
      <c r="D93" s="202">
        <v>1</v>
      </c>
      <c r="E93" s="143" t="s">
        <v>256</v>
      </c>
      <c r="F93" s="138" t="s">
        <v>219</v>
      </c>
      <c r="G93" s="156" t="s">
        <v>489</v>
      </c>
      <c r="H93" s="137" t="s">
        <v>259</v>
      </c>
      <c r="I93" s="137" t="s">
        <v>260</v>
      </c>
      <c r="J93" s="137"/>
      <c r="K93" s="89">
        <v>1</v>
      </c>
      <c r="L93" s="140"/>
      <c r="M93" s="90">
        <v>0.25</v>
      </c>
      <c r="N93" s="141"/>
      <c r="O93" s="90">
        <v>0.5</v>
      </c>
      <c r="P93" s="142"/>
      <c r="Q93" s="89">
        <v>0.75</v>
      </c>
      <c r="R93" s="141"/>
      <c r="S93" s="90">
        <v>1</v>
      </c>
      <c r="T93" s="143" t="s">
        <v>261</v>
      </c>
      <c r="U93" s="23">
        <v>0.25</v>
      </c>
      <c r="V93" s="24">
        <f>+U93/M93</f>
        <v>1</v>
      </c>
      <c r="W93" s="145" t="s">
        <v>440</v>
      </c>
      <c r="X93" s="146"/>
      <c r="Y93" s="147">
        <v>0.5</v>
      </c>
      <c r="Z93" s="90">
        <f>+Y93/O93</f>
        <v>1</v>
      </c>
      <c r="AA93" s="145" t="s">
        <v>441</v>
      </c>
      <c r="AB93" s="146"/>
      <c r="AC93" s="90">
        <v>0.75</v>
      </c>
      <c r="AD93" s="90">
        <f t="shared" si="15"/>
        <v>1</v>
      </c>
      <c r="AE93" s="145" t="s">
        <v>552</v>
      </c>
      <c r="AF93" s="148"/>
      <c r="AG93" s="145"/>
      <c r="AH93" s="145"/>
      <c r="AI93" s="145"/>
      <c r="AJ93" s="146"/>
    </row>
    <row r="94" spans="1:54" ht="99.75" x14ac:dyDescent="0.6">
      <c r="A94" s="19"/>
      <c r="B94" s="30" t="s">
        <v>40</v>
      </c>
      <c r="C94" s="105" t="s">
        <v>41</v>
      </c>
      <c r="D94" s="136"/>
      <c r="E94" s="143" t="s">
        <v>60</v>
      </c>
      <c r="F94" s="138" t="s">
        <v>219</v>
      </c>
      <c r="G94" s="156" t="s">
        <v>489</v>
      </c>
      <c r="H94" s="137" t="s">
        <v>262</v>
      </c>
      <c r="I94" s="137" t="s">
        <v>263</v>
      </c>
      <c r="J94" s="137"/>
      <c r="K94" s="89">
        <v>1</v>
      </c>
      <c r="L94" s="173"/>
      <c r="M94" s="90">
        <v>0.25</v>
      </c>
      <c r="N94" s="141"/>
      <c r="O94" s="90">
        <v>0.5</v>
      </c>
      <c r="P94" s="142"/>
      <c r="Q94" s="89">
        <v>0.75</v>
      </c>
      <c r="R94" s="141"/>
      <c r="S94" s="90">
        <v>1</v>
      </c>
      <c r="T94" s="143" t="s">
        <v>64</v>
      </c>
      <c r="U94" s="23">
        <v>0.25</v>
      </c>
      <c r="V94" s="24">
        <f t="shared" ref="V94:V113" si="16">+U94/M94</f>
        <v>1</v>
      </c>
      <c r="W94" s="145" t="s">
        <v>442</v>
      </c>
      <c r="X94" s="146"/>
      <c r="Y94" s="147">
        <v>0.5</v>
      </c>
      <c r="Z94" s="90">
        <f>+Y94/O94</f>
        <v>1</v>
      </c>
      <c r="AA94" s="145" t="s">
        <v>443</v>
      </c>
      <c r="AB94" s="146"/>
      <c r="AC94" s="90">
        <v>0.75</v>
      </c>
      <c r="AD94" s="90">
        <f t="shared" si="15"/>
        <v>1</v>
      </c>
      <c r="AE94" s="145" t="s">
        <v>504</v>
      </c>
      <c r="AF94" s="148"/>
      <c r="AG94" s="145"/>
      <c r="AH94" s="145"/>
      <c r="AI94" s="145"/>
      <c r="AJ94" s="146"/>
    </row>
    <row r="95" spans="1:54" ht="409.5" x14ac:dyDescent="0.6">
      <c r="A95" s="19"/>
      <c r="B95" s="30" t="s">
        <v>40</v>
      </c>
      <c r="C95" s="105" t="s">
        <v>118</v>
      </c>
      <c r="D95" s="202"/>
      <c r="E95" s="143" t="s">
        <v>60</v>
      </c>
      <c r="F95" s="138" t="s">
        <v>219</v>
      </c>
      <c r="G95" s="156" t="s">
        <v>489</v>
      </c>
      <c r="H95" s="137" t="s">
        <v>553</v>
      </c>
      <c r="I95" s="137" t="s">
        <v>264</v>
      </c>
      <c r="J95" s="137"/>
      <c r="K95" s="89">
        <v>1</v>
      </c>
      <c r="L95" s="140"/>
      <c r="M95" s="90">
        <v>0.25</v>
      </c>
      <c r="N95" s="141"/>
      <c r="O95" s="90">
        <v>0.5</v>
      </c>
      <c r="P95" s="142"/>
      <c r="Q95" s="89">
        <v>0.75</v>
      </c>
      <c r="R95" s="141"/>
      <c r="S95" s="90">
        <v>1</v>
      </c>
      <c r="T95" s="143" t="s">
        <v>64</v>
      </c>
      <c r="U95" s="23">
        <v>0.25</v>
      </c>
      <c r="V95" s="24">
        <f t="shared" si="16"/>
        <v>1</v>
      </c>
      <c r="W95" s="145" t="s">
        <v>444</v>
      </c>
      <c r="X95" s="146"/>
      <c r="Y95" s="147">
        <v>0.5</v>
      </c>
      <c r="Z95" s="90">
        <f>+Y95/O95</f>
        <v>1</v>
      </c>
      <c r="AA95" s="145" t="s">
        <v>445</v>
      </c>
      <c r="AB95" s="146"/>
      <c r="AC95" s="90">
        <v>0.75</v>
      </c>
      <c r="AD95" s="90">
        <f t="shared" si="15"/>
        <v>1</v>
      </c>
      <c r="AE95" s="145" t="s">
        <v>554</v>
      </c>
      <c r="AF95" s="148"/>
      <c r="AG95" s="145"/>
      <c r="AH95" s="145"/>
      <c r="AI95" s="145"/>
      <c r="AJ95" s="146"/>
    </row>
    <row r="96" spans="1:54" ht="99.75" x14ac:dyDescent="0.6">
      <c r="A96" s="19"/>
      <c r="B96" s="30" t="s">
        <v>40</v>
      </c>
      <c r="C96" s="105" t="s">
        <v>41</v>
      </c>
      <c r="D96" s="202"/>
      <c r="E96" s="143" t="s">
        <v>60</v>
      </c>
      <c r="F96" s="138" t="s">
        <v>219</v>
      </c>
      <c r="G96" s="156" t="s">
        <v>489</v>
      </c>
      <c r="H96" s="137" t="s">
        <v>265</v>
      </c>
      <c r="I96" s="137" t="s">
        <v>266</v>
      </c>
      <c r="J96" s="137"/>
      <c r="K96" s="89">
        <v>1</v>
      </c>
      <c r="L96" s="140"/>
      <c r="M96" s="90">
        <v>0.1</v>
      </c>
      <c r="N96" s="141"/>
      <c r="O96" s="90">
        <v>0.5</v>
      </c>
      <c r="P96" s="142"/>
      <c r="Q96" s="89">
        <v>0.75</v>
      </c>
      <c r="R96" s="141"/>
      <c r="S96" s="90">
        <v>1</v>
      </c>
      <c r="T96" s="143" t="s">
        <v>133</v>
      </c>
      <c r="U96" s="23">
        <v>0</v>
      </c>
      <c r="V96" s="24">
        <f t="shared" si="16"/>
        <v>0</v>
      </c>
      <c r="W96" s="212" t="s">
        <v>446</v>
      </c>
      <c r="X96" s="146"/>
      <c r="Y96" s="147">
        <v>0.5</v>
      </c>
      <c r="Z96" s="90">
        <f t="shared" ref="Z96:Z113" si="17">+Y96/O96</f>
        <v>1</v>
      </c>
      <c r="AA96" s="145" t="s">
        <v>447</v>
      </c>
      <c r="AB96" s="146"/>
      <c r="AC96" s="90">
        <v>0.75</v>
      </c>
      <c r="AD96" s="90">
        <f t="shared" si="15"/>
        <v>1</v>
      </c>
      <c r="AE96" s="145"/>
      <c r="AF96" s="193" t="s">
        <v>555</v>
      </c>
      <c r="AG96" s="145"/>
      <c r="AH96" s="145"/>
      <c r="AI96" s="145"/>
      <c r="AJ96" s="146"/>
    </row>
    <row r="97" spans="1:36" ht="348" x14ac:dyDescent="0.6">
      <c r="A97" s="19"/>
      <c r="B97" s="30" t="s">
        <v>40</v>
      </c>
      <c r="C97" s="105" t="s">
        <v>41</v>
      </c>
      <c r="D97" s="202"/>
      <c r="E97" s="143" t="s">
        <v>60</v>
      </c>
      <c r="F97" s="138" t="s">
        <v>219</v>
      </c>
      <c r="G97" s="156" t="s">
        <v>489</v>
      </c>
      <c r="H97" s="137" t="s">
        <v>267</v>
      </c>
      <c r="I97" s="137" t="s">
        <v>268</v>
      </c>
      <c r="J97" s="137"/>
      <c r="K97" s="89">
        <v>1</v>
      </c>
      <c r="L97" s="149"/>
      <c r="M97" s="90">
        <v>0.25</v>
      </c>
      <c r="N97" s="150"/>
      <c r="O97" s="90">
        <v>0.5</v>
      </c>
      <c r="P97" s="142"/>
      <c r="Q97" s="89">
        <v>0.75</v>
      </c>
      <c r="R97" s="141"/>
      <c r="S97" s="90">
        <v>1</v>
      </c>
      <c r="T97" s="143" t="s">
        <v>269</v>
      </c>
      <c r="U97" s="23">
        <v>0</v>
      </c>
      <c r="V97" s="24">
        <f t="shared" si="16"/>
        <v>0</v>
      </c>
      <c r="W97" s="145">
        <v>0</v>
      </c>
      <c r="X97" s="146"/>
      <c r="Y97" s="147">
        <v>0.5</v>
      </c>
      <c r="Z97" s="90">
        <f t="shared" si="17"/>
        <v>1</v>
      </c>
      <c r="AA97" s="145" t="s">
        <v>448</v>
      </c>
      <c r="AB97" s="146"/>
      <c r="AC97" s="90">
        <v>0.75</v>
      </c>
      <c r="AD97" s="90">
        <f t="shared" si="15"/>
        <v>1</v>
      </c>
      <c r="AE97" s="145" t="s">
        <v>556</v>
      </c>
      <c r="AF97" s="148"/>
      <c r="AG97" s="145"/>
      <c r="AH97" s="145"/>
      <c r="AI97" s="145"/>
      <c r="AJ97" s="146"/>
    </row>
    <row r="98" spans="1:36" ht="409.5" x14ac:dyDescent="0.6">
      <c r="A98" s="19"/>
      <c r="B98" s="30" t="s">
        <v>40</v>
      </c>
      <c r="C98" s="105" t="s">
        <v>118</v>
      </c>
      <c r="D98" s="202"/>
      <c r="E98" s="143" t="s">
        <v>60</v>
      </c>
      <c r="F98" s="138" t="s">
        <v>219</v>
      </c>
      <c r="G98" s="156" t="s">
        <v>489</v>
      </c>
      <c r="H98" s="137" t="s">
        <v>270</v>
      </c>
      <c r="I98" s="137" t="s">
        <v>271</v>
      </c>
      <c r="J98" s="137"/>
      <c r="K98" s="89">
        <v>1</v>
      </c>
      <c r="L98" s="149"/>
      <c r="M98" s="90">
        <v>0.25</v>
      </c>
      <c r="N98" s="150"/>
      <c r="O98" s="90">
        <v>0.5</v>
      </c>
      <c r="P98" s="142"/>
      <c r="Q98" s="89">
        <v>0.75</v>
      </c>
      <c r="R98" s="141"/>
      <c r="S98" s="90">
        <v>1</v>
      </c>
      <c r="T98" s="143" t="s">
        <v>269</v>
      </c>
      <c r="U98" s="23">
        <v>0</v>
      </c>
      <c r="V98" s="24">
        <f t="shared" si="16"/>
        <v>0</v>
      </c>
      <c r="W98" s="212" t="s">
        <v>449</v>
      </c>
      <c r="X98" s="146"/>
      <c r="Y98" s="147">
        <v>0.5</v>
      </c>
      <c r="Z98" s="90">
        <f t="shared" si="17"/>
        <v>1</v>
      </c>
      <c r="AA98" s="145" t="s">
        <v>450</v>
      </c>
      <c r="AB98" s="146"/>
      <c r="AC98" s="90">
        <v>0.75</v>
      </c>
      <c r="AD98" s="90">
        <f t="shared" si="15"/>
        <v>1</v>
      </c>
      <c r="AE98" s="145" t="s">
        <v>556</v>
      </c>
      <c r="AF98" s="148"/>
      <c r="AG98" s="145"/>
      <c r="AH98" s="145"/>
      <c r="AI98" s="145"/>
      <c r="AJ98" s="146"/>
    </row>
    <row r="99" spans="1:36" ht="409.5" x14ac:dyDescent="0.6">
      <c r="A99" s="19"/>
      <c r="B99" s="30" t="s">
        <v>40</v>
      </c>
      <c r="C99" s="105" t="s">
        <v>41</v>
      </c>
      <c r="D99" s="202"/>
      <c r="E99" s="143" t="s">
        <v>60</v>
      </c>
      <c r="F99" s="138" t="s">
        <v>219</v>
      </c>
      <c r="G99" s="156" t="s">
        <v>489</v>
      </c>
      <c r="H99" s="137" t="s">
        <v>272</v>
      </c>
      <c r="I99" s="137" t="s">
        <v>273</v>
      </c>
      <c r="J99" s="137"/>
      <c r="K99" s="89">
        <v>1</v>
      </c>
      <c r="L99" s="149"/>
      <c r="M99" s="90">
        <v>0.25</v>
      </c>
      <c r="N99" s="150"/>
      <c r="O99" s="90">
        <v>0.5</v>
      </c>
      <c r="P99" s="142"/>
      <c r="Q99" s="89">
        <v>0.75</v>
      </c>
      <c r="R99" s="141"/>
      <c r="S99" s="90">
        <v>1</v>
      </c>
      <c r="T99" s="143" t="s">
        <v>269</v>
      </c>
      <c r="U99" s="23">
        <v>0</v>
      </c>
      <c r="V99" s="24">
        <f t="shared" si="16"/>
        <v>0</v>
      </c>
      <c r="W99" s="212" t="s">
        <v>451</v>
      </c>
      <c r="X99" s="146"/>
      <c r="Y99" s="147">
        <v>0.5</v>
      </c>
      <c r="Z99" s="90">
        <f t="shared" si="17"/>
        <v>1</v>
      </c>
      <c r="AA99" s="145" t="s">
        <v>452</v>
      </c>
      <c r="AB99" s="146"/>
      <c r="AC99" s="90">
        <v>0.75</v>
      </c>
      <c r="AD99" s="90">
        <f>AC99/Q99</f>
        <v>1</v>
      </c>
      <c r="AE99" s="145" t="s">
        <v>558</v>
      </c>
      <c r="AF99" s="169" t="s">
        <v>557</v>
      </c>
      <c r="AG99" s="145"/>
      <c r="AH99" s="145"/>
      <c r="AI99" s="145"/>
      <c r="AJ99" s="146"/>
    </row>
    <row r="100" spans="1:36" ht="409.5" x14ac:dyDescent="0.6">
      <c r="A100" s="19"/>
      <c r="B100" s="30" t="s">
        <v>40</v>
      </c>
      <c r="C100" s="105" t="s">
        <v>41</v>
      </c>
      <c r="D100" s="202"/>
      <c r="E100" s="143" t="s">
        <v>60</v>
      </c>
      <c r="F100" s="138" t="s">
        <v>219</v>
      </c>
      <c r="G100" s="156" t="s">
        <v>489</v>
      </c>
      <c r="H100" s="137" t="s">
        <v>274</v>
      </c>
      <c r="I100" s="137" t="s">
        <v>275</v>
      </c>
      <c r="J100" s="137"/>
      <c r="K100" s="89">
        <v>1</v>
      </c>
      <c r="L100" s="149"/>
      <c r="M100" s="90">
        <v>0.25</v>
      </c>
      <c r="N100" s="150"/>
      <c r="O100" s="90">
        <v>0.5</v>
      </c>
      <c r="P100" s="142"/>
      <c r="Q100" s="89">
        <v>0.75</v>
      </c>
      <c r="R100" s="141"/>
      <c r="S100" s="90">
        <v>1</v>
      </c>
      <c r="T100" s="143" t="s">
        <v>269</v>
      </c>
      <c r="U100" s="23">
        <v>0</v>
      </c>
      <c r="V100" s="24">
        <f t="shared" si="16"/>
        <v>0</v>
      </c>
      <c r="W100" s="212" t="s">
        <v>453</v>
      </c>
      <c r="X100" s="146"/>
      <c r="Y100" s="147">
        <v>0.5</v>
      </c>
      <c r="Z100" s="90">
        <f t="shared" si="17"/>
        <v>1</v>
      </c>
      <c r="AA100" s="145" t="s">
        <v>276</v>
      </c>
      <c r="AB100" s="146"/>
      <c r="AC100" s="90">
        <v>0.75</v>
      </c>
      <c r="AD100" s="90">
        <f t="shared" si="15"/>
        <v>1</v>
      </c>
      <c r="AE100" s="145" t="s">
        <v>559</v>
      </c>
      <c r="AF100" s="148"/>
      <c r="AG100" s="145"/>
      <c r="AH100" s="145"/>
      <c r="AI100" s="145"/>
      <c r="AJ100" s="146"/>
    </row>
    <row r="101" spans="1:36" ht="409.5" x14ac:dyDescent="0.6">
      <c r="A101" s="19"/>
      <c r="B101" s="30" t="s">
        <v>40</v>
      </c>
      <c r="C101" s="105" t="s">
        <v>41</v>
      </c>
      <c r="D101" s="202"/>
      <c r="E101" s="143" t="s">
        <v>60</v>
      </c>
      <c r="F101" s="138" t="s">
        <v>219</v>
      </c>
      <c r="G101" s="156" t="s">
        <v>489</v>
      </c>
      <c r="H101" s="137" t="s">
        <v>277</v>
      </c>
      <c r="I101" s="137" t="s">
        <v>278</v>
      </c>
      <c r="J101" s="137"/>
      <c r="K101" s="89">
        <v>1</v>
      </c>
      <c r="L101" s="149"/>
      <c r="M101" s="90">
        <v>0.25</v>
      </c>
      <c r="N101" s="150"/>
      <c r="O101" s="90">
        <v>0.5</v>
      </c>
      <c r="P101" s="142"/>
      <c r="Q101" s="89">
        <v>0.75</v>
      </c>
      <c r="R101" s="141"/>
      <c r="S101" s="90">
        <v>1</v>
      </c>
      <c r="T101" s="143" t="s">
        <v>279</v>
      </c>
      <c r="U101" s="23">
        <v>0</v>
      </c>
      <c r="V101" s="24">
        <f t="shared" si="16"/>
        <v>0</v>
      </c>
      <c r="W101" s="212" t="s">
        <v>454</v>
      </c>
      <c r="X101" s="146"/>
      <c r="Y101" s="147">
        <v>0.5</v>
      </c>
      <c r="Z101" s="90">
        <f t="shared" si="17"/>
        <v>1</v>
      </c>
      <c r="AA101" s="145" t="s">
        <v>455</v>
      </c>
      <c r="AB101" s="146"/>
      <c r="AC101" s="90">
        <v>0.75</v>
      </c>
      <c r="AD101" s="90">
        <f t="shared" si="15"/>
        <v>1</v>
      </c>
      <c r="AE101" s="145" t="s">
        <v>560</v>
      </c>
      <c r="AF101" s="148"/>
      <c r="AG101" s="145"/>
      <c r="AH101" s="145"/>
      <c r="AI101" s="145"/>
      <c r="AJ101" s="146"/>
    </row>
    <row r="102" spans="1:36" ht="409.5" x14ac:dyDescent="0.6">
      <c r="A102" s="19"/>
      <c r="B102" s="30" t="s">
        <v>40</v>
      </c>
      <c r="C102" s="105" t="s">
        <v>41</v>
      </c>
      <c r="D102" s="202"/>
      <c r="E102" s="143" t="s">
        <v>60</v>
      </c>
      <c r="F102" s="138" t="s">
        <v>219</v>
      </c>
      <c r="G102" s="156" t="s">
        <v>489</v>
      </c>
      <c r="H102" s="137" t="s">
        <v>280</v>
      </c>
      <c r="I102" s="137" t="s">
        <v>281</v>
      </c>
      <c r="J102" s="137"/>
      <c r="K102" s="89">
        <v>1</v>
      </c>
      <c r="L102" s="149"/>
      <c r="M102" s="90">
        <v>0.25</v>
      </c>
      <c r="N102" s="150"/>
      <c r="O102" s="90">
        <v>0.5</v>
      </c>
      <c r="P102" s="142"/>
      <c r="Q102" s="89">
        <v>0.75</v>
      </c>
      <c r="R102" s="141"/>
      <c r="S102" s="90">
        <v>1</v>
      </c>
      <c r="T102" s="143" t="s">
        <v>269</v>
      </c>
      <c r="U102" s="23">
        <v>0</v>
      </c>
      <c r="V102" s="24">
        <f t="shared" si="16"/>
        <v>0</v>
      </c>
      <c r="W102" s="212" t="s">
        <v>456</v>
      </c>
      <c r="X102" s="146"/>
      <c r="Y102" s="147">
        <v>0.5</v>
      </c>
      <c r="Z102" s="90">
        <f t="shared" si="17"/>
        <v>1</v>
      </c>
      <c r="AA102" s="145" t="s">
        <v>457</v>
      </c>
      <c r="AB102" s="146"/>
      <c r="AC102" s="90">
        <v>0.75</v>
      </c>
      <c r="AD102" s="90">
        <f t="shared" si="15"/>
        <v>1</v>
      </c>
      <c r="AE102" s="145" t="s">
        <v>561</v>
      </c>
      <c r="AF102" s="148"/>
      <c r="AG102" s="145"/>
      <c r="AH102" s="145"/>
      <c r="AI102" s="145"/>
      <c r="AJ102" s="146"/>
    </row>
    <row r="103" spans="1:36" ht="195.75" x14ac:dyDescent="0.6">
      <c r="A103" s="19"/>
      <c r="B103" s="30" t="s">
        <v>40</v>
      </c>
      <c r="C103" s="105" t="s">
        <v>118</v>
      </c>
      <c r="D103" s="136"/>
      <c r="E103" s="143" t="s">
        <v>171</v>
      </c>
      <c r="F103" s="138" t="s">
        <v>219</v>
      </c>
      <c r="G103" s="156" t="s">
        <v>489</v>
      </c>
      <c r="H103" s="139" t="s">
        <v>282</v>
      </c>
      <c r="I103" s="139" t="s">
        <v>283</v>
      </c>
      <c r="J103" s="137"/>
      <c r="K103" s="99">
        <v>1</v>
      </c>
      <c r="L103" s="153"/>
      <c r="M103" s="91">
        <v>0.25</v>
      </c>
      <c r="N103" s="141"/>
      <c r="O103" s="91">
        <v>0.5</v>
      </c>
      <c r="P103" s="142"/>
      <c r="Q103" s="99">
        <v>0.75</v>
      </c>
      <c r="R103" s="141"/>
      <c r="S103" s="91">
        <v>1</v>
      </c>
      <c r="T103" s="153" t="s">
        <v>174</v>
      </c>
      <c r="U103" s="23">
        <v>0.25</v>
      </c>
      <c r="V103" s="24">
        <f t="shared" si="16"/>
        <v>1</v>
      </c>
      <c r="W103" s="212" t="s">
        <v>458</v>
      </c>
      <c r="X103" s="146"/>
      <c r="Y103" s="147">
        <v>0.25</v>
      </c>
      <c r="Z103" s="90">
        <f t="shared" si="17"/>
        <v>0.5</v>
      </c>
      <c r="AA103" s="145" t="s">
        <v>282</v>
      </c>
      <c r="AB103" s="146"/>
      <c r="AC103" s="90">
        <v>0.75</v>
      </c>
      <c r="AD103" s="90">
        <f t="shared" si="15"/>
        <v>1</v>
      </c>
      <c r="AE103" s="145" t="s">
        <v>502</v>
      </c>
      <c r="AF103" s="148"/>
      <c r="AG103" s="145"/>
      <c r="AH103" s="145"/>
      <c r="AI103" s="145"/>
      <c r="AJ103" s="146"/>
    </row>
    <row r="104" spans="1:36" ht="174" x14ac:dyDescent="0.6">
      <c r="A104" s="19"/>
      <c r="B104" s="30" t="s">
        <v>40</v>
      </c>
      <c r="C104" s="105" t="s">
        <v>118</v>
      </c>
      <c r="D104" s="136"/>
      <c r="E104" s="143" t="s">
        <v>199</v>
      </c>
      <c r="F104" s="138" t="s">
        <v>219</v>
      </c>
      <c r="G104" s="156" t="s">
        <v>489</v>
      </c>
      <c r="H104" s="137" t="s">
        <v>284</v>
      </c>
      <c r="I104" s="137" t="s">
        <v>285</v>
      </c>
      <c r="J104" s="137"/>
      <c r="K104" s="89">
        <v>1</v>
      </c>
      <c r="L104" s="172"/>
      <c r="M104" s="90">
        <v>0.25</v>
      </c>
      <c r="N104" s="141"/>
      <c r="O104" s="90">
        <v>0.5</v>
      </c>
      <c r="P104" s="142"/>
      <c r="Q104" s="89">
        <v>0.75</v>
      </c>
      <c r="R104" s="141"/>
      <c r="S104" s="90">
        <v>1</v>
      </c>
      <c r="T104" s="143" t="s">
        <v>210</v>
      </c>
      <c r="U104" s="23">
        <v>0.25</v>
      </c>
      <c r="V104" s="24">
        <f t="shared" si="16"/>
        <v>1</v>
      </c>
      <c r="W104" s="212" t="s">
        <v>459</v>
      </c>
      <c r="X104" s="146"/>
      <c r="Y104" s="147">
        <v>0.5</v>
      </c>
      <c r="Z104" s="90">
        <f t="shared" si="17"/>
        <v>1</v>
      </c>
      <c r="AA104" s="145" t="s">
        <v>460</v>
      </c>
      <c r="AB104" s="146"/>
      <c r="AC104" s="90"/>
      <c r="AD104" s="90">
        <f t="shared" si="15"/>
        <v>0</v>
      </c>
      <c r="AE104" s="145"/>
      <c r="AF104" s="193" t="s">
        <v>541</v>
      </c>
      <c r="AG104" s="145"/>
      <c r="AH104" s="145"/>
      <c r="AI104" s="145"/>
      <c r="AJ104" s="146"/>
    </row>
    <row r="105" spans="1:36" ht="174" x14ac:dyDescent="0.6">
      <c r="A105" s="19"/>
      <c r="B105" s="30" t="s">
        <v>40</v>
      </c>
      <c r="C105" s="105" t="s">
        <v>41</v>
      </c>
      <c r="D105" s="119">
        <v>1</v>
      </c>
      <c r="E105" s="143" t="s">
        <v>186</v>
      </c>
      <c r="F105" s="138" t="s">
        <v>219</v>
      </c>
      <c r="G105" s="156" t="s">
        <v>489</v>
      </c>
      <c r="H105" s="137" t="s">
        <v>286</v>
      </c>
      <c r="I105" s="137" t="s">
        <v>287</v>
      </c>
      <c r="J105" s="137"/>
      <c r="K105" s="89">
        <v>1</v>
      </c>
      <c r="L105" s="140">
        <v>1</v>
      </c>
      <c r="M105" s="90">
        <v>0.1</v>
      </c>
      <c r="N105" s="141">
        <v>1</v>
      </c>
      <c r="O105" s="90">
        <v>0.3</v>
      </c>
      <c r="P105" s="192">
        <v>1</v>
      </c>
      <c r="Q105" s="89">
        <v>0.6</v>
      </c>
      <c r="R105" s="141">
        <v>1</v>
      </c>
      <c r="S105" s="90">
        <v>1</v>
      </c>
      <c r="T105" s="143" t="s">
        <v>288</v>
      </c>
      <c r="U105" s="23">
        <v>0.1</v>
      </c>
      <c r="V105" s="24">
        <f t="shared" si="16"/>
        <v>1</v>
      </c>
      <c r="W105" s="212" t="s">
        <v>461</v>
      </c>
      <c r="X105" s="146"/>
      <c r="Y105" s="147">
        <v>0.3</v>
      </c>
      <c r="Z105" s="90">
        <f t="shared" si="17"/>
        <v>1</v>
      </c>
      <c r="AA105" s="145" t="s">
        <v>462</v>
      </c>
      <c r="AB105" s="146"/>
      <c r="AC105" s="90">
        <v>0.6</v>
      </c>
      <c r="AD105" s="90">
        <f t="shared" si="15"/>
        <v>1</v>
      </c>
      <c r="AE105" s="145" t="s">
        <v>562</v>
      </c>
      <c r="AF105" s="148"/>
      <c r="AG105" s="145"/>
      <c r="AH105" s="145"/>
      <c r="AI105" s="145"/>
      <c r="AJ105" s="146"/>
    </row>
    <row r="106" spans="1:36" ht="409.5" x14ac:dyDescent="0.6">
      <c r="A106" s="4"/>
      <c r="B106" s="30" t="s">
        <v>40</v>
      </c>
      <c r="C106" s="105" t="s">
        <v>41</v>
      </c>
      <c r="D106" s="136"/>
      <c r="E106" s="143" t="s">
        <v>289</v>
      </c>
      <c r="F106" s="138" t="s">
        <v>290</v>
      </c>
      <c r="G106" s="156" t="s">
        <v>490</v>
      </c>
      <c r="H106" s="138" t="s">
        <v>291</v>
      </c>
      <c r="I106" s="138" t="s">
        <v>292</v>
      </c>
      <c r="J106" s="137"/>
      <c r="K106" s="189">
        <v>1758</v>
      </c>
      <c r="L106" s="198"/>
      <c r="M106" s="90">
        <v>0</v>
      </c>
      <c r="N106" s="141"/>
      <c r="O106" s="103">
        <v>0.5</v>
      </c>
      <c r="P106" s="142"/>
      <c r="Q106" s="213">
        <v>0.75</v>
      </c>
      <c r="R106" s="141">
        <v>1758</v>
      </c>
      <c r="S106" s="103">
        <v>1</v>
      </c>
      <c r="T106" s="153" t="s">
        <v>293</v>
      </c>
      <c r="U106" s="23">
        <v>0</v>
      </c>
      <c r="V106" s="24">
        <v>0</v>
      </c>
      <c r="W106" s="214" t="s">
        <v>463</v>
      </c>
      <c r="X106" s="146"/>
      <c r="Y106" s="147">
        <v>0.5</v>
      </c>
      <c r="Z106" s="90">
        <f t="shared" si="17"/>
        <v>1</v>
      </c>
      <c r="AA106" s="145"/>
      <c r="AB106" s="146"/>
      <c r="AC106" s="90">
        <v>0.75</v>
      </c>
      <c r="AD106" s="90">
        <f t="shared" si="15"/>
        <v>1</v>
      </c>
      <c r="AE106" s="145" t="s">
        <v>564</v>
      </c>
      <c r="AF106" s="148"/>
      <c r="AG106" s="145"/>
      <c r="AH106" s="145"/>
      <c r="AI106" s="145"/>
      <c r="AJ106" s="146"/>
    </row>
    <row r="107" spans="1:36" s="13" customFormat="1" ht="409.5" x14ac:dyDescent="0.6">
      <c r="B107" s="30" t="s">
        <v>40</v>
      </c>
      <c r="C107" s="105" t="s">
        <v>41</v>
      </c>
      <c r="D107" s="136"/>
      <c r="E107" s="143" t="s">
        <v>289</v>
      </c>
      <c r="F107" s="138" t="s">
        <v>290</v>
      </c>
      <c r="G107" s="156" t="s">
        <v>490</v>
      </c>
      <c r="H107" s="138" t="s">
        <v>294</v>
      </c>
      <c r="I107" s="138" t="s">
        <v>295</v>
      </c>
      <c r="J107" s="137"/>
      <c r="K107" s="142">
        <v>1</v>
      </c>
      <c r="L107" s="198"/>
      <c r="M107" s="90">
        <v>0</v>
      </c>
      <c r="N107" s="141"/>
      <c r="O107" s="103">
        <v>0.5</v>
      </c>
      <c r="P107" s="142"/>
      <c r="Q107" s="213">
        <v>0.75</v>
      </c>
      <c r="R107" s="141"/>
      <c r="S107" s="103">
        <v>1</v>
      </c>
      <c r="T107" s="153" t="s">
        <v>293</v>
      </c>
      <c r="U107" s="23">
        <v>0</v>
      </c>
      <c r="V107" s="24">
        <v>0</v>
      </c>
      <c r="W107" s="214" t="s">
        <v>464</v>
      </c>
      <c r="X107" s="146"/>
      <c r="Y107" s="147">
        <v>0.5</v>
      </c>
      <c r="Z107" s="90">
        <f t="shared" si="17"/>
        <v>1</v>
      </c>
      <c r="AA107" s="145"/>
      <c r="AB107" s="146"/>
      <c r="AC107" s="90">
        <v>0.75</v>
      </c>
      <c r="AD107" s="90">
        <f t="shared" si="15"/>
        <v>1</v>
      </c>
      <c r="AE107" s="145" t="s">
        <v>563</v>
      </c>
      <c r="AF107" s="148"/>
      <c r="AG107" s="145"/>
      <c r="AH107" s="145"/>
      <c r="AI107" s="145"/>
      <c r="AJ107" s="146"/>
    </row>
    <row r="108" spans="1:36" s="13" customFormat="1" ht="304.5" x14ac:dyDescent="0.6">
      <c r="B108" s="30" t="s">
        <v>40</v>
      </c>
      <c r="C108" s="105" t="s">
        <v>118</v>
      </c>
      <c r="D108" s="136"/>
      <c r="E108" s="143" t="s">
        <v>130</v>
      </c>
      <c r="F108" s="138" t="s">
        <v>290</v>
      </c>
      <c r="G108" s="156" t="s">
        <v>491</v>
      </c>
      <c r="H108" s="137" t="s">
        <v>296</v>
      </c>
      <c r="I108" s="137" t="s">
        <v>297</v>
      </c>
      <c r="J108" s="137"/>
      <c r="K108" s="89">
        <v>1</v>
      </c>
      <c r="L108" s="149"/>
      <c r="M108" s="90">
        <v>0.25</v>
      </c>
      <c r="N108" s="150"/>
      <c r="O108" s="90">
        <v>0.5</v>
      </c>
      <c r="P108" s="142"/>
      <c r="Q108" s="89">
        <v>0.75</v>
      </c>
      <c r="R108" s="141"/>
      <c r="S108" s="90">
        <v>1</v>
      </c>
      <c r="T108" s="143" t="s">
        <v>129</v>
      </c>
      <c r="U108" s="23">
        <v>0.25</v>
      </c>
      <c r="V108" s="24">
        <f t="shared" si="16"/>
        <v>1</v>
      </c>
      <c r="W108" s="214" t="s">
        <v>465</v>
      </c>
      <c r="X108" s="146"/>
      <c r="Y108" s="147">
        <v>0.5</v>
      </c>
      <c r="Z108" s="90">
        <f t="shared" si="17"/>
        <v>1</v>
      </c>
      <c r="AA108" s="145" t="s">
        <v>466</v>
      </c>
      <c r="AB108" s="146"/>
      <c r="AC108" s="90">
        <v>0.75</v>
      </c>
      <c r="AD108" s="90">
        <f t="shared" si="15"/>
        <v>1</v>
      </c>
      <c r="AE108" s="145" t="s">
        <v>565</v>
      </c>
      <c r="AF108" s="148"/>
      <c r="AG108" s="145"/>
      <c r="AH108" s="145"/>
      <c r="AI108" s="145"/>
      <c r="AJ108" s="146"/>
    </row>
    <row r="109" spans="1:36" s="13" customFormat="1" ht="108.75" x14ac:dyDescent="0.6">
      <c r="B109" s="30" t="s">
        <v>40</v>
      </c>
      <c r="C109" s="105" t="s">
        <v>41</v>
      </c>
      <c r="D109" s="136"/>
      <c r="E109" s="143" t="s">
        <v>165</v>
      </c>
      <c r="F109" s="138" t="s">
        <v>290</v>
      </c>
      <c r="G109" s="156" t="s">
        <v>492</v>
      </c>
      <c r="H109" s="137" t="s">
        <v>298</v>
      </c>
      <c r="I109" s="137" t="s">
        <v>299</v>
      </c>
      <c r="J109" s="137"/>
      <c r="K109" s="89">
        <v>1</v>
      </c>
      <c r="L109" s="150"/>
      <c r="M109" s="90">
        <v>0.25</v>
      </c>
      <c r="N109" s="150"/>
      <c r="O109" s="90">
        <v>0.5</v>
      </c>
      <c r="P109" s="157"/>
      <c r="Q109" s="89">
        <v>0.75</v>
      </c>
      <c r="R109" s="150"/>
      <c r="S109" s="90">
        <v>1</v>
      </c>
      <c r="T109" s="143" t="s">
        <v>300</v>
      </c>
      <c r="U109" s="23">
        <v>0</v>
      </c>
      <c r="V109" s="24">
        <f t="shared" si="16"/>
        <v>0</v>
      </c>
      <c r="W109" s="214"/>
      <c r="X109" s="146"/>
      <c r="Y109" s="147">
        <v>0.5</v>
      </c>
      <c r="Z109" s="90">
        <f t="shared" si="17"/>
        <v>1</v>
      </c>
      <c r="AA109" s="145"/>
      <c r="AB109" s="146"/>
      <c r="AC109" s="90">
        <v>0.5</v>
      </c>
      <c r="AD109" s="90">
        <f t="shared" si="15"/>
        <v>0.66666666666666663</v>
      </c>
      <c r="AE109" s="145"/>
      <c r="AF109" s="148"/>
      <c r="AG109" s="145"/>
      <c r="AH109" s="145"/>
      <c r="AI109" s="145"/>
      <c r="AJ109" s="146"/>
    </row>
    <row r="110" spans="1:36" s="13" customFormat="1" ht="130.5" x14ac:dyDescent="0.6">
      <c r="B110" s="30" t="s">
        <v>40</v>
      </c>
      <c r="C110" s="105" t="s">
        <v>118</v>
      </c>
      <c r="D110" s="136"/>
      <c r="E110" s="143" t="s">
        <v>301</v>
      </c>
      <c r="F110" s="138" t="s">
        <v>302</v>
      </c>
      <c r="G110" s="156" t="s">
        <v>302</v>
      </c>
      <c r="H110" s="137" t="s">
        <v>303</v>
      </c>
      <c r="I110" s="137" t="s">
        <v>304</v>
      </c>
      <c r="J110" s="137"/>
      <c r="K110" s="98">
        <v>1</v>
      </c>
      <c r="L110" s="140"/>
      <c r="M110" s="90">
        <v>0</v>
      </c>
      <c r="N110" s="141"/>
      <c r="O110" s="90">
        <v>0</v>
      </c>
      <c r="P110" s="142"/>
      <c r="Q110" s="89">
        <v>0</v>
      </c>
      <c r="R110" s="172">
        <v>1</v>
      </c>
      <c r="S110" s="90">
        <v>1</v>
      </c>
      <c r="T110" s="143" t="s">
        <v>305</v>
      </c>
      <c r="U110" s="23">
        <v>0</v>
      </c>
      <c r="V110" s="24">
        <v>0</v>
      </c>
      <c r="W110" s="214" t="s">
        <v>467</v>
      </c>
      <c r="X110" s="146"/>
      <c r="Y110" s="147">
        <v>0</v>
      </c>
      <c r="Z110" s="90">
        <v>0</v>
      </c>
      <c r="AA110" s="145" t="s">
        <v>74</v>
      </c>
      <c r="AB110" s="146"/>
      <c r="AC110" s="90">
        <v>0</v>
      </c>
      <c r="AD110" s="90">
        <v>0</v>
      </c>
      <c r="AE110" s="145" t="s">
        <v>566</v>
      </c>
      <c r="AF110" s="148"/>
      <c r="AG110" s="145"/>
      <c r="AH110" s="145"/>
      <c r="AI110" s="145"/>
      <c r="AJ110" s="146"/>
    </row>
    <row r="111" spans="1:36" s="13" customFormat="1" ht="409.5" x14ac:dyDescent="0.6">
      <c r="B111" s="30" t="s">
        <v>40</v>
      </c>
      <c r="C111" s="105" t="s">
        <v>118</v>
      </c>
      <c r="D111" s="136">
        <v>3</v>
      </c>
      <c r="E111" s="143" t="s">
        <v>119</v>
      </c>
      <c r="F111" s="138" t="s">
        <v>302</v>
      </c>
      <c r="G111" s="156" t="s">
        <v>302</v>
      </c>
      <c r="H111" s="137" t="s">
        <v>306</v>
      </c>
      <c r="I111" s="161" t="s">
        <v>307</v>
      </c>
      <c r="J111" s="137"/>
      <c r="K111" s="89">
        <v>1</v>
      </c>
      <c r="L111" s="150"/>
      <c r="M111" s="150">
        <v>0</v>
      </c>
      <c r="N111" s="150"/>
      <c r="O111" s="150">
        <v>0</v>
      </c>
      <c r="P111" s="157"/>
      <c r="Q111" s="157">
        <v>0</v>
      </c>
      <c r="R111" s="150"/>
      <c r="S111" s="150">
        <v>1</v>
      </c>
      <c r="T111" s="143" t="s">
        <v>191</v>
      </c>
      <c r="U111" s="23">
        <v>0</v>
      </c>
      <c r="V111" s="24">
        <v>0</v>
      </c>
      <c r="W111" s="214" t="s">
        <v>467</v>
      </c>
      <c r="X111" s="146"/>
      <c r="Y111" s="147">
        <v>0.25</v>
      </c>
      <c r="Z111" s="90">
        <v>0.25</v>
      </c>
      <c r="AA111" s="145" t="s">
        <v>468</v>
      </c>
      <c r="AB111" s="146"/>
      <c r="AC111" s="90">
        <v>0</v>
      </c>
      <c r="AD111" s="90">
        <v>0</v>
      </c>
      <c r="AE111" s="145" t="s">
        <v>567</v>
      </c>
      <c r="AF111" s="148"/>
      <c r="AG111" s="145"/>
      <c r="AH111" s="145"/>
      <c r="AI111" s="145"/>
      <c r="AJ111" s="146"/>
    </row>
    <row r="112" spans="1:36" s="13" customFormat="1" ht="100.5" thickBot="1" x14ac:dyDescent="0.65">
      <c r="B112" s="30" t="s">
        <v>40</v>
      </c>
      <c r="C112" s="105" t="s">
        <v>41</v>
      </c>
      <c r="D112" s="136"/>
      <c r="E112" s="143" t="s">
        <v>256</v>
      </c>
      <c r="F112" s="138" t="s">
        <v>308</v>
      </c>
      <c r="G112" s="156" t="s">
        <v>493</v>
      </c>
      <c r="H112" s="137" t="s">
        <v>309</v>
      </c>
      <c r="I112" s="137" t="s">
        <v>310</v>
      </c>
      <c r="J112" s="137"/>
      <c r="K112" s="89">
        <v>1</v>
      </c>
      <c r="L112" s="172"/>
      <c r="M112" s="90">
        <v>0.25</v>
      </c>
      <c r="N112" s="141"/>
      <c r="O112" s="90">
        <v>0.5</v>
      </c>
      <c r="P112" s="142"/>
      <c r="Q112" s="89">
        <v>0.75</v>
      </c>
      <c r="R112" s="141"/>
      <c r="S112" s="90">
        <v>1</v>
      </c>
      <c r="T112" s="143" t="s">
        <v>83</v>
      </c>
      <c r="U112" s="23">
        <v>0.25</v>
      </c>
      <c r="V112" s="24">
        <f t="shared" si="16"/>
        <v>1</v>
      </c>
      <c r="W112" s="215" t="s">
        <v>469</v>
      </c>
      <c r="X112" s="146"/>
      <c r="Y112" s="147">
        <v>0.5</v>
      </c>
      <c r="Z112" s="90">
        <f t="shared" si="17"/>
        <v>1</v>
      </c>
      <c r="AA112" s="216" t="s">
        <v>469</v>
      </c>
      <c r="AB112" s="146"/>
      <c r="AC112" s="90">
        <v>0.75</v>
      </c>
      <c r="AD112" s="90">
        <f t="shared" si="15"/>
        <v>1</v>
      </c>
      <c r="AE112" s="145" t="s">
        <v>568</v>
      </c>
      <c r="AF112" s="148"/>
      <c r="AG112" s="145"/>
      <c r="AH112" s="145"/>
      <c r="AI112" s="145"/>
      <c r="AJ112" s="146"/>
    </row>
    <row r="113" spans="2:36" s="13" customFormat="1" ht="153" thickBot="1" x14ac:dyDescent="0.65">
      <c r="B113" s="30" t="s">
        <v>40</v>
      </c>
      <c r="C113" s="105" t="s">
        <v>41</v>
      </c>
      <c r="D113" s="217"/>
      <c r="E113" s="218" t="s">
        <v>256</v>
      </c>
      <c r="F113" s="219" t="s">
        <v>308</v>
      </c>
      <c r="G113" s="220" t="s">
        <v>493</v>
      </c>
      <c r="H113" s="218" t="s">
        <v>311</v>
      </c>
      <c r="I113" s="221" t="s">
        <v>312</v>
      </c>
      <c r="J113" s="218"/>
      <c r="K113" s="120">
        <v>1</v>
      </c>
      <c r="L113" s="222"/>
      <c r="M113" s="121">
        <v>0.25</v>
      </c>
      <c r="N113" s="223"/>
      <c r="O113" s="121">
        <v>0.5</v>
      </c>
      <c r="P113" s="224"/>
      <c r="Q113" s="120">
        <v>0.75</v>
      </c>
      <c r="R113" s="223"/>
      <c r="S113" s="121">
        <v>1</v>
      </c>
      <c r="T113" s="225" t="s">
        <v>64</v>
      </c>
      <c r="U113" s="226">
        <v>0.25</v>
      </c>
      <c r="V113" s="227">
        <f t="shared" si="16"/>
        <v>1</v>
      </c>
      <c r="W113" s="228" t="s">
        <v>470</v>
      </c>
      <c r="X113" s="229"/>
      <c r="Y113" s="230">
        <v>0.5</v>
      </c>
      <c r="Z113" s="121">
        <f t="shared" si="17"/>
        <v>1</v>
      </c>
      <c r="AA113" s="216" t="s">
        <v>471</v>
      </c>
      <c r="AB113" s="229"/>
      <c r="AC113" s="121">
        <v>0.75</v>
      </c>
      <c r="AD113" s="121">
        <f t="shared" si="15"/>
        <v>1</v>
      </c>
      <c r="AE113" s="216" t="s">
        <v>569</v>
      </c>
      <c r="AF113" s="231"/>
      <c r="AG113" s="216"/>
      <c r="AH113" s="216"/>
      <c r="AI113" s="216"/>
      <c r="AJ113" s="229"/>
    </row>
    <row r="114" spans="2:36" s="13" customFormat="1" x14ac:dyDescent="0.6">
      <c r="H114" s="12"/>
      <c r="M114" s="16"/>
      <c r="N114" s="16"/>
      <c r="O114" s="16"/>
      <c r="P114" s="16"/>
      <c r="Q114" s="16"/>
      <c r="R114" s="16"/>
      <c r="S114" s="16"/>
      <c r="T114" s="17"/>
      <c r="U114" s="11"/>
      <c r="V114" s="11"/>
      <c r="W114" s="12"/>
      <c r="Y114" s="14"/>
      <c r="Z114" s="15"/>
      <c r="AC114" s="15"/>
      <c r="AD114" s="15"/>
    </row>
    <row r="115" spans="2:36" s="13" customFormat="1" x14ac:dyDescent="0.6">
      <c r="H115" s="12"/>
      <c r="M115" s="16"/>
      <c r="N115" s="16"/>
      <c r="O115" s="16"/>
      <c r="P115" s="16"/>
      <c r="Q115" s="16"/>
      <c r="R115" s="16"/>
      <c r="S115" s="16"/>
      <c r="T115" s="17"/>
      <c r="U115" s="11"/>
      <c r="V115" s="11"/>
      <c r="W115" s="12"/>
      <c r="Y115" s="14"/>
      <c r="Z115" s="15"/>
      <c r="AC115" s="15"/>
      <c r="AD115" s="15"/>
    </row>
    <row r="116" spans="2:36" s="13" customFormat="1" x14ac:dyDescent="0.6">
      <c r="H116" s="12"/>
      <c r="M116" s="16"/>
      <c r="N116" s="16"/>
      <c r="O116" s="16"/>
      <c r="P116" s="16"/>
      <c r="Q116" s="16"/>
      <c r="R116" s="16"/>
      <c r="S116" s="16"/>
      <c r="T116" s="17"/>
      <c r="U116" s="11"/>
      <c r="V116" s="11"/>
      <c r="W116" s="12"/>
      <c r="Y116" s="14"/>
      <c r="Z116" s="15"/>
      <c r="AC116" s="15"/>
      <c r="AD116" s="15"/>
    </row>
    <row r="117" spans="2:36" s="13" customFormat="1" x14ac:dyDescent="0.6">
      <c r="H117" s="12"/>
      <c r="M117" s="16"/>
      <c r="N117" s="16"/>
      <c r="O117" s="16"/>
      <c r="P117" s="16"/>
      <c r="Q117" s="16"/>
      <c r="R117" s="16"/>
      <c r="S117" s="16"/>
      <c r="T117" s="17"/>
      <c r="U117" s="11"/>
      <c r="V117" s="11"/>
      <c r="W117" s="12"/>
      <c r="Y117" s="14"/>
      <c r="Z117" s="15"/>
      <c r="AC117" s="15"/>
      <c r="AD117" s="15"/>
    </row>
    <row r="118" spans="2:36" s="13" customFormat="1" x14ac:dyDescent="0.6">
      <c r="H118" s="12"/>
      <c r="M118" s="16"/>
      <c r="N118" s="16"/>
      <c r="O118" s="16"/>
      <c r="P118" s="16"/>
      <c r="Q118" s="16"/>
      <c r="R118" s="16"/>
      <c r="S118" s="16"/>
      <c r="T118" s="17"/>
      <c r="U118" s="11"/>
      <c r="V118" s="11"/>
      <c r="W118" s="12"/>
      <c r="Y118" s="14"/>
      <c r="Z118" s="15"/>
      <c r="AC118" s="15"/>
      <c r="AD118" s="15"/>
    </row>
    <row r="119" spans="2:36" s="13" customFormat="1" x14ac:dyDescent="0.6">
      <c r="H119" s="12"/>
      <c r="M119" s="16"/>
      <c r="N119" s="16"/>
      <c r="O119" s="16"/>
      <c r="P119" s="16"/>
      <c r="Q119" s="16"/>
      <c r="R119" s="16"/>
      <c r="S119" s="16"/>
      <c r="T119" s="17"/>
      <c r="U119" s="11"/>
      <c r="V119" s="11"/>
      <c r="W119" s="12"/>
      <c r="Y119" s="14"/>
      <c r="Z119" s="15"/>
      <c r="AC119" s="15"/>
      <c r="AD119" s="15"/>
    </row>
    <row r="120" spans="2:36" s="13" customFormat="1" x14ac:dyDescent="0.6">
      <c r="H120" s="12"/>
      <c r="M120" s="16"/>
      <c r="N120" s="16"/>
      <c r="O120" s="16"/>
      <c r="P120" s="16"/>
      <c r="Q120" s="16"/>
      <c r="R120" s="16"/>
      <c r="S120" s="16"/>
      <c r="T120" s="17"/>
      <c r="U120" s="11"/>
      <c r="V120" s="11"/>
      <c r="W120" s="12"/>
      <c r="Y120" s="14"/>
      <c r="Z120" s="15"/>
      <c r="AC120" s="15"/>
      <c r="AD120" s="15"/>
    </row>
    <row r="121" spans="2:36" s="13" customFormat="1" x14ac:dyDescent="0.6">
      <c r="H121" s="12"/>
      <c r="M121" s="16"/>
      <c r="N121" s="16"/>
      <c r="O121" s="16"/>
      <c r="P121" s="16"/>
      <c r="Q121" s="16"/>
      <c r="R121" s="16"/>
      <c r="S121" s="16"/>
      <c r="T121" s="17"/>
      <c r="U121" s="11"/>
      <c r="V121" s="11"/>
      <c r="W121" s="12"/>
      <c r="Y121" s="14"/>
      <c r="Z121" s="15"/>
      <c r="AC121" s="15"/>
      <c r="AD121" s="15"/>
    </row>
    <row r="122" spans="2:36" s="13" customFormat="1" x14ac:dyDescent="0.6">
      <c r="H122" s="12"/>
      <c r="M122" s="16"/>
      <c r="N122" s="16"/>
      <c r="O122" s="16"/>
      <c r="P122" s="16"/>
      <c r="Q122" s="16"/>
      <c r="R122" s="16"/>
      <c r="S122" s="16"/>
      <c r="T122" s="17"/>
      <c r="U122" s="11"/>
      <c r="V122" s="11"/>
      <c r="W122" s="12"/>
      <c r="Y122" s="14"/>
      <c r="Z122" s="15"/>
      <c r="AC122" s="15"/>
      <c r="AD122" s="15"/>
    </row>
    <row r="123" spans="2:36" s="13" customFormat="1" x14ac:dyDescent="0.6">
      <c r="H123" s="12"/>
      <c r="M123" s="16"/>
      <c r="N123" s="16"/>
      <c r="O123" s="16"/>
      <c r="P123" s="16"/>
      <c r="Q123" s="16"/>
      <c r="R123" s="16"/>
      <c r="S123" s="16"/>
      <c r="T123" s="17"/>
      <c r="U123" s="11"/>
      <c r="V123" s="11"/>
      <c r="W123" s="12"/>
      <c r="Y123" s="14"/>
      <c r="Z123" s="15"/>
      <c r="AC123" s="15"/>
      <c r="AD123" s="15"/>
    </row>
    <row r="124" spans="2:36" s="13" customFormat="1" x14ac:dyDescent="0.6">
      <c r="H124" s="12"/>
      <c r="M124" s="16"/>
      <c r="N124" s="16"/>
      <c r="O124" s="16"/>
      <c r="P124" s="16"/>
      <c r="Q124" s="16"/>
      <c r="R124" s="16"/>
      <c r="S124" s="16"/>
      <c r="T124" s="17"/>
      <c r="U124" s="11"/>
      <c r="V124" s="11"/>
      <c r="W124" s="12"/>
      <c r="Y124" s="14"/>
      <c r="Z124" s="15"/>
      <c r="AC124" s="15"/>
      <c r="AD124" s="15"/>
    </row>
    <row r="125" spans="2:36" s="13" customFormat="1" x14ac:dyDescent="0.6">
      <c r="H125" s="12"/>
      <c r="M125" s="16"/>
      <c r="N125" s="16"/>
      <c r="O125" s="16"/>
      <c r="P125" s="16"/>
      <c r="Q125" s="16"/>
      <c r="R125" s="16"/>
      <c r="S125" s="16"/>
      <c r="T125" s="17"/>
      <c r="U125" s="11"/>
      <c r="V125" s="11"/>
      <c r="W125" s="12"/>
      <c r="Y125" s="14"/>
      <c r="Z125" s="15"/>
      <c r="AC125" s="15"/>
      <c r="AD125" s="15"/>
    </row>
    <row r="126" spans="2:36" s="13" customFormat="1" x14ac:dyDescent="0.6">
      <c r="H126" s="12"/>
      <c r="M126" s="16"/>
      <c r="N126" s="16"/>
      <c r="O126" s="16"/>
      <c r="P126" s="16"/>
      <c r="Q126" s="16"/>
      <c r="R126" s="16"/>
      <c r="S126" s="16"/>
      <c r="T126" s="17"/>
      <c r="U126" s="11"/>
      <c r="V126" s="11"/>
      <c r="W126" s="12"/>
      <c r="Y126" s="14"/>
      <c r="Z126" s="15"/>
      <c r="AC126" s="15"/>
      <c r="AD126" s="15"/>
    </row>
    <row r="127" spans="2:36" s="13" customFormat="1" x14ac:dyDescent="0.6">
      <c r="H127" s="12"/>
      <c r="M127" s="16"/>
      <c r="N127" s="16"/>
      <c r="O127" s="16"/>
      <c r="P127" s="16"/>
      <c r="Q127" s="16"/>
      <c r="R127" s="16"/>
      <c r="S127" s="16"/>
      <c r="T127" s="17"/>
      <c r="U127" s="11"/>
      <c r="V127" s="11"/>
      <c r="W127" s="12"/>
      <c r="Y127" s="14"/>
      <c r="Z127" s="15"/>
      <c r="AC127" s="15"/>
      <c r="AD127" s="15"/>
    </row>
    <row r="128" spans="2:36" s="13" customFormat="1" x14ac:dyDescent="0.6">
      <c r="H128" s="12"/>
      <c r="M128" s="16"/>
      <c r="N128" s="16"/>
      <c r="O128" s="16"/>
      <c r="P128" s="16"/>
      <c r="Q128" s="16"/>
      <c r="R128" s="16"/>
      <c r="S128" s="16"/>
      <c r="T128" s="17"/>
      <c r="U128" s="11"/>
      <c r="V128" s="11"/>
      <c r="W128" s="12"/>
      <c r="Y128" s="14"/>
      <c r="Z128" s="15"/>
      <c r="AC128" s="15"/>
      <c r="AD128" s="15"/>
    </row>
    <row r="129" spans="8:30" s="13" customFormat="1" x14ac:dyDescent="0.6">
      <c r="H129" s="12"/>
      <c r="M129" s="16"/>
      <c r="N129" s="16"/>
      <c r="O129" s="16"/>
      <c r="P129" s="16"/>
      <c r="Q129" s="16"/>
      <c r="R129" s="16"/>
      <c r="S129" s="16"/>
      <c r="T129" s="17"/>
      <c r="U129" s="11"/>
      <c r="V129" s="11"/>
      <c r="W129" s="12"/>
      <c r="Y129" s="14"/>
      <c r="Z129" s="15"/>
      <c r="AC129" s="15"/>
      <c r="AD129" s="15"/>
    </row>
    <row r="130" spans="8:30" s="13" customFormat="1" x14ac:dyDescent="0.6">
      <c r="H130" s="12"/>
      <c r="M130" s="16"/>
      <c r="N130" s="16"/>
      <c r="O130" s="16"/>
      <c r="P130" s="16"/>
      <c r="Q130" s="16"/>
      <c r="R130" s="16"/>
      <c r="S130" s="16"/>
      <c r="T130" s="17"/>
      <c r="U130" s="11"/>
      <c r="V130" s="11"/>
      <c r="W130" s="12"/>
      <c r="Y130" s="14"/>
      <c r="Z130" s="15"/>
      <c r="AC130" s="15"/>
      <c r="AD130" s="15"/>
    </row>
    <row r="131" spans="8:30" s="13" customFormat="1" x14ac:dyDescent="0.6">
      <c r="H131" s="12"/>
      <c r="M131" s="16"/>
      <c r="N131" s="16"/>
      <c r="O131" s="16"/>
      <c r="P131" s="16"/>
      <c r="Q131" s="16"/>
      <c r="R131" s="16"/>
      <c r="S131" s="16"/>
      <c r="T131" s="17"/>
      <c r="U131" s="11"/>
      <c r="V131" s="11"/>
      <c r="W131" s="12"/>
      <c r="Y131" s="14"/>
      <c r="Z131" s="15"/>
      <c r="AC131" s="15"/>
      <c r="AD131" s="15"/>
    </row>
    <row r="132" spans="8:30" s="13" customFormat="1" x14ac:dyDescent="0.6">
      <c r="H132" s="12"/>
      <c r="M132" s="16"/>
      <c r="N132" s="16"/>
      <c r="O132" s="16"/>
      <c r="P132" s="16"/>
      <c r="Q132" s="16"/>
      <c r="R132" s="16"/>
      <c r="S132" s="16"/>
      <c r="T132" s="17"/>
      <c r="U132" s="11"/>
      <c r="V132" s="11"/>
      <c r="W132" s="12"/>
      <c r="Y132" s="14"/>
      <c r="Z132" s="15"/>
      <c r="AC132" s="15"/>
      <c r="AD132" s="15"/>
    </row>
    <row r="133" spans="8:30" s="13" customFormat="1" x14ac:dyDescent="0.6">
      <c r="H133" s="12"/>
      <c r="M133" s="16"/>
      <c r="N133" s="16"/>
      <c r="O133" s="16"/>
      <c r="P133" s="16"/>
      <c r="Q133" s="16"/>
      <c r="R133" s="16"/>
      <c r="S133" s="16"/>
      <c r="T133" s="17"/>
      <c r="U133" s="11"/>
      <c r="V133" s="11"/>
      <c r="W133" s="12"/>
      <c r="Y133" s="14"/>
      <c r="Z133" s="15"/>
      <c r="AC133" s="15"/>
      <c r="AD133" s="15"/>
    </row>
    <row r="134" spans="8:30" s="13" customFormat="1" x14ac:dyDescent="0.6">
      <c r="H134" s="12"/>
      <c r="M134" s="16"/>
      <c r="N134" s="16"/>
      <c r="O134" s="16"/>
      <c r="P134" s="16"/>
      <c r="Q134" s="16"/>
      <c r="R134" s="16"/>
      <c r="S134" s="16"/>
      <c r="T134" s="17"/>
      <c r="U134" s="11"/>
      <c r="V134" s="11"/>
      <c r="W134" s="12"/>
      <c r="Y134" s="14"/>
      <c r="Z134" s="15"/>
      <c r="AC134" s="15"/>
      <c r="AD134" s="15"/>
    </row>
    <row r="135" spans="8:30" s="13" customFormat="1" x14ac:dyDescent="0.6">
      <c r="H135" s="12"/>
      <c r="M135" s="16"/>
      <c r="N135" s="16"/>
      <c r="O135" s="16"/>
      <c r="P135" s="16"/>
      <c r="Q135" s="16"/>
      <c r="R135" s="16"/>
      <c r="S135" s="16"/>
      <c r="T135" s="17"/>
      <c r="U135" s="11"/>
      <c r="V135" s="11"/>
      <c r="W135" s="12"/>
      <c r="Y135" s="14"/>
      <c r="Z135" s="15"/>
      <c r="AC135" s="15"/>
      <c r="AD135" s="15"/>
    </row>
    <row r="136" spans="8:30" s="13" customFormat="1" x14ac:dyDescent="0.6">
      <c r="H136" s="12"/>
      <c r="M136" s="16"/>
      <c r="N136" s="16"/>
      <c r="O136" s="16"/>
      <c r="P136" s="16"/>
      <c r="Q136" s="16"/>
      <c r="R136" s="16"/>
      <c r="S136" s="16"/>
      <c r="T136" s="17"/>
      <c r="U136" s="11"/>
      <c r="V136" s="11"/>
      <c r="W136" s="12"/>
      <c r="Y136" s="14"/>
      <c r="Z136" s="15"/>
      <c r="AC136" s="15"/>
      <c r="AD136" s="15"/>
    </row>
    <row r="137" spans="8:30" s="13" customFormat="1" x14ac:dyDescent="0.6">
      <c r="H137" s="12"/>
      <c r="M137" s="16"/>
      <c r="N137" s="16"/>
      <c r="O137" s="16"/>
      <c r="P137" s="16"/>
      <c r="Q137" s="16"/>
      <c r="R137" s="16"/>
      <c r="S137" s="16"/>
      <c r="T137" s="17"/>
      <c r="U137" s="11"/>
      <c r="V137" s="11"/>
      <c r="W137" s="12"/>
      <c r="Y137" s="14"/>
      <c r="Z137" s="15"/>
      <c r="AC137" s="15"/>
      <c r="AD137" s="15"/>
    </row>
    <row r="138" spans="8:30" s="13" customFormat="1" x14ac:dyDescent="0.6">
      <c r="H138" s="12"/>
      <c r="M138" s="16"/>
      <c r="N138" s="16"/>
      <c r="O138" s="16"/>
      <c r="P138" s="16"/>
      <c r="Q138" s="16"/>
      <c r="R138" s="16"/>
      <c r="S138" s="16"/>
      <c r="T138" s="17"/>
      <c r="U138" s="11"/>
      <c r="V138" s="11"/>
      <c r="W138" s="12"/>
      <c r="Y138" s="14"/>
      <c r="Z138" s="15"/>
      <c r="AC138" s="15"/>
      <c r="AD138" s="15"/>
    </row>
    <row r="139" spans="8:30" s="13" customFormat="1" x14ac:dyDescent="0.6">
      <c r="H139" s="12"/>
      <c r="M139" s="16"/>
      <c r="N139" s="16"/>
      <c r="O139" s="16"/>
      <c r="P139" s="16"/>
      <c r="Q139" s="16"/>
      <c r="R139" s="16"/>
      <c r="S139" s="16"/>
      <c r="T139" s="17"/>
      <c r="U139" s="11"/>
      <c r="V139" s="11"/>
      <c r="W139" s="12"/>
      <c r="Y139" s="14"/>
      <c r="Z139" s="15"/>
      <c r="AC139" s="15"/>
      <c r="AD139" s="15"/>
    </row>
    <row r="140" spans="8:30" s="13" customFormat="1" x14ac:dyDescent="0.6">
      <c r="H140" s="12"/>
      <c r="M140" s="16"/>
      <c r="N140" s="16"/>
      <c r="O140" s="16"/>
      <c r="P140" s="16"/>
      <c r="Q140" s="16"/>
      <c r="R140" s="16"/>
      <c r="S140" s="16"/>
      <c r="T140" s="17"/>
      <c r="U140" s="11"/>
      <c r="V140" s="11"/>
      <c r="W140" s="12"/>
      <c r="Y140" s="14"/>
      <c r="Z140" s="15"/>
      <c r="AC140" s="15"/>
      <c r="AD140" s="15"/>
    </row>
    <row r="141" spans="8:30" s="13" customFormat="1" x14ac:dyDescent="0.6">
      <c r="H141" s="12"/>
      <c r="M141" s="16"/>
      <c r="N141" s="16"/>
      <c r="O141" s="16"/>
      <c r="P141" s="16"/>
      <c r="Q141" s="16"/>
      <c r="R141" s="16"/>
      <c r="S141" s="16"/>
      <c r="T141" s="17"/>
      <c r="U141" s="11"/>
      <c r="V141" s="11"/>
      <c r="W141" s="12"/>
      <c r="Y141" s="14"/>
      <c r="Z141" s="15"/>
      <c r="AC141" s="15"/>
      <c r="AD141" s="15"/>
    </row>
    <row r="142" spans="8:30" s="13" customFormat="1" x14ac:dyDescent="0.6">
      <c r="H142" s="12"/>
      <c r="M142" s="16"/>
      <c r="N142" s="16"/>
      <c r="O142" s="16"/>
      <c r="P142" s="16"/>
      <c r="Q142" s="16"/>
      <c r="R142" s="16"/>
      <c r="S142" s="16"/>
      <c r="T142" s="17"/>
      <c r="U142" s="11"/>
      <c r="V142" s="11"/>
      <c r="W142" s="12"/>
      <c r="Y142" s="14"/>
      <c r="Z142" s="15"/>
      <c r="AC142" s="15"/>
      <c r="AD142" s="15"/>
    </row>
    <row r="143" spans="8:30" s="13" customFormat="1" x14ac:dyDescent="0.6">
      <c r="H143" s="12"/>
      <c r="M143" s="16"/>
      <c r="N143" s="16"/>
      <c r="O143" s="16"/>
      <c r="P143" s="16"/>
      <c r="Q143" s="16"/>
      <c r="R143" s="16"/>
      <c r="S143" s="16"/>
      <c r="T143" s="17"/>
      <c r="U143" s="11"/>
      <c r="V143" s="11"/>
      <c r="W143" s="12"/>
      <c r="Y143" s="14"/>
      <c r="Z143" s="15"/>
      <c r="AC143" s="15"/>
      <c r="AD143" s="15"/>
    </row>
    <row r="144" spans="8:30" s="13" customFormat="1" x14ac:dyDescent="0.6">
      <c r="H144" s="12"/>
      <c r="M144" s="16"/>
      <c r="N144" s="16"/>
      <c r="O144" s="16"/>
      <c r="P144" s="16"/>
      <c r="Q144" s="16"/>
      <c r="R144" s="16"/>
      <c r="S144" s="16"/>
      <c r="T144" s="17"/>
      <c r="U144" s="11"/>
      <c r="V144" s="11"/>
      <c r="W144" s="12"/>
      <c r="Y144" s="14"/>
      <c r="Z144" s="15"/>
      <c r="AC144" s="15"/>
      <c r="AD144" s="15"/>
    </row>
    <row r="145" spans="8:30" s="13" customFormat="1" x14ac:dyDescent="0.6">
      <c r="H145" s="12"/>
      <c r="M145" s="16"/>
      <c r="N145" s="16"/>
      <c r="O145" s="16"/>
      <c r="P145" s="16"/>
      <c r="Q145" s="16"/>
      <c r="R145" s="16"/>
      <c r="S145" s="16"/>
      <c r="T145" s="17"/>
      <c r="U145" s="11"/>
      <c r="V145" s="11"/>
      <c r="W145" s="12"/>
      <c r="Y145" s="14"/>
      <c r="Z145" s="15"/>
      <c r="AC145" s="15"/>
      <c r="AD145" s="15"/>
    </row>
    <row r="146" spans="8:30" s="13" customFormat="1" x14ac:dyDescent="0.6">
      <c r="H146" s="12"/>
      <c r="M146" s="16"/>
      <c r="N146" s="16"/>
      <c r="O146" s="16"/>
      <c r="P146" s="16"/>
      <c r="Q146" s="16"/>
      <c r="R146" s="16"/>
      <c r="S146" s="16"/>
      <c r="T146" s="17"/>
      <c r="U146" s="11"/>
      <c r="V146" s="11"/>
      <c r="W146" s="12"/>
      <c r="Y146" s="14"/>
      <c r="Z146" s="15"/>
      <c r="AC146" s="15"/>
      <c r="AD146" s="15"/>
    </row>
    <row r="147" spans="8:30" s="13" customFormat="1" x14ac:dyDescent="0.6">
      <c r="H147" s="12"/>
      <c r="M147" s="16"/>
      <c r="N147" s="16"/>
      <c r="O147" s="16"/>
      <c r="P147" s="16"/>
      <c r="Q147" s="16"/>
      <c r="R147" s="16"/>
      <c r="S147" s="16"/>
      <c r="T147" s="17"/>
      <c r="U147" s="11"/>
      <c r="V147" s="11"/>
      <c r="W147" s="12"/>
      <c r="Y147" s="14"/>
      <c r="Z147" s="15"/>
      <c r="AC147" s="15"/>
      <c r="AD147" s="15"/>
    </row>
    <row r="148" spans="8:30" s="13" customFormat="1" x14ac:dyDescent="0.6">
      <c r="H148" s="12"/>
      <c r="M148" s="16"/>
      <c r="N148" s="16"/>
      <c r="O148" s="16"/>
      <c r="P148" s="16"/>
      <c r="Q148" s="16"/>
      <c r="R148" s="16"/>
      <c r="S148" s="16"/>
      <c r="T148" s="17"/>
      <c r="U148" s="11"/>
      <c r="V148" s="11"/>
      <c r="W148" s="12"/>
      <c r="Y148" s="14"/>
      <c r="Z148" s="15"/>
      <c r="AC148" s="15"/>
      <c r="AD148" s="15"/>
    </row>
    <row r="149" spans="8:30" s="13" customFormat="1" x14ac:dyDescent="0.6">
      <c r="H149" s="12"/>
      <c r="M149" s="16"/>
      <c r="N149" s="16"/>
      <c r="O149" s="16"/>
      <c r="P149" s="16"/>
      <c r="Q149" s="16"/>
      <c r="R149" s="16"/>
      <c r="S149" s="16"/>
      <c r="T149" s="17"/>
      <c r="U149" s="11"/>
      <c r="V149" s="11"/>
      <c r="W149" s="12"/>
      <c r="Y149" s="14"/>
      <c r="Z149" s="15"/>
      <c r="AC149" s="15"/>
      <c r="AD149" s="15"/>
    </row>
    <row r="150" spans="8:30" s="13" customFormat="1" x14ac:dyDescent="0.6">
      <c r="H150" s="12"/>
      <c r="M150" s="16"/>
      <c r="N150" s="16"/>
      <c r="O150" s="16"/>
      <c r="P150" s="16"/>
      <c r="Q150" s="16"/>
      <c r="R150" s="16"/>
      <c r="S150" s="16"/>
      <c r="T150" s="17"/>
      <c r="U150" s="11"/>
      <c r="V150" s="11"/>
      <c r="W150" s="12"/>
      <c r="Y150" s="14"/>
      <c r="Z150" s="15"/>
      <c r="AC150" s="15"/>
      <c r="AD150" s="15"/>
    </row>
    <row r="151" spans="8:30" s="13" customFormat="1" x14ac:dyDescent="0.6">
      <c r="H151" s="12"/>
      <c r="M151" s="16"/>
      <c r="N151" s="16"/>
      <c r="O151" s="16"/>
      <c r="P151" s="16"/>
      <c r="Q151" s="16"/>
      <c r="R151" s="16"/>
      <c r="S151" s="16"/>
      <c r="T151" s="17"/>
      <c r="U151" s="11"/>
      <c r="V151" s="11"/>
      <c r="W151" s="12"/>
      <c r="Y151" s="14"/>
      <c r="Z151" s="15"/>
      <c r="AC151" s="15"/>
      <c r="AD151" s="15"/>
    </row>
    <row r="152" spans="8:30" s="13" customFormat="1" x14ac:dyDescent="0.6">
      <c r="H152" s="12"/>
      <c r="M152" s="16"/>
      <c r="N152" s="16"/>
      <c r="O152" s="16"/>
      <c r="P152" s="16"/>
      <c r="Q152" s="16"/>
      <c r="R152" s="16"/>
      <c r="S152" s="16"/>
      <c r="T152" s="17"/>
      <c r="U152" s="11"/>
      <c r="V152" s="11"/>
      <c r="W152" s="12"/>
      <c r="Y152" s="14"/>
      <c r="Z152" s="15"/>
      <c r="AC152" s="15"/>
      <c r="AD152" s="15"/>
    </row>
    <row r="153" spans="8:30" s="13" customFormat="1" x14ac:dyDescent="0.6">
      <c r="H153" s="12"/>
      <c r="M153" s="16"/>
      <c r="N153" s="16"/>
      <c r="O153" s="16"/>
      <c r="P153" s="16"/>
      <c r="Q153" s="16"/>
      <c r="R153" s="16"/>
      <c r="S153" s="16"/>
      <c r="T153" s="17"/>
      <c r="U153" s="11"/>
      <c r="V153" s="11"/>
      <c r="W153" s="12"/>
      <c r="Y153" s="14"/>
      <c r="Z153" s="15"/>
      <c r="AC153" s="15"/>
      <c r="AD153" s="15"/>
    </row>
    <row r="154" spans="8:30" s="13" customFormat="1" x14ac:dyDescent="0.6">
      <c r="H154" s="12"/>
      <c r="M154" s="16"/>
      <c r="N154" s="16"/>
      <c r="O154" s="16"/>
      <c r="P154" s="16"/>
      <c r="Q154" s="16"/>
      <c r="R154" s="16"/>
      <c r="S154" s="16"/>
      <c r="T154" s="17"/>
      <c r="U154" s="11"/>
      <c r="V154" s="11"/>
      <c r="W154" s="12"/>
      <c r="Y154" s="14"/>
      <c r="Z154" s="15"/>
      <c r="AC154" s="15"/>
      <c r="AD154" s="15"/>
    </row>
    <row r="155" spans="8:30" s="13" customFormat="1" x14ac:dyDescent="0.6">
      <c r="H155" s="12"/>
      <c r="M155" s="16"/>
      <c r="N155" s="16"/>
      <c r="O155" s="16"/>
      <c r="P155" s="16"/>
      <c r="Q155" s="16"/>
      <c r="R155" s="16"/>
      <c r="S155" s="16"/>
      <c r="T155" s="17"/>
      <c r="U155" s="11"/>
      <c r="V155" s="11"/>
      <c r="W155" s="12"/>
      <c r="Y155" s="14"/>
      <c r="Z155" s="15"/>
      <c r="AC155" s="15"/>
      <c r="AD155" s="15"/>
    </row>
    <row r="156" spans="8:30" s="13" customFormat="1" x14ac:dyDescent="0.6">
      <c r="H156" s="12"/>
      <c r="M156" s="16"/>
      <c r="N156" s="16"/>
      <c r="O156" s="16"/>
      <c r="P156" s="16"/>
      <c r="Q156" s="16"/>
      <c r="R156" s="16"/>
      <c r="S156" s="16"/>
      <c r="T156" s="17"/>
      <c r="U156" s="11"/>
      <c r="V156" s="11"/>
      <c r="W156" s="12"/>
      <c r="Y156" s="14"/>
      <c r="Z156" s="15"/>
      <c r="AC156" s="15"/>
      <c r="AD156" s="15"/>
    </row>
    <row r="157" spans="8:30" s="13" customFormat="1" x14ac:dyDescent="0.6">
      <c r="H157" s="12"/>
      <c r="M157" s="16"/>
      <c r="N157" s="16"/>
      <c r="O157" s="16"/>
      <c r="P157" s="16"/>
      <c r="Q157" s="16"/>
      <c r="R157" s="16"/>
      <c r="S157" s="16"/>
      <c r="T157" s="17"/>
      <c r="U157" s="11"/>
      <c r="V157" s="11"/>
      <c r="W157" s="12"/>
      <c r="Y157" s="14"/>
      <c r="Z157" s="15"/>
      <c r="AC157" s="15"/>
      <c r="AD157" s="15"/>
    </row>
    <row r="158" spans="8:30" s="13" customFormat="1" x14ac:dyDescent="0.6">
      <c r="H158" s="12"/>
      <c r="M158" s="16"/>
      <c r="N158" s="16"/>
      <c r="O158" s="16"/>
      <c r="P158" s="16"/>
      <c r="Q158" s="16"/>
      <c r="R158" s="16"/>
      <c r="S158" s="16"/>
      <c r="T158" s="17"/>
      <c r="U158" s="11"/>
      <c r="V158" s="11"/>
      <c r="W158" s="12"/>
      <c r="Y158" s="14"/>
      <c r="Z158" s="15"/>
      <c r="AC158" s="15"/>
      <c r="AD158" s="15"/>
    </row>
    <row r="159" spans="8:30" s="13" customFormat="1" x14ac:dyDescent="0.6">
      <c r="H159" s="12"/>
      <c r="M159" s="16"/>
      <c r="N159" s="16"/>
      <c r="O159" s="16"/>
      <c r="P159" s="16"/>
      <c r="Q159" s="16"/>
      <c r="R159" s="16"/>
      <c r="S159" s="16"/>
      <c r="T159" s="17"/>
      <c r="U159" s="11"/>
      <c r="V159" s="11"/>
      <c r="W159" s="12"/>
      <c r="Y159" s="14"/>
      <c r="Z159" s="15"/>
      <c r="AC159" s="15"/>
      <c r="AD159" s="15"/>
    </row>
    <row r="160" spans="8:30" s="13" customFormat="1" x14ac:dyDescent="0.6">
      <c r="H160" s="12"/>
      <c r="M160" s="16"/>
      <c r="N160" s="16"/>
      <c r="O160" s="16"/>
      <c r="P160" s="16"/>
      <c r="Q160" s="16"/>
      <c r="R160" s="16"/>
      <c r="S160" s="16"/>
      <c r="T160" s="17"/>
      <c r="U160" s="11"/>
      <c r="V160" s="11"/>
      <c r="W160" s="12"/>
      <c r="Y160" s="14"/>
      <c r="Z160" s="15"/>
      <c r="AC160" s="15"/>
      <c r="AD160" s="15"/>
    </row>
    <row r="161" spans="8:30" s="13" customFormat="1" x14ac:dyDescent="0.6">
      <c r="H161" s="12"/>
      <c r="M161" s="16"/>
      <c r="N161" s="16"/>
      <c r="O161" s="16"/>
      <c r="P161" s="16"/>
      <c r="Q161" s="16"/>
      <c r="R161" s="16"/>
      <c r="S161" s="16"/>
      <c r="T161" s="17"/>
      <c r="U161" s="11"/>
      <c r="V161" s="11"/>
      <c r="W161" s="12"/>
      <c r="Y161" s="14"/>
      <c r="Z161" s="15"/>
      <c r="AC161" s="15"/>
      <c r="AD161" s="15"/>
    </row>
    <row r="162" spans="8:30" s="13" customFormat="1" x14ac:dyDescent="0.6">
      <c r="H162" s="12"/>
      <c r="M162" s="16"/>
      <c r="N162" s="16"/>
      <c r="O162" s="16"/>
      <c r="P162" s="16"/>
      <c r="Q162" s="16"/>
      <c r="R162" s="16"/>
      <c r="S162" s="16"/>
      <c r="T162" s="17"/>
      <c r="U162" s="11"/>
      <c r="V162" s="11"/>
      <c r="W162" s="12"/>
      <c r="Y162" s="14"/>
      <c r="Z162" s="15"/>
      <c r="AC162" s="15"/>
      <c r="AD162" s="15"/>
    </row>
    <row r="163" spans="8:30" s="13" customFormat="1" x14ac:dyDescent="0.6">
      <c r="H163" s="12"/>
      <c r="M163" s="16"/>
      <c r="N163" s="16"/>
      <c r="O163" s="16"/>
      <c r="P163" s="16"/>
      <c r="Q163" s="16"/>
      <c r="R163" s="16"/>
      <c r="S163" s="16"/>
      <c r="T163" s="17"/>
      <c r="U163" s="11"/>
      <c r="V163" s="11"/>
      <c r="W163" s="12"/>
      <c r="Y163" s="14"/>
      <c r="Z163" s="15"/>
      <c r="AC163" s="15"/>
      <c r="AD163" s="15"/>
    </row>
    <row r="164" spans="8:30" s="13" customFormat="1" x14ac:dyDescent="0.6">
      <c r="H164" s="12"/>
      <c r="M164" s="16"/>
      <c r="N164" s="16"/>
      <c r="O164" s="16"/>
      <c r="P164" s="16"/>
      <c r="Q164" s="16"/>
      <c r="R164" s="16"/>
      <c r="S164" s="16"/>
      <c r="T164" s="17"/>
      <c r="U164" s="11"/>
      <c r="V164" s="11"/>
      <c r="W164" s="12"/>
      <c r="Y164" s="14"/>
      <c r="Z164" s="15"/>
      <c r="AC164" s="15"/>
      <c r="AD164" s="15"/>
    </row>
    <row r="165" spans="8:30" s="13" customFormat="1" x14ac:dyDescent="0.6">
      <c r="H165" s="12"/>
      <c r="M165" s="16"/>
      <c r="N165" s="16"/>
      <c r="O165" s="16"/>
      <c r="P165" s="16"/>
      <c r="Q165" s="16"/>
      <c r="R165" s="16"/>
      <c r="S165" s="16"/>
      <c r="T165" s="17"/>
      <c r="U165" s="11"/>
      <c r="V165" s="11"/>
      <c r="W165" s="12"/>
      <c r="Y165" s="14"/>
      <c r="Z165" s="15"/>
      <c r="AC165" s="15"/>
      <c r="AD165" s="15"/>
    </row>
    <row r="166" spans="8:30" s="13" customFormat="1" x14ac:dyDescent="0.6">
      <c r="H166" s="12"/>
      <c r="M166" s="16"/>
      <c r="N166" s="16"/>
      <c r="O166" s="16"/>
      <c r="P166" s="16"/>
      <c r="Q166" s="16"/>
      <c r="R166" s="16"/>
      <c r="S166" s="16"/>
      <c r="T166" s="17"/>
      <c r="U166" s="11"/>
      <c r="V166" s="11"/>
      <c r="W166" s="12"/>
      <c r="Y166" s="14"/>
      <c r="Z166" s="15"/>
      <c r="AC166" s="15"/>
      <c r="AD166" s="15"/>
    </row>
    <row r="167" spans="8:30" s="13" customFormat="1" x14ac:dyDescent="0.6">
      <c r="H167" s="12"/>
      <c r="M167" s="16"/>
      <c r="N167" s="16"/>
      <c r="O167" s="16"/>
      <c r="P167" s="16"/>
      <c r="Q167" s="16"/>
      <c r="R167" s="16"/>
      <c r="S167" s="16"/>
      <c r="T167" s="17"/>
      <c r="U167" s="11"/>
      <c r="V167" s="11"/>
      <c r="W167" s="12"/>
      <c r="Y167" s="14"/>
      <c r="Z167" s="15"/>
      <c r="AC167" s="15"/>
      <c r="AD167" s="15"/>
    </row>
    <row r="168" spans="8:30" s="13" customFormat="1" x14ac:dyDescent="0.6">
      <c r="H168" s="12"/>
      <c r="M168" s="16"/>
      <c r="N168" s="16"/>
      <c r="O168" s="16"/>
      <c r="P168" s="16"/>
      <c r="Q168" s="16"/>
      <c r="R168" s="16"/>
      <c r="S168" s="16"/>
      <c r="T168" s="17"/>
      <c r="U168" s="11"/>
      <c r="V168" s="11"/>
      <c r="W168" s="12"/>
      <c r="Y168" s="14"/>
      <c r="Z168" s="15"/>
      <c r="AC168" s="15"/>
      <c r="AD168" s="15"/>
    </row>
    <row r="169" spans="8:30" s="13" customFormat="1" x14ac:dyDescent="0.6">
      <c r="H169" s="12"/>
      <c r="M169" s="16"/>
      <c r="N169" s="16"/>
      <c r="O169" s="16"/>
      <c r="P169" s="16"/>
      <c r="Q169" s="16"/>
      <c r="R169" s="16"/>
      <c r="S169" s="16"/>
      <c r="T169" s="17"/>
      <c r="U169" s="11"/>
      <c r="V169" s="11"/>
      <c r="W169" s="12"/>
      <c r="Y169" s="14"/>
      <c r="Z169" s="15"/>
      <c r="AC169" s="15"/>
      <c r="AD169" s="15"/>
    </row>
    <row r="170" spans="8:30" s="13" customFormat="1" x14ac:dyDescent="0.6">
      <c r="H170" s="12"/>
      <c r="M170" s="16"/>
      <c r="N170" s="16"/>
      <c r="O170" s="16"/>
      <c r="P170" s="16"/>
      <c r="Q170" s="16"/>
      <c r="R170" s="16"/>
      <c r="S170" s="16"/>
      <c r="T170" s="17"/>
      <c r="U170" s="11"/>
      <c r="V170" s="11"/>
      <c r="W170" s="12"/>
      <c r="Y170" s="14"/>
      <c r="Z170" s="15"/>
      <c r="AC170" s="15"/>
      <c r="AD170" s="15"/>
    </row>
    <row r="171" spans="8:30" s="13" customFormat="1" x14ac:dyDescent="0.6">
      <c r="H171" s="12"/>
      <c r="M171" s="16"/>
      <c r="N171" s="16"/>
      <c r="O171" s="16"/>
      <c r="P171" s="16"/>
      <c r="Q171" s="16"/>
      <c r="R171" s="16"/>
      <c r="S171" s="16"/>
      <c r="T171" s="17"/>
      <c r="U171" s="11"/>
      <c r="V171" s="11"/>
      <c r="W171" s="12"/>
      <c r="Y171" s="14"/>
      <c r="Z171" s="15"/>
      <c r="AC171" s="15"/>
      <c r="AD171" s="15"/>
    </row>
    <row r="172" spans="8:30" s="13" customFormat="1" x14ac:dyDescent="0.6">
      <c r="H172" s="12"/>
      <c r="M172" s="16"/>
      <c r="N172" s="16"/>
      <c r="O172" s="16"/>
      <c r="P172" s="16"/>
      <c r="Q172" s="16"/>
      <c r="R172" s="16"/>
      <c r="S172" s="16"/>
      <c r="T172" s="17"/>
      <c r="U172" s="11"/>
      <c r="V172" s="11"/>
      <c r="W172" s="12"/>
      <c r="Y172" s="14"/>
      <c r="Z172" s="15"/>
      <c r="AC172" s="15"/>
      <c r="AD172" s="15"/>
    </row>
    <row r="173" spans="8:30" s="13" customFormat="1" x14ac:dyDescent="0.6">
      <c r="H173" s="12"/>
      <c r="M173" s="16"/>
      <c r="N173" s="16"/>
      <c r="O173" s="16"/>
      <c r="P173" s="16"/>
      <c r="Q173" s="16"/>
      <c r="R173" s="16"/>
      <c r="S173" s="16"/>
      <c r="T173" s="17"/>
      <c r="U173" s="11"/>
      <c r="V173" s="11"/>
      <c r="W173" s="12"/>
      <c r="Y173" s="14"/>
      <c r="Z173" s="15"/>
      <c r="AC173" s="15"/>
      <c r="AD173" s="15"/>
    </row>
    <row r="174" spans="8:30" s="13" customFormat="1" x14ac:dyDescent="0.6">
      <c r="H174" s="12"/>
      <c r="M174" s="16"/>
      <c r="N174" s="16"/>
      <c r="O174" s="16"/>
      <c r="P174" s="16"/>
      <c r="Q174" s="16"/>
      <c r="R174" s="16"/>
      <c r="S174" s="16"/>
      <c r="T174" s="17"/>
      <c r="U174" s="11"/>
      <c r="V174" s="11"/>
      <c r="W174" s="12"/>
      <c r="Y174" s="14"/>
      <c r="Z174" s="15"/>
      <c r="AC174" s="15"/>
      <c r="AD174" s="15"/>
    </row>
    <row r="175" spans="8:30" s="13" customFormat="1" x14ac:dyDescent="0.6">
      <c r="H175" s="12"/>
      <c r="M175" s="16"/>
      <c r="N175" s="16"/>
      <c r="O175" s="16"/>
      <c r="P175" s="16"/>
      <c r="Q175" s="16"/>
      <c r="R175" s="16"/>
      <c r="S175" s="16"/>
      <c r="T175" s="17"/>
      <c r="U175" s="11"/>
      <c r="V175" s="11"/>
      <c r="W175" s="12"/>
      <c r="Y175" s="14"/>
      <c r="Z175" s="15"/>
      <c r="AC175" s="15"/>
      <c r="AD175" s="15"/>
    </row>
    <row r="176" spans="8:30" s="13" customFormat="1" x14ac:dyDescent="0.6">
      <c r="H176" s="12"/>
      <c r="M176" s="16"/>
      <c r="N176" s="16"/>
      <c r="O176" s="16"/>
      <c r="P176" s="16"/>
      <c r="Q176" s="16"/>
      <c r="R176" s="16"/>
      <c r="S176" s="16"/>
      <c r="T176" s="17"/>
      <c r="U176" s="11"/>
      <c r="V176" s="11"/>
      <c r="W176" s="12"/>
      <c r="Y176" s="14"/>
      <c r="Z176" s="15"/>
      <c r="AC176" s="15"/>
      <c r="AD176" s="15"/>
    </row>
    <row r="177" spans="8:30" s="13" customFormat="1" x14ac:dyDescent="0.6">
      <c r="H177" s="12"/>
      <c r="M177" s="16"/>
      <c r="N177" s="16"/>
      <c r="O177" s="16"/>
      <c r="P177" s="16"/>
      <c r="Q177" s="16"/>
      <c r="R177" s="16"/>
      <c r="S177" s="16"/>
      <c r="T177" s="17"/>
      <c r="U177" s="11"/>
      <c r="V177" s="11"/>
      <c r="W177" s="12"/>
      <c r="Y177" s="14"/>
      <c r="Z177" s="15"/>
      <c r="AC177" s="15"/>
      <c r="AD177" s="15"/>
    </row>
    <row r="178" spans="8:30" s="13" customFormat="1" x14ac:dyDescent="0.6">
      <c r="H178" s="12"/>
      <c r="M178" s="16"/>
      <c r="N178" s="16"/>
      <c r="O178" s="16"/>
      <c r="P178" s="16"/>
      <c r="Q178" s="16"/>
      <c r="R178" s="16"/>
      <c r="S178" s="16"/>
      <c r="T178" s="17"/>
      <c r="U178" s="11"/>
      <c r="V178" s="11"/>
      <c r="W178" s="12"/>
      <c r="Y178" s="14"/>
      <c r="Z178" s="15"/>
      <c r="AC178" s="15"/>
      <c r="AD178" s="15"/>
    </row>
    <row r="179" spans="8:30" s="13" customFormat="1" x14ac:dyDescent="0.6">
      <c r="H179" s="12"/>
      <c r="M179" s="16"/>
      <c r="N179" s="16"/>
      <c r="O179" s="16"/>
      <c r="P179" s="16"/>
      <c r="Q179" s="16"/>
      <c r="R179" s="16"/>
      <c r="S179" s="16"/>
      <c r="T179" s="17"/>
      <c r="U179" s="11"/>
      <c r="V179" s="11"/>
      <c r="W179" s="12"/>
      <c r="Y179" s="14"/>
      <c r="Z179" s="15"/>
      <c r="AC179" s="15"/>
      <c r="AD179" s="15"/>
    </row>
    <row r="180" spans="8:30" s="13" customFormat="1" x14ac:dyDescent="0.6">
      <c r="H180" s="12"/>
      <c r="M180" s="16"/>
      <c r="N180" s="16"/>
      <c r="O180" s="16"/>
      <c r="P180" s="16"/>
      <c r="Q180" s="16"/>
      <c r="R180" s="16"/>
      <c r="S180" s="16"/>
      <c r="T180" s="17"/>
      <c r="U180" s="11"/>
      <c r="V180" s="11"/>
      <c r="W180" s="12"/>
      <c r="Y180" s="14"/>
      <c r="Z180" s="15"/>
      <c r="AC180" s="15"/>
      <c r="AD180" s="15"/>
    </row>
    <row r="181" spans="8:30" s="13" customFormat="1" x14ac:dyDescent="0.6">
      <c r="H181" s="12"/>
      <c r="M181" s="16"/>
      <c r="N181" s="16"/>
      <c r="O181" s="16"/>
      <c r="P181" s="16"/>
      <c r="Q181" s="16"/>
      <c r="R181" s="16"/>
      <c r="S181" s="16"/>
      <c r="T181" s="17"/>
      <c r="U181" s="11"/>
      <c r="V181" s="11"/>
      <c r="W181" s="12"/>
      <c r="Y181" s="14"/>
      <c r="Z181" s="15"/>
      <c r="AC181" s="15"/>
      <c r="AD181" s="15"/>
    </row>
    <row r="182" spans="8:30" s="13" customFormat="1" x14ac:dyDescent="0.6">
      <c r="H182" s="12"/>
      <c r="M182" s="16"/>
      <c r="N182" s="16"/>
      <c r="O182" s="16"/>
      <c r="P182" s="16"/>
      <c r="Q182" s="16"/>
      <c r="R182" s="16"/>
      <c r="S182" s="16"/>
      <c r="T182" s="17"/>
      <c r="U182" s="11"/>
      <c r="V182" s="11"/>
      <c r="W182" s="12"/>
      <c r="Y182" s="14"/>
      <c r="Z182" s="15"/>
      <c r="AC182" s="15"/>
      <c r="AD182" s="15"/>
    </row>
    <row r="183" spans="8:30" s="13" customFormat="1" x14ac:dyDescent="0.6">
      <c r="H183" s="12"/>
      <c r="M183" s="16"/>
      <c r="N183" s="16"/>
      <c r="O183" s="16"/>
      <c r="P183" s="16"/>
      <c r="Q183" s="16"/>
      <c r="R183" s="16"/>
      <c r="S183" s="16"/>
      <c r="T183" s="17"/>
      <c r="U183" s="11"/>
      <c r="V183" s="11"/>
      <c r="W183" s="12"/>
      <c r="Y183" s="14"/>
      <c r="Z183" s="15"/>
      <c r="AC183" s="15"/>
      <c r="AD183" s="15"/>
    </row>
    <row r="184" spans="8:30" s="13" customFormat="1" x14ac:dyDescent="0.6">
      <c r="H184" s="12"/>
      <c r="M184" s="16"/>
      <c r="N184" s="16"/>
      <c r="O184" s="16"/>
      <c r="P184" s="16"/>
      <c r="Q184" s="16"/>
      <c r="R184" s="16"/>
      <c r="S184" s="16"/>
      <c r="T184" s="17"/>
      <c r="U184" s="11"/>
      <c r="V184" s="11"/>
      <c r="W184" s="12"/>
      <c r="Y184" s="14"/>
      <c r="Z184" s="15"/>
      <c r="AC184" s="15"/>
      <c r="AD184" s="15"/>
    </row>
    <row r="185" spans="8:30" s="13" customFormat="1" x14ac:dyDescent="0.6">
      <c r="H185" s="12"/>
      <c r="M185" s="16"/>
      <c r="N185" s="16"/>
      <c r="O185" s="16"/>
      <c r="P185" s="16"/>
      <c r="Q185" s="16"/>
      <c r="R185" s="16"/>
      <c r="S185" s="16"/>
      <c r="T185" s="17"/>
      <c r="U185" s="11"/>
      <c r="V185" s="11"/>
      <c r="W185" s="12"/>
      <c r="Y185" s="14"/>
      <c r="Z185" s="15"/>
      <c r="AC185" s="15"/>
      <c r="AD185" s="15"/>
    </row>
    <row r="186" spans="8:30" s="13" customFormat="1" x14ac:dyDescent="0.6">
      <c r="H186" s="12"/>
      <c r="M186" s="16"/>
      <c r="N186" s="16"/>
      <c r="O186" s="16"/>
      <c r="P186" s="16"/>
      <c r="Q186" s="16"/>
      <c r="R186" s="16"/>
      <c r="S186" s="16"/>
      <c r="T186" s="17"/>
      <c r="U186" s="11"/>
      <c r="V186" s="11"/>
      <c r="W186" s="12"/>
      <c r="Y186" s="14"/>
      <c r="Z186" s="15"/>
      <c r="AC186" s="15"/>
      <c r="AD186" s="15"/>
    </row>
    <row r="187" spans="8:30" s="13" customFormat="1" x14ac:dyDescent="0.6">
      <c r="H187" s="12"/>
      <c r="M187" s="16"/>
      <c r="N187" s="16"/>
      <c r="O187" s="16"/>
      <c r="P187" s="16"/>
      <c r="Q187" s="16"/>
      <c r="R187" s="16"/>
      <c r="S187" s="16"/>
      <c r="T187" s="17"/>
      <c r="U187" s="11"/>
      <c r="V187" s="11"/>
      <c r="W187" s="12"/>
      <c r="Y187" s="14"/>
      <c r="Z187" s="15"/>
      <c r="AC187" s="15"/>
      <c r="AD187" s="15"/>
    </row>
    <row r="188" spans="8:30" s="13" customFormat="1" x14ac:dyDescent="0.6">
      <c r="H188" s="12"/>
      <c r="M188" s="16"/>
      <c r="N188" s="16"/>
      <c r="O188" s="16"/>
      <c r="P188" s="16"/>
      <c r="Q188" s="16"/>
      <c r="R188" s="16"/>
      <c r="S188" s="16"/>
      <c r="T188" s="17"/>
      <c r="U188" s="11"/>
      <c r="V188" s="11"/>
      <c r="W188" s="12"/>
      <c r="Y188" s="14"/>
      <c r="Z188" s="15"/>
      <c r="AC188" s="15"/>
      <c r="AD188" s="15"/>
    </row>
    <row r="189" spans="8:30" s="13" customFormat="1" x14ac:dyDescent="0.6">
      <c r="H189" s="12"/>
      <c r="M189" s="16"/>
      <c r="N189" s="16"/>
      <c r="O189" s="16"/>
      <c r="P189" s="16"/>
      <c r="Q189" s="16"/>
      <c r="R189" s="16"/>
      <c r="S189" s="16"/>
      <c r="T189" s="17"/>
      <c r="U189" s="11"/>
      <c r="V189" s="11"/>
      <c r="W189" s="12"/>
      <c r="Y189" s="14"/>
      <c r="Z189" s="15"/>
      <c r="AC189" s="15"/>
      <c r="AD189" s="15"/>
    </row>
    <row r="190" spans="8:30" s="13" customFormat="1" x14ac:dyDescent="0.6">
      <c r="H190" s="12"/>
      <c r="M190" s="16"/>
      <c r="N190" s="16"/>
      <c r="O190" s="16"/>
      <c r="P190" s="16"/>
      <c r="Q190" s="16"/>
      <c r="R190" s="16"/>
      <c r="S190" s="16"/>
      <c r="T190" s="17"/>
      <c r="U190" s="11"/>
      <c r="V190" s="11"/>
      <c r="W190" s="12"/>
      <c r="Y190" s="14"/>
      <c r="Z190" s="15"/>
      <c r="AC190" s="15"/>
      <c r="AD190" s="15"/>
    </row>
    <row r="191" spans="8:30" s="13" customFormat="1" x14ac:dyDescent="0.6">
      <c r="H191" s="12"/>
      <c r="M191" s="16"/>
      <c r="N191" s="16"/>
      <c r="O191" s="16"/>
      <c r="P191" s="16"/>
      <c r="Q191" s="16"/>
      <c r="R191" s="16"/>
      <c r="S191" s="16"/>
      <c r="T191" s="17"/>
      <c r="U191" s="11"/>
      <c r="V191" s="11"/>
      <c r="W191" s="12"/>
      <c r="Y191" s="14"/>
      <c r="Z191" s="15"/>
      <c r="AC191" s="15"/>
      <c r="AD191" s="15"/>
    </row>
    <row r="192" spans="8:30" s="13" customFormat="1" x14ac:dyDescent="0.6">
      <c r="H192" s="12"/>
      <c r="M192" s="16"/>
      <c r="N192" s="16"/>
      <c r="O192" s="16"/>
      <c r="P192" s="16"/>
      <c r="Q192" s="16"/>
      <c r="R192" s="16"/>
      <c r="S192" s="16"/>
      <c r="T192" s="17"/>
      <c r="U192" s="11"/>
      <c r="V192" s="11"/>
      <c r="W192" s="12"/>
      <c r="Y192" s="14"/>
      <c r="Z192" s="15"/>
      <c r="AC192" s="15"/>
      <c r="AD192" s="15"/>
    </row>
    <row r="193" spans="8:30" s="13" customFormat="1" x14ac:dyDescent="0.6">
      <c r="H193" s="12"/>
      <c r="M193" s="16"/>
      <c r="N193" s="16"/>
      <c r="O193" s="16"/>
      <c r="P193" s="16"/>
      <c r="Q193" s="16"/>
      <c r="R193" s="16"/>
      <c r="S193" s="16"/>
      <c r="T193" s="17"/>
      <c r="U193" s="11"/>
      <c r="V193" s="11"/>
      <c r="W193" s="12"/>
      <c r="Y193" s="14"/>
      <c r="Z193" s="15"/>
      <c r="AC193" s="15"/>
      <c r="AD193" s="15"/>
    </row>
    <row r="194" spans="8:30" s="13" customFormat="1" x14ac:dyDescent="0.6">
      <c r="H194" s="12"/>
      <c r="M194" s="16"/>
      <c r="N194" s="16"/>
      <c r="O194" s="16"/>
      <c r="P194" s="16"/>
      <c r="Q194" s="16"/>
      <c r="R194" s="16"/>
      <c r="S194" s="16"/>
      <c r="T194" s="17"/>
      <c r="U194" s="11"/>
      <c r="V194" s="11"/>
      <c r="W194" s="12"/>
      <c r="Y194" s="14"/>
      <c r="Z194" s="15"/>
      <c r="AC194" s="15"/>
      <c r="AD194" s="15"/>
    </row>
    <row r="195" spans="8:30" s="13" customFormat="1" x14ac:dyDescent="0.6">
      <c r="H195" s="12"/>
      <c r="M195" s="16"/>
      <c r="N195" s="16"/>
      <c r="O195" s="16"/>
      <c r="P195" s="16"/>
      <c r="Q195" s="16"/>
      <c r="R195" s="16"/>
      <c r="S195" s="16"/>
      <c r="T195" s="17"/>
      <c r="U195" s="11"/>
      <c r="V195" s="11"/>
      <c r="W195" s="12"/>
      <c r="Y195" s="14"/>
      <c r="Z195" s="15"/>
      <c r="AC195" s="15"/>
      <c r="AD195" s="15"/>
    </row>
    <row r="196" spans="8:30" s="13" customFormat="1" x14ac:dyDescent="0.6">
      <c r="H196" s="12"/>
      <c r="M196" s="16"/>
      <c r="N196" s="16"/>
      <c r="O196" s="16"/>
      <c r="P196" s="16"/>
      <c r="Q196" s="16"/>
      <c r="R196" s="16"/>
      <c r="S196" s="16"/>
      <c r="T196" s="17"/>
      <c r="U196" s="11"/>
      <c r="V196" s="11"/>
      <c r="W196" s="12"/>
      <c r="Y196" s="14"/>
      <c r="Z196" s="15"/>
      <c r="AC196" s="15"/>
      <c r="AD196" s="15"/>
    </row>
    <row r="197" spans="8:30" s="13" customFormat="1" x14ac:dyDescent="0.6">
      <c r="H197" s="12"/>
      <c r="M197" s="16"/>
      <c r="N197" s="16"/>
      <c r="O197" s="16"/>
      <c r="P197" s="16"/>
      <c r="Q197" s="16"/>
      <c r="R197" s="16"/>
      <c r="S197" s="16"/>
      <c r="T197" s="17"/>
      <c r="U197" s="11"/>
      <c r="V197" s="11"/>
      <c r="W197" s="12"/>
      <c r="Y197" s="14"/>
      <c r="Z197" s="15"/>
      <c r="AC197" s="15"/>
      <c r="AD197" s="15"/>
    </row>
    <row r="198" spans="8:30" s="13" customFormat="1" x14ac:dyDescent="0.6">
      <c r="H198" s="12"/>
      <c r="M198" s="16"/>
      <c r="N198" s="16"/>
      <c r="O198" s="16"/>
      <c r="P198" s="16"/>
      <c r="Q198" s="16"/>
      <c r="R198" s="16"/>
      <c r="S198" s="16"/>
      <c r="T198" s="17"/>
      <c r="U198" s="11"/>
      <c r="V198" s="11"/>
      <c r="W198" s="12"/>
      <c r="Y198" s="14"/>
      <c r="Z198" s="15"/>
      <c r="AC198" s="15"/>
      <c r="AD198" s="15"/>
    </row>
    <row r="199" spans="8:30" s="13" customFormat="1" x14ac:dyDescent="0.6">
      <c r="H199" s="12"/>
      <c r="M199" s="16"/>
      <c r="N199" s="16"/>
      <c r="O199" s="16"/>
      <c r="P199" s="16"/>
      <c r="Q199" s="16"/>
      <c r="R199" s="16"/>
      <c r="S199" s="16"/>
      <c r="T199" s="17"/>
      <c r="U199" s="11"/>
      <c r="V199" s="11"/>
      <c r="W199" s="12"/>
      <c r="Y199" s="14"/>
      <c r="Z199" s="15"/>
      <c r="AC199" s="15"/>
      <c r="AD199" s="15"/>
    </row>
    <row r="200" spans="8:30" s="13" customFormat="1" x14ac:dyDescent="0.6">
      <c r="H200" s="12"/>
      <c r="M200" s="16"/>
      <c r="N200" s="16"/>
      <c r="O200" s="16"/>
      <c r="P200" s="16"/>
      <c r="Q200" s="16"/>
      <c r="R200" s="16"/>
      <c r="S200" s="16"/>
      <c r="T200" s="17"/>
      <c r="U200" s="11"/>
      <c r="V200" s="11"/>
      <c r="W200" s="12"/>
      <c r="Y200" s="14"/>
      <c r="Z200" s="15"/>
      <c r="AC200" s="15"/>
      <c r="AD200" s="15"/>
    </row>
    <row r="201" spans="8:30" s="13" customFormat="1" x14ac:dyDescent="0.6">
      <c r="H201" s="12"/>
      <c r="M201" s="16"/>
      <c r="N201" s="16"/>
      <c r="O201" s="16"/>
      <c r="P201" s="16"/>
      <c r="Q201" s="16"/>
      <c r="R201" s="16"/>
      <c r="S201" s="16"/>
      <c r="T201" s="17"/>
      <c r="U201" s="11"/>
      <c r="V201" s="11"/>
      <c r="W201" s="12"/>
      <c r="Y201" s="14"/>
      <c r="Z201" s="15"/>
      <c r="AC201" s="15"/>
      <c r="AD201" s="15"/>
    </row>
    <row r="202" spans="8:30" s="13" customFormat="1" x14ac:dyDescent="0.6">
      <c r="H202" s="12"/>
      <c r="M202" s="16"/>
      <c r="N202" s="16"/>
      <c r="O202" s="16"/>
      <c r="P202" s="16"/>
      <c r="Q202" s="16"/>
      <c r="R202" s="16"/>
      <c r="S202" s="16"/>
      <c r="T202" s="17"/>
      <c r="U202" s="11"/>
      <c r="V202" s="11"/>
      <c r="W202" s="12"/>
      <c r="Y202" s="14"/>
      <c r="Z202" s="15"/>
      <c r="AC202" s="15"/>
      <c r="AD202" s="15"/>
    </row>
    <row r="203" spans="8:30" s="13" customFormat="1" x14ac:dyDescent="0.6">
      <c r="H203" s="12"/>
      <c r="M203" s="16"/>
      <c r="N203" s="16"/>
      <c r="O203" s="16"/>
      <c r="P203" s="16"/>
      <c r="Q203" s="16"/>
      <c r="R203" s="16"/>
      <c r="S203" s="16"/>
      <c r="T203" s="17"/>
      <c r="U203" s="11"/>
      <c r="V203" s="11"/>
      <c r="W203" s="12"/>
      <c r="Y203" s="14"/>
      <c r="Z203" s="15"/>
      <c r="AC203" s="15"/>
      <c r="AD203" s="15"/>
    </row>
    <row r="204" spans="8:30" s="13" customFormat="1" x14ac:dyDescent="0.6">
      <c r="H204" s="12"/>
      <c r="M204" s="16"/>
      <c r="N204" s="16"/>
      <c r="O204" s="16"/>
      <c r="P204" s="16"/>
      <c r="Q204" s="16"/>
      <c r="R204" s="16"/>
      <c r="S204" s="16"/>
      <c r="T204" s="17"/>
      <c r="U204" s="11"/>
      <c r="V204" s="11"/>
      <c r="W204" s="12"/>
      <c r="Y204" s="14"/>
      <c r="Z204" s="15"/>
      <c r="AC204" s="15"/>
      <c r="AD204" s="15"/>
    </row>
    <row r="205" spans="8:30" s="13" customFormat="1" x14ac:dyDescent="0.6">
      <c r="H205" s="12"/>
      <c r="M205" s="16"/>
      <c r="N205" s="16"/>
      <c r="O205" s="16"/>
      <c r="P205" s="16"/>
      <c r="Q205" s="16"/>
      <c r="R205" s="16"/>
      <c r="S205" s="16"/>
      <c r="T205" s="17"/>
      <c r="U205" s="11"/>
      <c r="V205" s="11"/>
      <c r="W205" s="12"/>
      <c r="Y205" s="14"/>
      <c r="Z205" s="15"/>
      <c r="AC205" s="15"/>
      <c r="AD205" s="15"/>
    </row>
    <row r="206" spans="8:30" s="13" customFormat="1" x14ac:dyDescent="0.6">
      <c r="H206" s="12"/>
      <c r="M206" s="16"/>
      <c r="N206" s="16"/>
      <c r="O206" s="16"/>
      <c r="P206" s="16"/>
      <c r="Q206" s="16"/>
      <c r="R206" s="16"/>
      <c r="S206" s="16"/>
      <c r="T206" s="17"/>
      <c r="U206" s="11"/>
      <c r="V206" s="11"/>
      <c r="W206" s="12"/>
      <c r="Y206" s="14"/>
      <c r="Z206" s="15"/>
      <c r="AC206" s="15"/>
      <c r="AD206" s="15"/>
    </row>
    <row r="207" spans="8:30" s="13" customFormat="1" x14ac:dyDescent="0.6">
      <c r="H207" s="12"/>
      <c r="M207" s="16"/>
      <c r="N207" s="16"/>
      <c r="O207" s="16"/>
      <c r="P207" s="16"/>
      <c r="Q207" s="16"/>
      <c r="R207" s="16"/>
      <c r="S207" s="16"/>
      <c r="T207" s="17"/>
      <c r="U207" s="11"/>
      <c r="V207" s="11"/>
      <c r="W207" s="12"/>
      <c r="Y207" s="14"/>
      <c r="Z207" s="15"/>
      <c r="AC207" s="15"/>
      <c r="AD207" s="15"/>
    </row>
    <row r="208" spans="8:30" s="13" customFormat="1" x14ac:dyDescent="0.6">
      <c r="H208" s="12"/>
      <c r="M208" s="16"/>
      <c r="N208" s="16"/>
      <c r="O208" s="16"/>
      <c r="P208" s="16"/>
      <c r="Q208" s="16"/>
      <c r="R208" s="16"/>
      <c r="S208" s="16"/>
      <c r="T208" s="17"/>
      <c r="U208" s="11"/>
      <c r="V208" s="11"/>
      <c r="W208" s="12"/>
      <c r="Y208" s="14"/>
      <c r="Z208" s="15"/>
      <c r="AC208" s="15"/>
      <c r="AD208" s="15"/>
    </row>
    <row r="209" spans="8:30" s="13" customFormat="1" x14ac:dyDescent="0.6">
      <c r="H209" s="12"/>
      <c r="M209" s="16"/>
      <c r="N209" s="16"/>
      <c r="O209" s="16"/>
      <c r="P209" s="16"/>
      <c r="Q209" s="16"/>
      <c r="R209" s="16"/>
      <c r="S209" s="16"/>
      <c r="T209" s="17"/>
      <c r="U209" s="11"/>
      <c r="V209" s="11"/>
      <c r="W209" s="12"/>
      <c r="Y209" s="14"/>
      <c r="Z209" s="15"/>
      <c r="AC209" s="15"/>
      <c r="AD209" s="15"/>
    </row>
    <row r="210" spans="8:30" s="13" customFormat="1" x14ac:dyDescent="0.6">
      <c r="H210" s="12"/>
      <c r="M210" s="16"/>
      <c r="N210" s="16"/>
      <c r="O210" s="16"/>
      <c r="P210" s="16"/>
      <c r="Q210" s="16"/>
      <c r="R210" s="16"/>
      <c r="S210" s="16"/>
      <c r="T210" s="17"/>
      <c r="U210" s="11"/>
      <c r="V210" s="11"/>
      <c r="W210" s="12"/>
      <c r="Y210" s="14"/>
      <c r="Z210" s="15"/>
      <c r="AC210" s="15"/>
      <c r="AD210" s="15"/>
    </row>
    <row r="211" spans="8:30" s="13" customFormat="1" x14ac:dyDescent="0.6">
      <c r="H211" s="12"/>
      <c r="M211" s="16"/>
      <c r="N211" s="16"/>
      <c r="O211" s="16"/>
      <c r="P211" s="16"/>
      <c r="Q211" s="16"/>
      <c r="R211" s="16"/>
      <c r="S211" s="16"/>
      <c r="T211" s="17"/>
      <c r="U211" s="11"/>
      <c r="V211" s="11"/>
      <c r="W211" s="12"/>
      <c r="Y211" s="14"/>
      <c r="Z211" s="15"/>
      <c r="AC211" s="15"/>
      <c r="AD211" s="15"/>
    </row>
    <row r="212" spans="8:30" s="13" customFormat="1" x14ac:dyDescent="0.6">
      <c r="H212" s="12"/>
      <c r="M212" s="16"/>
      <c r="N212" s="16"/>
      <c r="O212" s="16"/>
      <c r="P212" s="16"/>
      <c r="Q212" s="16"/>
      <c r="R212" s="16"/>
      <c r="S212" s="16"/>
      <c r="T212" s="17"/>
      <c r="U212" s="11"/>
      <c r="V212" s="11"/>
      <c r="W212" s="12"/>
      <c r="Y212" s="14"/>
      <c r="Z212" s="15"/>
      <c r="AC212" s="15"/>
      <c r="AD212" s="15"/>
    </row>
    <row r="213" spans="8:30" s="13" customFormat="1" x14ac:dyDescent="0.6">
      <c r="H213" s="12"/>
      <c r="M213" s="16"/>
      <c r="N213" s="16"/>
      <c r="O213" s="16"/>
      <c r="P213" s="16"/>
      <c r="Q213" s="16"/>
      <c r="R213" s="16"/>
      <c r="S213" s="16"/>
      <c r="T213" s="17"/>
      <c r="U213" s="11"/>
      <c r="V213" s="11"/>
      <c r="W213" s="12"/>
      <c r="Y213" s="14"/>
      <c r="Z213" s="15"/>
      <c r="AC213" s="15"/>
      <c r="AD213" s="15"/>
    </row>
    <row r="214" spans="8:30" s="13" customFormat="1" x14ac:dyDescent="0.6">
      <c r="H214" s="12"/>
      <c r="M214" s="16"/>
      <c r="N214" s="16"/>
      <c r="O214" s="16"/>
      <c r="P214" s="16"/>
      <c r="Q214" s="16"/>
      <c r="R214" s="16"/>
      <c r="S214" s="16"/>
      <c r="T214" s="17"/>
      <c r="U214" s="11"/>
      <c r="V214" s="11"/>
      <c r="W214" s="12"/>
      <c r="Y214" s="14"/>
      <c r="Z214" s="15"/>
      <c r="AC214" s="15"/>
      <c r="AD214" s="15"/>
    </row>
    <row r="215" spans="8:30" s="13" customFormat="1" x14ac:dyDescent="0.6">
      <c r="H215" s="12"/>
      <c r="M215" s="16"/>
      <c r="N215" s="16"/>
      <c r="O215" s="16"/>
      <c r="P215" s="16"/>
      <c r="Q215" s="16"/>
      <c r="R215" s="16"/>
      <c r="S215" s="16"/>
      <c r="T215" s="17"/>
      <c r="U215" s="11"/>
      <c r="V215" s="11"/>
      <c r="W215" s="12"/>
      <c r="Y215" s="14"/>
      <c r="Z215" s="15"/>
      <c r="AC215" s="15"/>
      <c r="AD215" s="15"/>
    </row>
    <row r="216" spans="8:30" s="13" customFormat="1" x14ac:dyDescent="0.6">
      <c r="H216" s="12"/>
      <c r="M216" s="16"/>
      <c r="N216" s="16"/>
      <c r="O216" s="16"/>
      <c r="P216" s="16"/>
      <c r="Q216" s="16"/>
      <c r="R216" s="16"/>
      <c r="S216" s="16"/>
      <c r="T216" s="17"/>
      <c r="U216" s="11"/>
      <c r="V216" s="11"/>
      <c r="W216" s="12"/>
      <c r="Y216" s="14"/>
      <c r="Z216" s="15"/>
      <c r="AC216" s="15"/>
      <c r="AD216" s="15"/>
    </row>
    <row r="217" spans="8:30" s="13" customFormat="1" x14ac:dyDescent="0.6">
      <c r="H217" s="12"/>
      <c r="M217" s="16"/>
      <c r="N217" s="16"/>
      <c r="O217" s="16"/>
      <c r="P217" s="16"/>
      <c r="Q217" s="16"/>
      <c r="R217" s="16"/>
      <c r="S217" s="16"/>
      <c r="T217" s="17"/>
      <c r="U217" s="11"/>
      <c r="V217" s="11"/>
      <c r="W217" s="12"/>
      <c r="Y217" s="14"/>
      <c r="Z217" s="15"/>
      <c r="AC217" s="15"/>
      <c r="AD217" s="15"/>
    </row>
    <row r="218" spans="8:30" s="13" customFormat="1" x14ac:dyDescent="0.6">
      <c r="H218" s="12"/>
      <c r="M218" s="16"/>
      <c r="N218" s="16"/>
      <c r="O218" s="16"/>
      <c r="P218" s="16"/>
      <c r="Q218" s="16"/>
      <c r="R218" s="16"/>
      <c r="S218" s="16"/>
      <c r="T218" s="17"/>
      <c r="U218" s="11"/>
      <c r="V218" s="11"/>
      <c r="W218" s="12"/>
      <c r="Y218" s="14"/>
      <c r="Z218" s="15"/>
      <c r="AC218" s="15"/>
      <c r="AD218" s="15"/>
    </row>
    <row r="219" spans="8:30" s="13" customFormat="1" x14ac:dyDescent="0.6">
      <c r="H219" s="12"/>
      <c r="M219" s="16"/>
      <c r="N219" s="16"/>
      <c r="O219" s="16"/>
      <c r="P219" s="16"/>
      <c r="Q219" s="16"/>
      <c r="R219" s="16"/>
      <c r="S219" s="16"/>
      <c r="T219" s="17"/>
      <c r="U219" s="11"/>
      <c r="V219" s="11"/>
      <c r="W219" s="12"/>
      <c r="Y219" s="14"/>
      <c r="Z219" s="15"/>
      <c r="AC219" s="15"/>
      <c r="AD219" s="15"/>
    </row>
    <row r="220" spans="8:30" s="13" customFormat="1" x14ac:dyDescent="0.6">
      <c r="H220" s="12"/>
      <c r="M220" s="16"/>
      <c r="N220" s="16"/>
      <c r="O220" s="16"/>
      <c r="P220" s="16"/>
      <c r="Q220" s="16"/>
      <c r="R220" s="16"/>
      <c r="S220" s="16"/>
      <c r="T220" s="17"/>
      <c r="U220" s="11"/>
      <c r="V220" s="11"/>
      <c r="W220" s="12"/>
      <c r="Y220" s="14"/>
      <c r="Z220" s="15"/>
      <c r="AC220" s="15"/>
      <c r="AD220" s="15"/>
    </row>
    <row r="221" spans="8:30" s="13" customFormat="1" x14ac:dyDescent="0.6">
      <c r="H221" s="12"/>
      <c r="M221" s="16"/>
      <c r="N221" s="16"/>
      <c r="O221" s="16"/>
      <c r="P221" s="16"/>
      <c r="Q221" s="16"/>
      <c r="R221" s="16"/>
      <c r="S221" s="16"/>
      <c r="T221" s="17"/>
      <c r="U221" s="11"/>
      <c r="V221" s="11"/>
      <c r="W221" s="12"/>
      <c r="Y221" s="14"/>
      <c r="Z221" s="15"/>
      <c r="AC221" s="15"/>
      <c r="AD221" s="15"/>
    </row>
    <row r="222" spans="8:30" s="13" customFormat="1" x14ac:dyDescent="0.6">
      <c r="H222" s="12"/>
      <c r="M222" s="16"/>
      <c r="N222" s="16"/>
      <c r="O222" s="16"/>
      <c r="P222" s="16"/>
      <c r="Q222" s="16"/>
      <c r="R222" s="16"/>
      <c r="S222" s="16"/>
      <c r="T222" s="17"/>
      <c r="U222" s="11"/>
      <c r="V222" s="11"/>
      <c r="W222" s="12"/>
      <c r="Y222" s="14"/>
      <c r="Z222" s="15"/>
      <c r="AC222" s="15"/>
      <c r="AD222" s="15"/>
    </row>
    <row r="223" spans="8:30" s="13" customFormat="1" x14ac:dyDescent="0.6">
      <c r="H223" s="12"/>
      <c r="M223" s="16"/>
      <c r="N223" s="16"/>
      <c r="O223" s="16"/>
      <c r="P223" s="16"/>
      <c r="Q223" s="16"/>
      <c r="R223" s="16"/>
      <c r="S223" s="16"/>
      <c r="T223" s="17"/>
      <c r="U223" s="11"/>
      <c r="V223" s="11"/>
      <c r="W223" s="12"/>
      <c r="Y223" s="14"/>
      <c r="Z223" s="15"/>
      <c r="AC223" s="15"/>
      <c r="AD223" s="15"/>
    </row>
    <row r="224" spans="8:30" s="13" customFormat="1" x14ac:dyDescent="0.6">
      <c r="H224" s="12"/>
      <c r="M224" s="16"/>
      <c r="N224" s="16"/>
      <c r="O224" s="16"/>
      <c r="P224" s="16"/>
      <c r="Q224" s="16"/>
      <c r="R224" s="16"/>
      <c r="S224" s="16"/>
      <c r="T224" s="17"/>
      <c r="U224" s="11"/>
      <c r="V224" s="11"/>
      <c r="W224" s="12"/>
      <c r="Y224" s="14"/>
      <c r="Z224" s="15"/>
      <c r="AC224" s="15"/>
      <c r="AD224" s="15"/>
    </row>
    <row r="225" spans="8:30" s="13" customFormat="1" x14ac:dyDescent="0.6">
      <c r="H225" s="12"/>
      <c r="M225" s="16"/>
      <c r="N225" s="16"/>
      <c r="O225" s="16"/>
      <c r="P225" s="16"/>
      <c r="Q225" s="16"/>
      <c r="R225" s="16"/>
      <c r="S225" s="16"/>
      <c r="T225" s="17"/>
      <c r="U225" s="11"/>
      <c r="V225" s="11"/>
      <c r="W225" s="12"/>
      <c r="Y225" s="14"/>
      <c r="Z225" s="15"/>
      <c r="AC225" s="15"/>
      <c r="AD225" s="15"/>
    </row>
    <row r="226" spans="8:30" s="13" customFormat="1" x14ac:dyDescent="0.6">
      <c r="H226" s="12"/>
      <c r="M226" s="16"/>
      <c r="N226" s="16"/>
      <c r="O226" s="16"/>
      <c r="P226" s="16"/>
      <c r="Q226" s="16"/>
      <c r="R226" s="16"/>
      <c r="S226" s="16"/>
      <c r="T226" s="17"/>
      <c r="U226" s="11"/>
      <c r="V226" s="11"/>
      <c r="W226" s="12"/>
      <c r="Y226" s="14"/>
      <c r="Z226" s="15"/>
      <c r="AC226" s="15"/>
      <c r="AD226" s="15"/>
    </row>
    <row r="227" spans="8:30" s="13" customFormat="1" x14ac:dyDescent="0.6">
      <c r="H227" s="12"/>
      <c r="M227" s="16"/>
      <c r="N227" s="16"/>
      <c r="O227" s="16"/>
      <c r="P227" s="16"/>
      <c r="Q227" s="16"/>
      <c r="R227" s="16"/>
      <c r="S227" s="16"/>
      <c r="T227" s="17"/>
      <c r="U227" s="11"/>
      <c r="V227" s="11"/>
      <c r="W227" s="12"/>
      <c r="Y227" s="14"/>
      <c r="Z227" s="15"/>
      <c r="AC227" s="15"/>
      <c r="AD227" s="15"/>
    </row>
    <row r="228" spans="8:30" s="13" customFormat="1" x14ac:dyDescent="0.6">
      <c r="H228" s="12"/>
      <c r="M228" s="16"/>
      <c r="N228" s="16"/>
      <c r="O228" s="16"/>
      <c r="P228" s="16"/>
      <c r="Q228" s="16"/>
      <c r="R228" s="16"/>
      <c r="S228" s="16"/>
      <c r="T228" s="17"/>
      <c r="U228" s="11"/>
      <c r="V228" s="11"/>
      <c r="W228" s="12"/>
      <c r="Y228" s="14"/>
      <c r="Z228" s="15"/>
      <c r="AC228" s="15"/>
      <c r="AD228" s="15"/>
    </row>
    <row r="229" spans="8:30" s="13" customFormat="1" x14ac:dyDescent="0.6">
      <c r="H229" s="12"/>
      <c r="M229" s="16"/>
      <c r="N229" s="16"/>
      <c r="O229" s="16"/>
      <c r="P229" s="16"/>
      <c r="Q229" s="16"/>
      <c r="R229" s="16"/>
      <c r="S229" s="16"/>
      <c r="T229" s="17"/>
      <c r="U229" s="11"/>
      <c r="V229" s="11"/>
      <c r="W229" s="12"/>
      <c r="Y229" s="14"/>
      <c r="Z229" s="15"/>
      <c r="AC229" s="15"/>
      <c r="AD229" s="15"/>
    </row>
    <row r="230" spans="8:30" s="13" customFormat="1" x14ac:dyDescent="0.6">
      <c r="H230" s="12"/>
      <c r="M230" s="16"/>
      <c r="N230" s="16"/>
      <c r="O230" s="16"/>
      <c r="P230" s="16"/>
      <c r="Q230" s="16"/>
      <c r="R230" s="16"/>
      <c r="S230" s="16"/>
      <c r="T230" s="17"/>
      <c r="U230" s="11"/>
      <c r="V230" s="11"/>
      <c r="W230" s="12"/>
      <c r="Y230" s="14"/>
      <c r="Z230" s="15"/>
      <c r="AC230" s="15"/>
      <c r="AD230" s="15"/>
    </row>
    <row r="231" spans="8:30" s="13" customFormat="1" x14ac:dyDescent="0.6">
      <c r="H231" s="12"/>
      <c r="M231" s="16"/>
      <c r="N231" s="16"/>
      <c r="O231" s="16"/>
      <c r="P231" s="16"/>
      <c r="Q231" s="16"/>
      <c r="R231" s="16"/>
      <c r="S231" s="16"/>
      <c r="T231" s="17"/>
      <c r="U231" s="11"/>
      <c r="V231" s="11"/>
      <c r="W231" s="12"/>
      <c r="Y231" s="14"/>
      <c r="Z231" s="15"/>
      <c r="AC231" s="15"/>
      <c r="AD231" s="15"/>
    </row>
    <row r="232" spans="8:30" s="13" customFormat="1" x14ac:dyDescent="0.6">
      <c r="H232" s="12"/>
      <c r="M232" s="16"/>
      <c r="N232" s="16"/>
      <c r="O232" s="16"/>
      <c r="P232" s="16"/>
      <c r="Q232" s="16"/>
      <c r="R232" s="16"/>
      <c r="S232" s="16"/>
      <c r="T232" s="17"/>
      <c r="U232" s="11"/>
      <c r="V232" s="11"/>
      <c r="W232" s="12"/>
      <c r="Y232" s="14"/>
      <c r="Z232" s="15"/>
      <c r="AC232" s="15"/>
      <c r="AD232" s="15"/>
    </row>
    <row r="233" spans="8:30" s="13" customFormat="1" x14ac:dyDescent="0.6">
      <c r="H233" s="12"/>
      <c r="M233" s="16"/>
      <c r="N233" s="16"/>
      <c r="O233" s="16"/>
      <c r="P233" s="16"/>
      <c r="Q233" s="16"/>
      <c r="R233" s="16"/>
      <c r="S233" s="16"/>
      <c r="T233" s="17"/>
      <c r="U233" s="11"/>
      <c r="V233" s="11"/>
      <c r="W233" s="12"/>
      <c r="Y233" s="14"/>
      <c r="Z233" s="15"/>
      <c r="AC233" s="15"/>
      <c r="AD233" s="15"/>
    </row>
    <row r="234" spans="8:30" s="13" customFormat="1" x14ac:dyDescent="0.6">
      <c r="H234" s="12"/>
      <c r="M234" s="16"/>
      <c r="N234" s="16"/>
      <c r="O234" s="16"/>
      <c r="P234" s="16"/>
      <c r="Q234" s="16"/>
      <c r="R234" s="16"/>
      <c r="S234" s="16"/>
      <c r="T234" s="17"/>
      <c r="U234" s="11"/>
      <c r="V234" s="11"/>
      <c r="W234" s="12"/>
      <c r="Y234" s="14"/>
      <c r="Z234" s="15"/>
      <c r="AC234" s="15"/>
      <c r="AD234" s="15"/>
    </row>
    <row r="235" spans="8:30" s="13" customFormat="1" x14ac:dyDescent="0.6">
      <c r="H235" s="12"/>
      <c r="M235" s="16"/>
      <c r="N235" s="16"/>
      <c r="O235" s="16"/>
      <c r="P235" s="16"/>
      <c r="Q235" s="16"/>
      <c r="R235" s="16"/>
      <c r="S235" s="16"/>
      <c r="T235" s="17"/>
      <c r="U235" s="11"/>
      <c r="V235" s="11"/>
      <c r="W235" s="12"/>
      <c r="Y235" s="14"/>
      <c r="Z235" s="15"/>
      <c r="AC235" s="15"/>
      <c r="AD235" s="15"/>
    </row>
    <row r="236" spans="8:30" s="13" customFormat="1" x14ac:dyDescent="0.6">
      <c r="H236" s="12"/>
      <c r="M236" s="16"/>
      <c r="N236" s="16"/>
      <c r="O236" s="16"/>
      <c r="P236" s="16"/>
      <c r="Q236" s="16"/>
      <c r="R236" s="16"/>
      <c r="S236" s="16"/>
      <c r="T236" s="17"/>
      <c r="U236" s="11"/>
      <c r="V236" s="11"/>
      <c r="W236" s="12"/>
      <c r="Y236" s="14"/>
      <c r="Z236" s="15"/>
      <c r="AC236" s="15"/>
      <c r="AD236" s="15"/>
    </row>
    <row r="237" spans="8:30" s="13" customFormat="1" x14ac:dyDescent="0.6">
      <c r="H237" s="12"/>
      <c r="M237" s="16"/>
      <c r="N237" s="16"/>
      <c r="O237" s="16"/>
      <c r="P237" s="16"/>
      <c r="Q237" s="16"/>
      <c r="R237" s="16"/>
      <c r="S237" s="16"/>
      <c r="T237" s="17"/>
      <c r="U237" s="11"/>
      <c r="V237" s="11"/>
      <c r="W237" s="12"/>
      <c r="Y237" s="14"/>
      <c r="Z237" s="15"/>
      <c r="AC237" s="15"/>
      <c r="AD237" s="15"/>
    </row>
    <row r="238" spans="8:30" s="13" customFormat="1" x14ac:dyDescent="0.6">
      <c r="H238" s="12"/>
      <c r="M238" s="16"/>
      <c r="N238" s="16"/>
      <c r="O238" s="16"/>
      <c r="P238" s="16"/>
      <c r="Q238" s="16"/>
      <c r="R238" s="16"/>
      <c r="S238" s="16"/>
      <c r="T238" s="17"/>
      <c r="U238" s="11"/>
      <c r="V238" s="11"/>
      <c r="W238" s="12"/>
      <c r="Y238" s="14"/>
      <c r="Z238" s="15"/>
      <c r="AC238" s="15"/>
      <c r="AD238" s="15"/>
    </row>
    <row r="239" spans="8:30" s="13" customFormat="1" x14ac:dyDescent="0.6">
      <c r="H239" s="12"/>
      <c r="M239" s="16"/>
      <c r="N239" s="16"/>
      <c r="O239" s="16"/>
      <c r="P239" s="16"/>
      <c r="Q239" s="16"/>
      <c r="R239" s="16"/>
      <c r="S239" s="16"/>
      <c r="T239" s="17"/>
      <c r="U239" s="11"/>
      <c r="V239" s="11"/>
      <c r="W239" s="12"/>
      <c r="Y239" s="14"/>
      <c r="Z239" s="15"/>
      <c r="AC239" s="15"/>
      <c r="AD239" s="15"/>
    </row>
    <row r="240" spans="8:30" s="13" customFormat="1" x14ac:dyDescent="0.6">
      <c r="H240" s="12"/>
      <c r="M240" s="16"/>
      <c r="N240" s="16"/>
      <c r="O240" s="16"/>
      <c r="P240" s="16"/>
      <c r="Q240" s="16"/>
      <c r="R240" s="16"/>
      <c r="S240" s="16"/>
      <c r="T240" s="17"/>
      <c r="U240" s="11"/>
      <c r="V240" s="11"/>
      <c r="W240" s="12"/>
      <c r="Y240" s="14"/>
      <c r="Z240" s="15"/>
      <c r="AC240" s="15"/>
      <c r="AD240" s="15"/>
    </row>
    <row r="241" spans="8:30" s="13" customFormat="1" x14ac:dyDescent="0.6">
      <c r="H241" s="12"/>
      <c r="M241" s="16"/>
      <c r="N241" s="16"/>
      <c r="O241" s="16"/>
      <c r="P241" s="16"/>
      <c r="Q241" s="16"/>
      <c r="R241" s="16"/>
      <c r="S241" s="16"/>
      <c r="T241" s="17"/>
      <c r="U241" s="11"/>
      <c r="V241" s="11"/>
      <c r="W241" s="12"/>
      <c r="Y241" s="14"/>
      <c r="Z241" s="15"/>
      <c r="AC241" s="15"/>
      <c r="AD241" s="15"/>
    </row>
    <row r="242" spans="8:30" s="13" customFormat="1" x14ac:dyDescent="0.6">
      <c r="H242" s="12"/>
      <c r="M242" s="16"/>
      <c r="N242" s="16"/>
      <c r="O242" s="16"/>
      <c r="P242" s="16"/>
      <c r="Q242" s="16"/>
      <c r="R242" s="16"/>
      <c r="S242" s="16"/>
      <c r="T242" s="17"/>
      <c r="U242" s="11"/>
      <c r="V242" s="11"/>
      <c r="W242" s="12"/>
      <c r="Y242" s="14"/>
      <c r="Z242" s="15"/>
      <c r="AC242" s="15"/>
      <c r="AD242" s="15"/>
    </row>
    <row r="243" spans="8:30" s="13" customFormat="1" x14ac:dyDescent="0.6">
      <c r="H243" s="12"/>
      <c r="M243" s="16"/>
      <c r="N243" s="16"/>
      <c r="O243" s="16"/>
      <c r="P243" s="16"/>
      <c r="Q243" s="16"/>
      <c r="R243" s="16"/>
      <c r="S243" s="16"/>
      <c r="T243" s="17"/>
      <c r="U243" s="11"/>
      <c r="V243" s="11"/>
      <c r="W243" s="12"/>
      <c r="Y243" s="14"/>
      <c r="Z243" s="15"/>
      <c r="AC243" s="15"/>
      <c r="AD243" s="15"/>
    </row>
    <row r="244" spans="8:30" s="13" customFormat="1" x14ac:dyDescent="0.6">
      <c r="H244" s="12"/>
      <c r="M244" s="16"/>
      <c r="N244" s="16"/>
      <c r="O244" s="16"/>
      <c r="P244" s="16"/>
      <c r="Q244" s="16"/>
      <c r="R244" s="16"/>
      <c r="S244" s="16"/>
      <c r="T244" s="17"/>
      <c r="U244" s="11"/>
      <c r="V244" s="11"/>
      <c r="W244" s="12"/>
      <c r="Y244" s="14"/>
      <c r="Z244" s="15"/>
      <c r="AC244" s="15"/>
      <c r="AD244" s="15"/>
    </row>
    <row r="245" spans="8:30" s="13" customFormat="1" x14ac:dyDescent="0.6">
      <c r="H245" s="12"/>
      <c r="M245" s="16"/>
      <c r="N245" s="16"/>
      <c r="O245" s="16"/>
      <c r="P245" s="16"/>
      <c r="Q245" s="16"/>
      <c r="R245" s="16"/>
      <c r="S245" s="16"/>
      <c r="T245" s="17"/>
      <c r="U245" s="11"/>
      <c r="V245" s="11"/>
      <c r="W245" s="12"/>
      <c r="Y245" s="14"/>
      <c r="Z245" s="15"/>
      <c r="AC245" s="15"/>
      <c r="AD245" s="15"/>
    </row>
    <row r="246" spans="8:30" s="13" customFormat="1" x14ac:dyDescent="0.6">
      <c r="H246" s="12"/>
      <c r="M246" s="16"/>
      <c r="N246" s="16"/>
      <c r="O246" s="16"/>
      <c r="P246" s="16"/>
      <c r="Q246" s="16"/>
      <c r="R246" s="16"/>
      <c r="S246" s="16"/>
      <c r="T246" s="17"/>
      <c r="U246" s="11"/>
      <c r="V246" s="11"/>
      <c r="W246" s="12"/>
      <c r="Y246" s="14"/>
      <c r="Z246" s="15"/>
      <c r="AC246" s="15"/>
      <c r="AD246" s="15"/>
    </row>
    <row r="247" spans="8:30" s="13" customFormat="1" x14ac:dyDescent="0.6">
      <c r="H247" s="12"/>
      <c r="M247" s="16"/>
      <c r="N247" s="16"/>
      <c r="O247" s="16"/>
      <c r="P247" s="16"/>
      <c r="Q247" s="16"/>
      <c r="R247" s="16"/>
      <c r="S247" s="16"/>
      <c r="T247" s="17"/>
      <c r="U247" s="11"/>
      <c r="V247" s="11"/>
      <c r="W247" s="12"/>
      <c r="Y247" s="14"/>
      <c r="Z247" s="15"/>
      <c r="AC247" s="15"/>
      <c r="AD247" s="15"/>
    </row>
    <row r="248" spans="8:30" s="13" customFormat="1" x14ac:dyDescent="0.6">
      <c r="H248" s="12"/>
      <c r="M248" s="16"/>
      <c r="N248" s="16"/>
      <c r="O248" s="16"/>
      <c r="P248" s="16"/>
      <c r="Q248" s="16"/>
      <c r="R248" s="16"/>
      <c r="S248" s="16"/>
      <c r="T248" s="17"/>
      <c r="U248" s="11"/>
      <c r="V248" s="11"/>
      <c r="W248" s="12"/>
      <c r="Y248" s="14"/>
      <c r="Z248" s="15"/>
      <c r="AC248" s="15"/>
      <c r="AD248" s="15"/>
    </row>
    <row r="249" spans="8:30" s="13" customFormat="1" x14ac:dyDescent="0.6">
      <c r="H249" s="12"/>
      <c r="M249" s="16"/>
      <c r="N249" s="16"/>
      <c r="O249" s="16"/>
      <c r="P249" s="16"/>
      <c r="Q249" s="16"/>
      <c r="R249" s="16"/>
      <c r="S249" s="16"/>
      <c r="T249" s="17"/>
      <c r="U249" s="11"/>
      <c r="V249" s="11"/>
      <c r="W249" s="12"/>
      <c r="Y249" s="14"/>
      <c r="Z249" s="15"/>
      <c r="AC249" s="15"/>
      <c r="AD249" s="15"/>
    </row>
    <row r="250" spans="8:30" s="13" customFormat="1" x14ac:dyDescent="0.6">
      <c r="H250" s="12"/>
      <c r="M250" s="16"/>
      <c r="N250" s="16"/>
      <c r="O250" s="16"/>
      <c r="P250" s="16"/>
      <c r="Q250" s="16"/>
      <c r="R250" s="16"/>
      <c r="S250" s="16"/>
      <c r="T250" s="17"/>
      <c r="U250" s="11"/>
      <c r="V250" s="11"/>
      <c r="W250" s="12"/>
      <c r="Y250" s="14"/>
      <c r="Z250" s="15"/>
      <c r="AC250" s="15"/>
      <c r="AD250" s="15"/>
    </row>
    <row r="251" spans="8:30" s="13" customFormat="1" x14ac:dyDescent="0.6">
      <c r="H251" s="12"/>
      <c r="M251" s="16"/>
      <c r="N251" s="16"/>
      <c r="O251" s="16"/>
      <c r="P251" s="16"/>
      <c r="Q251" s="16"/>
      <c r="R251" s="16"/>
      <c r="S251" s="16"/>
      <c r="T251" s="17"/>
      <c r="U251" s="11"/>
      <c r="V251" s="11"/>
      <c r="W251" s="12"/>
      <c r="Y251" s="14"/>
      <c r="Z251" s="15"/>
      <c r="AC251" s="15"/>
      <c r="AD251" s="15"/>
    </row>
    <row r="252" spans="8:30" s="13" customFormat="1" x14ac:dyDescent="0.6">
      <c r="H252" s="12"/>
      <c r="M252" s="16"/>
      <c r="N252" s="16"/>
      <c r="O252" s="16"/>
      <c r="P252" s="16"/>
      <c r="Q252" s="16"/>
      <c r="R252" s="16"/>
      <c r="S252" s="16"/>
      <c r="T252" s="17"/>
      <c r="U252" s="11"/>
      <c r="V252" s="11"/>
      <c r="W252" s="12"/>
      <c r="Y252" s="14"/>
      <c r="Z252" s="15"/>
      <c r="AC252" s="15"/>
      <c r="AD252" s="15"/>
    </row>
    <row r="253" spans="8:30" s="13" customFormat="1" x14ac:dyDescent="0.6">
      <c r="H253" s="12"/>
      <c r="M253" s="16"/>
      <c r="N253" s="16"/>
      <c r="O253" s="16"/>
      <c r="P253" s="16"/>
      <c r="Q253" s="16"/>
      <c r="R253" s="16"/>
      <c r="S253" s="16"/>
      <c r="T253" s="17"/>
      <c r="U253" s="11"/>
      <c r="V253" s="11"/>
      <c r="W253" s="12"/>
      <c r="Y253" s="14"/>
      <c r="Z253" s="15"/>
      <c r="AC253" s="15"/>
      <c r="AD253" s="15"/>
    </row>
    <row r="254" spans="8:30" s="13" customFormat="1" x14ac:dyDescent="0.6">
      <c r="H254" s="12"/>
      <c r="M254" s="16"/>
      <c r="N254" s="16"/>
      <c r="O254" s="16"/>
      <c r="P254" s="16"/>
      <c r="Q254" s="16"/>
      <c r="R254" s="16"/>
      <c r="S254" s="16"/>
      <c r="T254" s="17"/>
      <c r="U254" s="11"/>
      <c r="V254" s="11"/>
      <c r="W254" s="12"/>
      <c r="Y254" s="14"/>
      <c r="Z254" s="15"/>
      <c r="AC254" s="15"/>
      <c r="AD254" s="15"/>
    </row>
    <row r="255" spans="8:30" s="13" customFormat="1" x14ac:dyDescent="0.6">
      <c r="H255" s="12"/>
      <c r="M255" s="16"/>
      <c r="N255" s="16"/>
      <c r="O255" s="16"/>
      <c r="P255" s="16"/>
      <c r="Q255" s="16"/>
      <c r="R255" s="16"/>
      <c r="S255" s="16"/>
      <c r="T255" s="17"/>
      <c r="U255" s="11"/>
      <c r="V255" s="11"/>
      <c r="W255" s="12"/>
      <c r="Y255" s="14"/>
      <c r="Z255" s="15"/>
      <c r="AC255" s="15"/>
      <c r="AD255" s="15"/>
    </row>
    <row r="256" spans="8:30" s="13" customFormat="1" x14ac:dyDescent="0.6">
      <c r="H256" s="12"/>
      <c r="M256" s="16"/>
      <c r="N256" s="16"/>
      <c r="O256" s="16"/>
      <c r="P256" s="16"/>
      <c r="Q256" s="16"/>
      <c r="R256" s="16"/>
      <c r="S256" s="16"/>
      <c r="T256" s="17"/>
      <c r="U256" s="11"/>
      <c r="V256" s="11"/>
      <c r="W256" s="12"/>
      <c r="Y256" s="14"/>
      <c r="Z256" s="15"/>
      <c r="AC256" s="15"/>
      <c r="AD256" s="15"/>
    </row>
    <row r="257" spans="8:30" s="13" customFormat="1" x14ac:dyDescent="0.6">
      <c r="H257" s="12"/>
      <c r="M257" s="16"/>
      <c r="N257" s="16"/>
      <c r="O257" s="16"/>
      <c r="P257" s="16"/>
      <c r="Q257" s="16"/>
      <c r="R257" s="16"/>
      <c r="S257" s="16"/>
      <c r="T257" s="17"/>
      <c r="U257" s="11"/>
      <c r="V257" s="11"/>
      <c r="W257" s="12"/>
      <c r="Y257" s="14"/>
      <c r="Z257" s="15"/>
      <c r="AC257" s="15"/>
      <c r="AD257" s="15"/>
    </row>
    <row r="258" spans="8:30" s="13" customFormat="1" x14ac:dyDescent="0.6">
      <c r="H258" s="12"/>
      <c r="M258" s="16"/>
      <c r="N258" s="16"/>
      <c r="O258" s="16"/>
      <c r="P258" s="16"/>
      <c r="Q258" s="16"/>
      <c r="R258" s="16"/>
      <c r="S258" s="16"/>
      <c r="T258" s="17"/>
      <c r="U258" s="11"/>
      <c r="V258" s="11"/>
      <c r="W258" s="12"/>
      <c r="Y258" s="14"/>
      <c r="Z258" s="15"/>
      <c r="AC258" s="15"/>
      <c r="AD258" s="15"/>
    </row>
    <row r="259" spans="8:30" s="13" customFormat="1" x14ac:dyDescent="0.6">
      <c r="H259" s="12"/>
      <c r="M259" s="16"/>
      <c r="N259" s="16"/>
      <c r="O259" s="16"/>
      <c r="P259" s="16"/>
      <c r="Q259" s="16"/>
      <c r="R259" s="16"/>
      <c r="S259" s="16"/>
      <c r="T259" s="17"/>
      <c r="U259" s="11"/>
      <c r="V259" s="11"/>
      <c r="W259" s="12"/>
      <c r="Y259" s="14"/>
      <c r="Z259" s="15"/>
      <c r="AC259" s="15"/>
      <c r="AD259" s="15"/>
    </row>
    <row r="260" spans="8:30" s="13" customFormat="1" x14ac:dyDescent="0.6">
      <c r="H260" s="12"/>
      <c r="M260" s="16"/>
      <c r="N260" s="16"/>
      <c r="O260" s="16"/>
      <c r="P260" s="16"/>
      <c r="Q260" s="16"/>
      <c r="R260" s="16"/>
      <c r="S260" s="16"/>
      <c r="T260" s="17"/>
      <c r="U260" s="11"/>
      <c r="V260" s="11"/>
      <c r="W260" s="12"/>
      <c r="Y260" s="14"/>
      <c r="Z260" s="15"/>
      <c r="AC260" s="15"/>
      <c r="AD260" s="15"/>
    </row>
    <row r="261" spans="8:30" s="13" customFormat="1" x14ac:dyDescent="0.6">
      <c r="H261" s="12"/>
      <c r="M261" s="16"/>
      <c r="N261" s="16"/>
      <c r="O261" s="16"/>
      <c r="P261" s="16"/>
      <c r="Q261" s="16"/>
      <c r="R261" s="16"/>
      <c r="S261" s="16"/>
      <c r="T261" s="17"/>
      <c r="U261" s="11"/>
      <c r="V261" s="11"/>
      <c r="W261" s="12"/>
      <c r="Y261" s="14"/>
      <c r="Z261" s="15"/>
      <c r="AC261" s="15"/>
      <c r="AD261" s="15"/>
    </row>
    <row r="262" spans="8:30" s="13" customFormat="1" x14ac:dyDescent="0.6">
      <c r="H262" s="12"/>
      <c r="M262" s="16"/>
      <c r="N262" s="16"/>
      <c r="O262" s="16"/>
      <c r="P262" s="16"/>
      <c r="Q262" s="16"/>
      <c r="R262" s="16"/>
      <c r="S262" s="16"/>
      <c r="T262" s="17"/>
      <c r="U262" s="11"/>
      <c r="V262" s="11"/>
      <c r="W262" s="12"/>
      <c r="Y262" s="14"/>
      <c r="Z262" s="15"/>
      <c r="AC262" s="15"/>
      <c r="AD262" s="15"/>
    </row>
    <row r="263" spans="8:30" s="13" customFormat="1" x14ac:dyDescent="0.6">
      <c r="H263" s="12"/>
      <c r="M263" s="16"/>
      <c r="N263" s="16"/>
      <c r="O263" s="16"/>
      <c r="P263" s="16"/>
      <c r="Q263" s="16"/>
      <c r="R263" s="16"/>
      <c r="S263" s="16"/>
      <c r="T263" s="17"/>
      <c r="U263" s="11"/>
      <c r="V263" s="11"/>
      <c r="W263" s="12"/>
      <c r="Y263" s="14"/>
      <c r="Z263" s="15"/>
      <c r="AC263" s="15"/>
      <c r="AD263" s="15"/>
    </row>
    <row r="264" spans="8:30" s="13" customFormat="1" x14ac:dyDescent="0.6">
      <c r="H264" s="12"/>
      <c r="M264" s="16"/>
      <c r="N264" s="16"/>
      <c r="O264" s="16"/>
      <c r="P264" s="16"/>
      <c r="Q264" s="16"/>
      <c r="R264" s="16"/>
      <c r="S264" s="16"/>
      <c r="T264" s="17"/>
      <c r="U264" s="11"/>
      <c r="V264" s="11"/>
      <c r="W264" s="12"/>
      <c r="Y264" s="14"/>
      <c r="Z264" s="15"/>
      <c r="AC264" s="15"/>
      <c r="AD264" s="15"/>
    </row>
    <row r="265" spans="8:30" s="13" customFormat="1" x14ac:dyDescent="0.6">
      <c r="H265" s="12"/>
      <c r="M265" s="16"/>
      <c r="N265" s="16"/>
      <c r="O265" s="16"/>
      <c r="P265" s="16"/>
      <c r="Q265" s="16"/>
      <c r="R265" s="16"/>
      <c r="S265" s="16"/>
      <c r="T265" s="17"/>
      <c r="U265" s="11"/>
      <c r="V265" s="11"/>
      <c r="W265" s="12"/>
      <c r="Y265" s="14"/>
      <c r="Z265" s="15"/>
      <c r="AC265" s="15"/>
      <c r="AD265" s="15"/>
    </row>
    <row r="266" spans="8:30" s="13" customFormat="1" x14ac:dyDescent="0.6">
      <c r="H266" s="12"/>
      <c r="M266" s="16"/>
      <c r="N266" s="16"/>
      <c r="O266" s="16"/>
      <c r="P266" s="16"/>
      <c r="Q266" s="16"/>
      <c r="R266" s="16"/>
      <c r="S266" s="16"/>
      <c r="T266" s="17"/>
      <c r="U266" s="11"/>
      <c r="V266" s="11"/>
      <c r="W266" s="12"/>
      <c r="Y266" s="14"/>
      <c r="Z266" s="15"/>
      <c r="AC266" s="15"/>
      <c r="AD266" s="15"/>
    </row>
    <row r="267" spans="8:30" s="13" customFormat="1" x14ac:dyDescent="0.6">
      <c r="H267" s="12"/>
      <c r="M267" s="16"/>
      <c r="N267" s="16"/>
      <c r="O267" s="16"/>
      <c r="P267" s="16"/>
      <c r="Q267" s="16"/>
      <c r="R267" s="16"/>
      <c r="S267" s="16"/>
      <c r="T267" s="17"/>
      <c r="U267" s="11"/>
      <c r="V267" s="11"/>
      <c r="W267" s="12"/>
      <c r="Y267" s="14"/>
      <c r="Z267" s="15"/>
      <c r="AC267" s="15"/>
      <c r="AD267" s="15"/>
    </row>
    <row r="268" spans="8:30" s="13" customFormat="1" x14ac:dyDescent="0.6">
      <c r="H268" s="12"/>
      <c r="M268" s="16"/>
      <c r="N268" s="16"/>
      <c r="O268" s="16"/>
      <c r="P268" s="16"/>
      <c r="Q268" s="16"/>
      <c r="R268" s="16"/>
      <c r="S268" s="16"/>
      <c r="T268" s="17"/>
      <c r="U268" s="11"/>
      <c r="V268" s="11"/>
      <c r="W268" s="12"/>
      <c r="Y268" s="14"/>
      <c r="Z268" s="15"/>
      <c r="AC268" s="15"/>
      <c r="AD268" s="15"/>
    </row>
    <row r="269" spans="8:30" s="13" customFormat="1" x14ac:dyDescent="0.6">
      <c r="H269" s="12"/>
      <c r="M269" s="16"/>
      <c r="N269" s="16"/>
      <c r="O269" s="16"/>
      <c r="P269" s="16"/>
      <c r="Q269" s="16"/>
      <c r="R269" s="16"/>
      <c r="S269" s="16"/>
      <c r="T269" s="17"/>
      <c r="U269" s="11"/>
      <c r="V269" s="11"/>
      <c r="W269" s="12"/>
      <c r="Y269" s="14"/>
      <c r="Z269" s="15"/>
      <c r="AC269" s="15"/>
      <c r="AD269" s="15"/>
    </row>
    <row r="270" spans="8:30" s="13" customFormat="1" x14ac:dyDescent="0.6">
      <c r="H270" s="12"/>
      <c r="M270" s="16"/>
      <c r="N270" s="16"/>
      <c r="O270" s="16"/>
      <c r="P270" s="16"/>
      <c r="Q270" s="16"/>
      <c r="R270" s="16"/>
      <c r="S270" s="16"/>
      <c r="T270" s="17"/>
      <c r="U270" s="11"/>
      <c r="V270" s="11"/>
      <c r="W270" s="12"/>
      <c r="Y270" s="14"/>
      <c r="Z270" s="15"/>
      <c r="AC270" s="15"/>
      <c r="AD270" s="15"/>
    </row>
    <row r="271" spans="8:30" s="13" customFormat="1" x14ac:dyDescent="0.6">
      <c r="H271" s="12"/>
      <c r="M271" s="16"/>
      <c r="N271" s="16"/>
      <c r="O271" s="16"/>
      <c r="P271" s="16"/>
      <c r="Q271" s="16"/>
      <c r="R271" s="16"/>
      <c r="S271" s="16"/>
      <c r="T271" s="17"/>
      <c r="U271" s="11"/>
      <c r="V271" s="11"/>
      <c r="W271" s="12"/>
      <c r="Y271" s="14"/>
      <c r="Z271" s="15"/>
      <c r="AC271" s="15"/>
      <c r="AD271" s="15"/>
    </row>
    <row r="272" spans="8:30" s="13" customFormat="1" x14ac:dyDescent="0.6">
      <c r="H272" s="12"/>
      <c r="M272" s="16"/>
      <c r="N272" s="16"/>
      <c r="O272" s="16"/>
      <c r="P272" s="16"/>
      <c r="Q272" s="16"/>
      <c r="R272" s="16"/>
      <c r="S272" s="16"/>
      <c r="T272" s="17"/>
      <c r="U272" s="11"/>
      <c r="V272" s="11"/>
      <c r="W272" s="12"/>
      <c r="Y272" s="14"/>
      <c r="Z272" s="15"/>
      <c r="AC272" s="15"/>
      <c r="AD272" s="15"/>
    </row>
    <row r="273" spans="8:30" s="13" customFormat="1" x14ac:dyDescent="0.6">
      <c r="H273" s="12"/>
      <c r="M273" s="16"/>
      <c r="N273" s="16"/>
      <c r="O273" s="16"/>
      <c r="P273" s="16"/>
      <c r="Q273" s="16"/>
      <c r="R273" s="16"/>
      <c r="S273" s="16"/>
      <c r="T273" s="17"/>
      <c r="U273" s="11"/>
      <c r="V273" s="11"/>
      <c r="W273" s="12"/>
      <c r="Y273" s="14"/>
      <c r="Z273" s="15"/>
      <c r="AC273" s="15"/>
      <c r="AD273" s="15"/>
    </row>
    <row r="274" spans="8:30" s="13" customFormat="1" x14ac:dyDescent="0.6">
      <c r="H274" s="12"/>
      <c r="M274" s="16"/>
      <c r="N274" s="16"/>
      <c r="O274" s="16"/>
      <c r="P274" s="16"/>
      <c r="Q274" s="16"/>
      <c r="R274" s="16"/>
      <c r="S274" s="16"/>
      <c r="T274" s="17"/>
      <c r="U274" s="11"/>
      <c r="V274" s="11"/>
      <c r="W274" s="12"/>
      <c r="Y274" s="14"/>
      <c r="Z274" s="15"/>
      <c r="AC274" s="15"/>
      <c r="AD274" s="15"/>
    </row>
    <row r="275" spans="8:30" s="13" customFormat="1" x14ac:dyDescent="0.6">
      <c r="H275" s="12"/>
      <c r="M275" s="16"/>
      <c r="N275" s="16"/>
      <c r="O275" s="16"/>
      <c r="P275" s="16"/>
      <c r="Q275" s="16"/>
      <c r="R275" s="16"/>
      <c r="S275" s="16"/>
      <c r="T275" s="17"/>
      <c r="U275" s="11"/>
      <c r="V275" s="11"/>
      <c r="W275" s="12"/>
      <c r="Y275" s="14"/>
      <c r="Z275" s="15"/>
      <c r="AC275" s="15"/>
      <c r="AD275" s="15"/>
    </row>
    <row r="276" spans="8:30" s="13" customFormat="1" x14ac:dyDescent="0.6">
      <c r="H276" s="12"/>
      <c r="M276" s="16"/>
      <c r="N276" s="16"/>
      <c r="O276" s="16"/>
      <c r="P276" s="16"/>
      <c r="Q276" s="16"/>
      <c r="R276" s="16"/>
      <c r="S276" s="16"/>
      <c r="T276" s="17"/>
      <c r="U276" s="11"/>
      <c r="V276" s="11"/>
      <c r="W276" s="12"/>
      <c r="Y276" s="14"/>
      <c r="Z276" s="15"/>
      <c r="AC276" s="15"/>
      <c r="AD276" s="15"/>
    </row>
    <row r="277" spans="8:30" s="13" customFormat="1" x14ac:dyDescent="0.6">
      <c r="H277" s="12"/>
      <c r="M277" s="16"/>
      <c r="N277" s="16"/>
      <c r="O277" s="16"/>
      <c r="P277" s="16"/>
      <c r="Q277" s="16"/>
      <c r="R277" s="16"/>
      <c r="S277" s="16"/>
      <c r="T277" s="17"/>
      <c r="U277" s="11"/>
      <c r="V277" s="11"/>
      <c r="W277" s="12"/>
      <c r="Y277" s="14"/>
      <c r="Z277" s="15"/>
      <c r="AC277" s="15"/>
      <c r="AD277" s="15"/>
    </row>
    <row r="278" spans="8:30" s="13" customFormat="1" x14ac:dyDescent="0.6">
      <c r="H278" s="12"/>
      <c r="M278" s="16"/>
      <c r="N278" s="16"/>
      <c r="O278" s="16"/>
      <c r="P278" s="16"/>
      <c r="Q278" s="16"/>
      <c r="R278" s="16"/>
      <c r="S278" s="16"/>
      <c r="T278" s="17"/>
      <c r="U278" s="11"/>
      <c r="V278" s="11"/>
      <c r="W278" s="12"/>
      <c r="Y278" s="14"/>
      <c r="Z278" s="15"/>
      <c r="AC278" s="15"/>
      <c r="AD278" s="15"/>
    </row>
    <row r="279" spans="8:30" s="13" customFormat="1" x14ac:dyDescent="0.6">
      <c r="H279" s="12"/>
      <c r="M279" s="16"/>
      <c r="N279" s="16"/>
      <c r="O279" s="16"/>
      <c r="P279" s="16"/>
      <c r="Q279" s="16"/>
      <c r="R279" s="16"/>
      <c r="S279" s="16"/>
      <c r="T279" s="17"/>
      <c r="U279" s="11"/>
      <c r="V279" s="11"/>
      <c r="W279" s="12"/>
      <c r="Y279" s="14"/>
      <c r="Z279" s="15"/>
      <c r="AC279" s="15"/>
      <c r="AD279" s="15"/>
    </row>
    <row r="280" spans="8:30" s="13" customFormat="1" x14ac:dyDescent="0.6">
      <c r="H280" s="12"/>
      <c r="M280" s="16"/>
      <c r="N280" s="16"/>
      <c r="O280" s="16"/>
      <c r="P280" s="16"/>
      <c r="Q280" s="16"/>
      <c r="R280" s="16"/>
      <c r="S280" s="16"/>
      <c r="T280" s="17"/>
      <c r="U280" s="11"/>
      <c r="V280" s="11"/>
      <c r="W280" s="12"/>
      <c r="Y280" s="14"/>
      <c r="Z280" s="15"/>
      <c r="AC280" s="15"/>
      <c r="AD280" s="15"/>
    </row>
    <row r="281" spans="8:30" s="13" customFormat="1" x14ac:dyDescent="0.6">
      <c r="H281" s="12"/>
      <c r="M281" s="16"/>
      <c r="N281" s="16"/>
      <c r="O281" s="16"/>
      <c r="P281" s="16"/>
      <c r="Q281" s="16"/>
      <c r="R281" s="16"/>
      <c r="S281" s="16"/>
      <c r="T281" s="17"/>
      <c r="U281" s="11"/>
      <c r="V281" s="11"/>
      <c r="W281" s="12"/>
      <c r="Y281" s="14"/>
      <c r="Z281" s="15"/>
      <c r="AC281" s="15"/>
      <c r="AD281" s="15"/>
    </row>
    <row r="282" spans="8:30" s="13" customFormat="1" x14ac:dyDescent="0.6">
      <c r="H282" s="12"/>
      <c r="M282" s="16"/>
      <c r="N282" s="16"/>
      <c r="O282" s="16"/>
      <c r="P282" s="16"/>
      <c r="Q282" s="16"/>
      <c r="R282" s="16"/>
      <c r="S282" s="16"/>
      <c r="T282" s="17"/>
      <c r="U282" s="11"/>
      <c r="V282" s="11"/>
      <c r="W282" s="12"/>
      <c r="Y282" s="14"/>
      <c r="Z282" s="15"/>
      <c r="AC282" s="15"/>
      <c r="AD282" s="15"/>
    </row>
    <row r="283" spans="8:30" s="13" customFormat="1" x14ac:dyDescent="0.6">
      <c r="H283" s="12"/>
      <c r="M283" s="16"/>
      <c r="N283" s="16"/>
      <c r="O283" s="16"/>
      <c r="P283" s="16"/>
      <c r="Q283" s="16"/>
      <c r="R283" s="16"/>
      <c r="S283" s="16"/>
      <c r="T283" s="17"/>
      <c r="U283" s="11"/>
      <c r="V283" s="11"/>
      <c r="W283" s="12"/>
      <c r="Y283" s="14"/>
      <c r="Z283" s="15"/>
      <c r="AC283" s="15"/>
      <c r="AD283" s="15"/>
    </row>
    <row r="284" spans="8:30" s="13" customFormat="1" x14ac:dyDescent="0.6">
      <c r="H284" s="12"/>
      <c r="M284" s="16"/>
      <c r="N284" s="16"/>
      <c r="O284" s="16"/>
      <c r="P284" s="16"/>
      <c r="Q284" s="16"/>
      <c r="R284" s="16"/>
      <c r="S284" s="16"/>
      <c r="T284" s="17"/>
      <c r="U284" s="11"/>
      <c r="V284" s="11"/>
      <c r="W284" s="12"/>
      <c r="Y284" s="14"/>
      <c r="Z284" s="15"/>
      <c r="AC284" s="15"/>
      <c r="AD284" s="15"/>
    </row>
    <row r="285" spans="8:30" s="13" customFormat="1" x14ac:dyDescent="0.6">
      <c r="H285" s="12"/>
      <c r="M285" s="16"/>
      <c r="N285" s="16"/>
      <c r="O285" s="16"/>
      <c r="P285" s="16"/>
      <c r="Q285" s="16"/>
      <c r="R285" s="16"/>
      <c r="S285" s="16"/>
      <c r="T285" s="17"/>
      <c r="U285" s="11"/>
      <c r="V285" s="11"/>
      <c r="W285" s="12"/>
      <c r="Y285" s="14"/>
      <c r="Z285" s="15"/>
      <c r="AC285" s="15"/>
      <c r="AD285" s="15"/>
    </row>
    <row r="286" spans="8:30" s="13" customFormat="1" x14ac:dyDescent="0.6">
      <c r="H286" s="12"/>
      <c r="M286" s="16"/>
      <c r="N286" s="16"/>
      <c r="O286" s="16"/>
      <c r="P286" s="16"/>
      <c r="Q286" s="16"/>
      <c r="R286" s="16"/>
      <c r="S286" s="16"/>
      <c r="T286" s="17"/>
      <c r="U286" s="11"/>
      <c r="V286" s="11"/>
      <c r="W286" s="12"/>
      <c r="Y286" s="14"/>
      <c r="Z286" s="15"/>
      <c r="AC286" s="15"/>
      <c r="AD286" s="15"/>
    </row>
    <row r="287" spans="8:30" s="13" customFormat="1" x14ac:dyDescent="0.6">
      <c r="H287" s="12"/>
      <c r="M287" s="16"/>
      <c r="N287" s="16"/>
      <c r="O287" s="16"/>
      <c r="P287" s="16"/>
      <c r="Q287" s="16"/>
      <c r="R287" s="16"/>
      <c r="S287" s="16"/>
      <c r="T287" s="17"/>
      <c r="U287" s="11"/>
      <c r="V287" s="11"/>
      <c r="W287" s="12"/>
      <c r="Y287" s="14"/>
      <c r="Z287" s="15"/>
      <c r="AC287" s="15"/>
      <c r="AD287" s="15"/>
    </row>
    <row r="288" spans="8:30" s="13" customFormat="1" x14ac:dyDescent="0.6">
      <c r="H288" s="12"/>
      <c r="M288" s="16"/>
      <c r="N288" s="16"/>
      <c r="O288" s="16"/>
      <c r="P288" s="16"/>
      <c r="Q288" s="16"/>
      <c r="R288" s="16"/>
      <c r="S288" s="16"/>
      <c r="T288" s="17"/>
      <c r="U288" s="11"/>
      <c r="V288" s="11"/>
      <c r="W288" s="12"/>
      <c r="Y288" s="14"/>
      <c r="Z288" s="15"/>
      <c r="AC288" s="15"/>
      <c r="AD288" s="15"/>
    </row>
    <row r="289" spans="8:30" s="13" customFormat="1" x14ac:dyDescent="0.6">
      <c r="H289" s="12"/>
      <c r="M289" s="16"/>
      <c r="N289" s="16"/>
      <c r="O289" s="16"/>
      <c r="P289" s="16"/>
      <c r="Q289" s="16"/>
      <c r="R289" s="16"/>
      <c r="S289" s="16"/>
      <c r="T289" s="17"/>
      <c r="U289" s="11"/>
      <c r="V289" s="11"/>
      <c r="W289" s="12"/>
      <c r="Y289" s="14"/>
      <c r="Z289" s="15"/>
      <c r="AC289" s="15"/>
      <c r="AD289" s="15"/>
    </row>
    <row r="290" spans="8:30" s="13" customFormat="1" x14ac:dyDescent="0.6">
      <c r="H290" s="12"/>
      <c r="M290" s="16"/>
      <c r="N290" s="16"/>
      <c r="O290" s="16"/>
      <c r="P290" s="16"/>
      <c r="Q290" s="16"/>
      <c r="R290" s="16"/>
      <c r="S290" s="16"/>
      <c r="T290" s="17"/>
      <c r="U290" s="11"/>
      <c r="V290" s="11"/>
      <c r="W290" s="12"/>
      <c r="Y290" s="14"/>
      <c r="Z290" s="15"/>
      <c r="AC290" s="15"/>
      <c r="AD290" s="15"/>
    </row>
    <row r="291" spans="8:30" s="13" customFormat="1" x14ac:dyDescent="0.6">
      <c r="H291" s="12"/>
      <c r="M291" s="16"/>
      <c r="N291" s="16"/>
      <c r="O291" s="16"/>
      <c r="P291" s="16"/>
      <c r="Q291" s="16"/>
      <c r="R291" s="16"/>
      <c r="S291" s="16"/>
      <c r="T291" s="17"/>
      <c r="U291" s="11"/>
      <c r="V291" s="11"/>
      <c r="W291" s="12"/>
      <c r="Y291" s="14"/>
      <c r="Z291" s="15"/>
      <c r="AC291" s="15"/>
      <c r="AD291" s="15"/>
    </row>
    <row r="292" spans="8:30" s="13" customFormat="1" x14ac:dyDescent="0.6">
      <c r="H292" s="12"/>
      <c r="M292" s="16"/>
      <c r="N292" s="16"/>
      <c r="O292" s="16"/>
      <c r="P292" s="16"/>
      <c r="Q292" s="16"/>
      <c r="R292" s="16"/>
      <c r="S292" s="16"/>
      <c r="T292" s="17"/>
      <c r="U292" s="11"/>
      <c r="V292" s="11"/>
      <c r="W292" s="12"/>
      <c r="Y292" s="14"/>
      <c r="Z292" s="15"/>
      <c r="AC292" s="15"/>
      <c r="AD292" s="15"/>
    </row>
    <row r="293" spans="8:30" s="13" customFormat="1" x14ac:dyDescent="0.6">
      <c r="H293" s="12"/>
      <c r="M293" s="16"/>
      <c r="N293" s="16"/>
      <c r="O293" s="16"/>
      <c r="P293" s="16"/>
      <c r="Q293" s="16"/>
      <c r="R293" s="16"/>
      <c r="S293" s="16"/>
      <c r="T293" s="17"/>
      <c r="U293" s="11"/>
      <c r="V293" s="11"/>
      <c r="W293" s="12"/>
      <c r="Y293" s="14"/>
      <c r="Z293" s="15"/>
      <c r="AC293" s="15"/>
      <c r="AD293" s="15"/>
    </row>
    <row r="294" spans="8:30" s="13" customFormat="1" x14ac:dyDescent="0.6">
      <c r="H294" s="12"/>
      <c r="M294" s="16"/>
      <c r="N294" s="16"/>
      <c r="O294" s="16"/>
      <c r="P294" s="16"/>
      <c r="Q294" s="16"/>
      <c r="R294" s="16"/>
      <c r="S294" s="16"/>
      <c r="T294" s="17"/>
      <c r="U294" s="11"/>
      <c r="V294" s="11"/>
      <c r="W294" s="12"/>
      <c r="Y294" s="14"/>
      <c r="Z294" s="15"/>
      <c r="AC294" s="15"/>
      <c r="AD294" s="15"/>
    </row>
    <row r="295" spans="8:30" s="13" customFormat="1" x14ac:dyDescent="0.6">
      <c r="H295" s="12"/>
      <c r="M295" s="16"/>
      <c r="N295" s="16"/>
      <c r="O295" s="16"/>
      <c r="P295" s="16"/>
      <c r="Q295" s="16"/>
      <c r="R295" s="16"/>
      <c r="S295" s="16"/>
      <c r="T295" s="17"/>
      <c r="U295" s="11"/>
      <c r="V295" s="11"/>
      <c r="W295" s="12"/>
      <c r="Y295" s="14"/>
      <c r="Z295" s="15"/>
      <c r="AC295" s="15"/>
      <c r="AD295" s="15"/>
    </row>
    <row r="296" spans="8:30" s="13" customFormat="1" x14ac:dyDescent="0.6">
      <c r="H296" s="12"/>
      <c r="M296" s="16"/>
      <c r="N296" s="16"/>
      <c r="O296" s="16"/>
      <c r="P296" s="16"/>
      <c r="Q296" s="16"/>
      <c r="R296" s="16"/>
      <c r="S296" s="16"/>
      <c r="T296" s="17"/>
      <c r="U296" s="11"/>
      <c r="V296" s="11"/>
      <c r="W296" s="12"/>
      <c r="Y296" s="14"/>
      <c r="Z296" s="15"/>
      <c r="AC296" s="15"/>
      <c r="AD296" s="15"/>
    </row>
    <row r="297" spans="8:30" s="13" customFormat="1" x14ac:dyDescent="0.6">
      <c r="H297" s="12"/>
      <c r="M297" s="16"/>
      <c r="N297" s="16"/>
      <c r="O297" s="16"/>
      <c r="P297" s="16"/>
      <c r="Q297" s="16"/>
      <c r="R297" s="16"/>
      <c r="S297" s="16"/>
      <c r="T297" s="17"/>
      <c r="U297" s="11"/>
      <c r="V297" s="11"/>
      <c r="W297" s="12"/>
      <c r="Y297" s="14"/>
      <c r="Z297" s="15"/>
      <c r="AC297" s="15"/>
      <c r="AD297" s="15"/>
    </row>
    <row r="298" spans="8:30" s="13" customFormat="1" x14ac:dyDescent="0.6">
      <c r="H298" s="12"/>
      <c r="M298" s="16"/>
      <c r="N298" s="16"/>
      <c r="O298" s="16"/>
      <c r="P298" s="16"/>
      <c r="Q298" s="16"/>
      <c r="R298" s="16"/>
      <c r="S298" s="16"/>
      <c r="T298" s="17"/>
      <c r="U298" s="11"/>
      <c r="V298" s="11"/>
      <c r="W298" s="12"/>
      <c r="Y298" s="14"/>
      <c r="Z298" s="15"/>
      <c r="AC298" s="15"/>
      <c r="AD298" s="15"/>
    </row>
    <row r="299" spans="8:30" s="13" customFormat="1" x14ac:dyDescent="0.6">
      <c r="H299" s="12"/>
      <c r="M299" s="16"/>
      <c r="N299" s="16"/>
      <c r="O299" s="16"/>
      <c r="P299" s="16"/>
      <c r="Q299" s="16"/>
      <c r="R299" s="16"/>
      <c r="S299" s="16"/>
      <c r="T299" s="17"/>
      <c r="U299" s="11"/>
      <c r="V299" s="11"/>
      <c r="W299" s="12"/>
      <c r="Y299" s="14"/>
      <c r="Z299" s="15"/>
      <c r="AC299" s="15"/>
      <c r="AD299" s="15"/>
    </row>
    <row r="300" spans="8:30" s="13" customFormat="1" x14ac:dyDescent="0.6">
      <c r="H300" s="12"/>
      <c r="M300" s="16"/>
      <c r="N300" s="16"/>
      <c r="O300" s="16"/>
      <c r="P300" s="16"/>
      <c r="Q300" s="16"/>
      <c r="R300" s="16"/>
      <c r="S300" s="16"/>
      <c r="T300" s="17"/>
      <c r="U300" s="11"/>
      <c r="V300" s="11"/>
      <c r="W300" s="12"/>
      <c r="Y300" s="14"/>
      <c r="Z300" s="15"/>
      <c r="AC300" s="15"/>
      <c r="AD300" s="15"/>
    </row>
    <row r="301" spans="8:30" s="13" customFormat="1" x14ac:dyDescent="0.6">
      <c r="H301" s="12"/>
      <c r="M301" s="16"/>
      <c r="N301" s="16"/>
      <c r="O301" s="16"/>
      <c r="P301" s="16"/>
      <c r="Q301" s="16"/>
      <c r="R301" s="16"/>
      <c r="S301" s="16"/>
      <c r="T301" s="17"/>
      <c r="U301" s="11"/>
      <c r="V301" s="11"/>
      <c r="W301" s="12"/>
      <c r="Y301" s="14"/>
      <c r="Z301" s="15"/>
      <c r="AC301" s="15"/>
      <c r="AD301" s="15"/>
    </row>
    <row r="302" spans="8:30" s="13" customFormat="1" x14ac:dyDescent="0.6">
      <c r="H302" s="12"/>
      <c r="M302" s="16"/>
      <c r="N302" s="16"/>
      <c r="O302" s="16"/>
      <c r="P302" s="16"/>
      <c r="Q302" s="16"/>
      <c r="R302" s="16"/>
      <c r="S302" s="16"/>
      <c r="T302" s="17"/>
      <c r="U302" s="11"/>
      <c r="V302" s="11"/>
      <c r="W302" s="12"/>
      <c r="Y302" s="14"/>
      <c r="Z302" s="15"/>
      <c r="AC302" s="15"/>
      <c r="AD302" s="15"/>
    </row>
    <row r="303" spans="8:30" s="13" customFormat="1" x14ac:dyDescent="0.6">
      <c r="H303" s="12"/>
      <c r="M303" s="16"/>
      <c r="N303" s="16"/>
      <c r="O303" s="16"/>
      <c r="P303" s="16"/>
      <c r="Q303" s="16"/>
      <c r="R303" s="16"/>
      <c r="S303" s="16"/>
      <c r="T303" s="17"/>
      <c r="U303" s="11"/>
      <c r="V303" s="11"/>
      <c r="W303" s="12"/>
      <c r="Y303" s="14"/>
      <c r="Z303" s="15"/>
      <c r="AC303" s="15"/>
      <c r="AD303" s="15"/>
    </row>
    <row r="304" spans="8:30" s="13" customFormat="1" x14ac:dyDescent="0.6">
      <c r="H304" s="12"/>
      <c r="M304" s="16"/>
      <c r="N304" s="16"/>
      <c r="O304" s="16"/>
      <c r="P304" s="16"/>
      <c r="Q304" s="16"/>
      <c r="R304" s="16"/>
      <c r="S304" s="16"/>
      <c r="T304" s="17"/>
      <c r="U304" s="11"/>
      <c r="V304" s="11"/>
      <c r="W304" s="12"/>
      <c r="Y304" s="14"/>
      <c r="Z304" s="15"/>
      <c r="AC304" s="15"/>
      <c r="AD304" s="15"/>
    </row>
    <row r="305" spans="8:30" s="13" customFormat="1" x14ac:dyDescent="0.6">
      <c r="H305" s="12"/>
      <c r="M305" s="16"/>
      <c r="N305" s="16"/>
      <c r="O305" s="16"/>
      <c r="P305" s="16"/>
      <c r="Q305" s="16"/>
      <c r="R305" s="16"/>
      <c r="S305" s="16"/>
      <c r="T305" s="17"/>
      <c r="U305" s="11"/>
      <c r="V305" s="11"/>
      <c r="W305" s="12"/>
      <c r="Y305" s="14"/>
      <c r="Z305" s="15"/>
      <c r="AC305" s="15"/>
      <c r="AD305" s="15"/>
    </row>
    <row r="306" spans="8:30" s="13" customFormat="1" x14ac:dyDescent="0.6">
      <c r="H306" s="12"/>
      <c r="M306" s="16"/>
      <c r="N306" s="16"/>
      <c r="O306" s="16"/>
      <c r="P306" s="16"/>
      <c r="Q306" s="16"/>
      <c r="R306" s="16"/>
      <c r="S306" s="16"/>
      <c r="T306" s="17"/>
      <c r="U306" s="11"/>
      <c r="V306" s="11"/>
      <c r="W306" s="12"/>
      <c r="Y306" s="14"/>
      <c r="Z306" s="15"/>
      <c r="AC306" s="15"/>
      <c r="AD306" s="15"/>
    </row>
    <row r="307" spans="8:30" s="13" customFormat="1" x14ac:dyDescent="0.6">
      <c r="H307" s="12"/>
      <c r="M307" s="16"/>
      <c r="N307" s="16"/>
      <c r="O307" s="16"/>
      <c r="P307" s="16"/>
      <c r="Q307" s="16"/>
      <c r="R307" s="16"/>
      <c r="S307" s="16"/>
      <c r="T307" s="17"/>
      <c r="U307" s="11"/>
      <c r="V307" s="11"/>
      <c r="W307" s="12"/>
      <c r="Y307" s="14"/>
      <c r="Z307" s="15"/>
      <c r="AC307" s="15"/>
      <c r="AD307" s="15"/>
    </row>
    <row r="308" spans="8:30" s="13" customFormat="1" x14ac:dyDescent="0.6">
      <c r="H308" s="12"/>
      <c r="M308" s="16"/>
      <c r="N308" s="16"/>
      <c r="O308" s="16"/>
      <c r="P308" s="16"/>
      <c r="Q308" s="16"/>
      <c r="R308" s="16"/>
      <c r="S308" s="16"/>
      <c r="T308" s="17"/>
      <c r="U308" s="11"/>
      <c r="V308" s="11"/>
      <c r="W308" s="12"/>
      <c r="Y308" s="14"/>
      <c r="Z308" s="15"/>
      <c r="AC308" s="15"/>
      <c r="AD308" s="15"/>
    </row>
    <row r="309" spans="8:30" s="13" customFormat="1" x14ac:dyDescent="0.6">
      <c r="H309" s="12"/>
      <c r="M309" s="16"/>
      <c r="N309" s="16"/>
      <c r="O309" s="16"/>
      <c r="P309" s="16"/>
      <c r="Q309" s="16"/>
      <c r="R309" s="16"/>
      <c r="S309" s="16"/>
      <c r="T309" s="17"/>
      <c r="U309" s="11"/>
      <c r="V309" s="11"/>
      <c r="W309" s="12"/>
      <c r="Y309" s="14"/>
      <c r="Z309" s="15"/>
      <c r="AC309" s="15"/>
      <c r="AD309" s="15"/>
    </row>
    <row r="310" spans="8:30" s="13" customFormat="1" x14ac:dyDescent="0.6">
      <c r="H310" s="12"/>
      <c r="M310" s="16"/>
      <c r="N310" s="16"/>
      <c r="O310" s="16"/>
      <c r="P310" s="16"/>
      <c r="Q310" s="16"/>
      <c r="R310" s="16"/>
      <c r="S310" s="16"/>
      <c r="T310" s="17"/>
      <c r="U310" s="11"/>
      <c r="V310" s="11"/>
      <c r="W310" s="12"/>
      <c r="Y310" s="14"/>
      <c r="Z310" s="15"/>
      <c r="AC310" s="15"/>
      <c r="AD310" s="15"/>
    </row>
    <row r="311" spans="8:30" s="13" customFormat="1" x14ac:dyDescent="0.6">
      <c r="H311" s="12"/>
      <c r="M311" s="16"/>
      <c r="N311" s="16"/>
      <c r="O311" s="16"/>
      <c r="P311" s="16"/>
      <c r="Q311" s="16"/>
      <c r="R311" s="16"/>
      <c r="S311" s="16"/>
      <c r="T311" s="17"/>
      <c r="U311" s="11"/>
      <c r="V311" s="11"/>
      <c r="W311" s="12"/>
      <c r="Y311" s="14"/>
      <c r="Z311" s="15"/>
      <c r="AC311" s="15"/>
      <c r="AD311" s="15"/>
    </row>
    <row r="312" spans="8:30" s="13" customFormat="1" x14ac:dyDescent="0.6">
      <c r="H312" s="12"/>
      <c r="M312" s="16"/>
      <c r="N312" s="16"/>
      <c r="O312" s="16"/>
      <c r="P312" s="16"/>
      <c r="Q312" s="16"/>
      <c r="R312" s="16"/>
      <c r="S312" s="16"/>
      <c r="T312" s="17"/>
      <c r="U312" s="11"/>
      <c r="V312" s="11"/>
      <c r="W312" s="12"/>
      <c r="Y312" s="14"/>
      <c r="Z312" s="15"/>
      <c r="AC312" s="15"/>
      <c r="AD312" s="15"/>
    </row>
    <row r="313" spans="8:30" s="13" customFormat="1" x14ac:dyDescent="0.6">
      <c r="H313" s="12"/>
      <c r="M313" s="16"/>
      <c r="N313" s="16"/>
      <c r="O313" s="16"/>
      <c r="P313" s="16"/>
      <c r="Q313" s="16"/>
      <c r="R313" s="16"/>
      <c r="S313" s="16"/>
      <c r="T313" s="17"/>
      <c r="U313" s="11"/>
      <c r="V313" s="11"/>
      <c r="W313" s="12"/>
      <c r="Y313" s="14"/>
      <c r="Z313" s="15"/>
      <c r="AC313" s="15"/>
      <c r="AD313" s="15"/>
    </row>
    <row r="314" spans="8:30" s="13" customFormat="1" x14ac:dyDescent="0.6">
      <c r="H314" s="12"/>
      <c r="M314" s="16"/>
      <c r="N314" s="16"/>
      <c r="O314" s="16"/>
      <c r="P314" s="16"/>
      <c r="Q314" s="16"/>
      <c r="R314" s="16"/>
      <c r="S314" s="16"/>
      <c r="T314" s="17"/>
      <c r="U314" s="11"/>
      <c r="V314" s="11"/>
      <c r="W314" s="12"/>
      <c r="Y314" s="14"/>
      <c r="Z314" s="15"/>
      <c r="AC314" s="15"/>
      <c r="AD314" s="15"/>
    </row>
    <row r="315" spans="8:30" s="13" customFormat="1" x14ac:dyDescent="0.6">
      <c r="H315" s="12"/>
      <c r="M315" s="16"/>
      <c r="N315" s="16"/>
      <c r="O315" s="16"/>
      <c r="P315" s="16"/>
      <c r="Q315" s="16"/>
      <c r="R315" s="16"/>
      <c r="S315" s="16"/>
      <c r="T315" s="17"/>
      <c r="U315" s="11"/>
      <c r="V315" s="11"/>
      <c r="W315" s="12"/>
      <c r="Y315" s="14"/>
      <c r="Z315" s="15"/>
      <c r="AC315" s="15"/>
      <c r="AD315" s="15"/>
    </row>
    <row r="316" spans="8:30" s="13" customFormat="1" x14ac:dyDescent="0.6">
      <c r="H316" s="12"/>
      <c r="M316" s="16"/>
      <c r="N316" s="16"/>
      <c r="O316" s="16"/>
      <c r="P316" s="16"/>
      <c r="Q316" s="16"/>
      <c r="R316" s="16"/>
      <c r="S316" s="16"/>
      <c r="T316" s="17"/>
      <c r="U316" s="11"/>
      <c r="V316" s="11"/>
      <c r="W316" s="12"/>
      <c r="Y316" s="14"/>
      <c r="Z316" s="15"/>
      <c r="AC316" s="15"/>
      <c r="AD316" s="15"/>
    </row>
    <row r="317" spans="8:30" s="13" customFormat="1" x14ac:dyDescent="0.6">
      <c r="H317" s="12"/>
      <c r="M317" s="16"/>
      <c r="N317" s="16"/>
      <c r="O317" s="16"/>
      <c r="P317" s="16"/>
      <c r="Q317" s="16"/>
      <c r="R317" s="16"/>
      <c r="S317" s="16"/>
      <c r="T317" s="17"/>
      <c r="U317" s="11"/>
      <c r="V317" s="11"/>
      <c r="W317" s="12"/>
      <c r="Y317" s="14"/>
      <c r="Z317" s="15"/>
      <c r="AC317" s="15"/>
      <c r="AD317" s="15"/>
    </row>
    <row r="318" spans="8:30" s="13" customFormat="1" x14ac:dyDescent="0.6">
      <c r="H318" s="12"/>
      <c r="M318" s="16"/>
      <c r="N318" s="16"/>
      <c r="O318" s="16"/>
      <c r="P318" s="16"/>
      <c r="Q318" s="16"/>
      <c r="R318" s="16"/>
      <c r="S318" s="16"/>
      <c r="T318" s="17"/>
      <c r="U318" s="11"/>
      <c r="V318" s="11"/>
      <c r="W318" s="12"/>
      <c r="Y318" s="14"/>
      <c r="Z318" s="15"/>
      <c r="AC318" s="15"/>
      <c r="AD318" s="15"/>
    </row>
    <row r="319" spans="8:30" s="13" customFormat="1" x14ac:dyDescent="0.6">
      <c r="H319" s="12"/>
      <c r="M319" s="16"/>
      <c r="N319" s="16"/>
      <c r="O319" s="16"/>
      <c r="P319" s="16"/>
      <c r="Q319" s="16"/>
      <c r="R319" s="16"/>
      <c r="S319" s="16"/>
      <c r="T319" s="17"/>
      <c r="U319" s="11"/>
      <c r="V319" s="11"/>
      <c r="W319" s="12"/>
      <c r="Y319" s="14"/>
      <c r="Z319" s="15"/>
      <c r="AC319" s="15"/>
      <c r="AD319" s="15"/>
    </row>
    <row r="320" spans="8:30" s="13" customFormat="1" x14ac:dyDescent="0.6">
      <c r="H320" s="12"/>
      <c r="M320" s="16"/>
      <c r="N320" s="16"/>
      <c r="O320" s="16"/>
      <c r="P320" s="16"/>
      <c r="Q320" s="16"/>
      <c r="R320" s="16"/>
      <c r="S320" s="16"/>
      <c r="T320" s="17"/>
      <c r="U320" s="11"/>
      <c r="V320" s="11"/>
      <c r="W320" s="12"/>
      <c r="Y320" s="14"/>
      <c r="Z320" s="15"/>
      <c r="AC320" s="15"/>
      <c r="AD320" s="15"/>
    </row>
    <row r="321" spans="8:30" s="13" customFormat="1" x14ac:dyDescent="0.6">
      <c r="H321" s="12"/>
      <c r="M321" s="16"/>
      <c r="N321" s="16"/>
      <c r="O321" s="16"/>
      <c r="P321" s="16"/>
      <c r="Q321" s="16"/>
      <c r="R321" s="16"/>
      <c r="S321" s="16"/>
      <c r="T321" s="17"/>
      <c r="U321" s="11"/>
      <c r="V321" s="11"/>
      <c r="W321" s="12"/>
      <c r="Y321" s="14"/>
      <c r="Z321" s="15"/>
      <c r="AC321" s="15"/>
      <c r="AD321" s="15"/>
    </row>
    <row r="322" spans="8:30" s="13" customFormat="1" x14ac:dyDescent="0.6">
      <c r="H322" s="12"/>
      <c r="M322" s="16"/>
      <c r="N322" s="16"/>
      <c r="O322" s="16"/>
      <c r="P322" s="16"/>
      <c r="Q322" s="16"/>
      <c r="R322" s="16"/>
      <c r="S322" s="16"/>
      <c r="T322" s="17"/>
      <c r="U322" s="11"/>
      <c r="V322" s="11"/>
      <c r="W322" s="12"/>
      <c r="Y322" s="14"/>
      <c r="Z322" s="15"/>
      <c r="AC322" s="15"/>
      <c r="AD322" s="15"/>
    </row>
    <row r="323" spans="8:30" s="13" customFormat="1" x14ac:dyDescent="0.6">
      <c r="H323" s="12"/>
      <c r="M323" s="16"/>
      <c r="N323" s="16"/>
      <c r="O323" s="16"/>
      <c r="P323" s="16"/>
      <c r="Q323" s="16"/>
      <c r="R323" s="16"/>
      <c r="S323" s="16"/>
      <c r="T323" s="17"/>
      <c r="U323" s="11"/>
      <c r="V323" s="11"/>
      <c r="W323" s="12"/>
      <c r="Y323" s="14"/>
      <c r="Z323" s="15"/>
      <c r="AC323" s="15"/>
      <c r="AD323" s="15"/>
    </row>
    <row r="324" spans="8:30" s="13" customFormat="1" x14ac:dyDescent="0.6">
      <c r="H324" s="12"/>
      <c r="M324" s="16"/>
      <c r="N324" s="16"/>
      <c r="O324" s="16"/>
      <c r="P324" s="16"/>
      <c r="Q324" s="16"/>
      <c r="R324" s="16"/>
      <c r="S324" s="16"/>
      <c r="T324" s="17"/>
      <c r="U324" s="11"/>
      <c r="V324" s="11"/>
      <c r="W324" s="12"/>
      <c r="Y324" s="14"/>
      <c r="Z324" s="15"/>
      <c r="AC324" s="15"/>
      <c r="AD324" s="15"/>
    </row>
    <row r="325" spans="8:30" s="13" customFormat="1" x14ac:dyDescent="0.6">
      <c r="H325" s="12"/>
      <c r="M325" s="16"/>
      <c r="N325" s="16"/>
      <c r="O325" s="16"/>
      <c r="P325" s="16"/>
      <c r="Q325" s="16"/>
      <c r="R325" s="16"/>
      <c r="S325" s="16"/>
      <c r="T325" s="17"/>
      <c r="U325" s="11"/>
      <c r="V325" s="11"/>
      <c r="W325" s="12"/>
      <c r="Y325" s="14"/>
      <c r="Z325" s="15"/>
      <c r="AC325" s="15"/>
      <c r="AD325" s="15"/>
    </row>
    <row r="326" spans="8:30" s="13" customFormat="1" x14ac:dyDescent="0.6">
      <c r="H326" s="12"/>
      <c r="M326" s="16"/>
      <c r="N326" s="16"/>
      <c r="O326" s="16"/>
      <c r="P326" s="16"/>
      <c r="Q326" s="16"/>
      <c r="R326" s="16"/>
      <c r="S326" s="16"/>
      <c r="T326" s="17"/>
      <c r="U326" s="11"/>
      <c r="V326" s="11"/>
      <c r="W326" s="12"/>
      <c r="Y326" s="14"/>
      <c r="Z326" s="15"/>
      <c r="AC326" s="15"/>
      <c r="AD326" s="15"/>
    </row>
    <row r="327" spans="8:30" s="13" customFormat="1" x14ac:dyDescent="0.6">
      <c r="H327" s="12"/>
      <c r="M327" s="16"/>
      <c r="N327" s="16"/>
      <c r="O327" s="16"/>
      <c r="P327" s="16"/>
      <c r="Q327" s="16"/>
      <c r="R327" s="16"/>
      <c r="S327" s="16"/>
      <c r="T327" s="17"/>
      <c r="U327" s="11"/>
      <c r="V327" s="11"/>
      <c r="W327" s="12"/>
      <c r="Y327" s="14"/>
      <c r="Z327" s="15"/>
      <c r="AC327" s="15"/>
      <c r="AD327" s="15"/>
    </row>
    <row r="328" spans="8:30" s="13" customFormat="1" x14ac:dyDescent="0.6">
      <c r="H328" s="12"/>
      <c r="M328" s="16"/>
      <c r="N328" s="16"/>
      <c r="O328" s="16"/>
      <c r="P328" s="16"/>
      <c r="Q328" s="16"/>
      <c r="R328" s="16"/>
      <c r="S328" s="16"/>
      <c r="T328" s="17"/>
      <c r="U328" s="11"/>
      <c r="V328" s="11"/>
      <c r="W328" s="12"/>
      <c r="Y328" s="14"/>
      <c r="Z328" s="15"/>
      <c r="AC328" s="15"/>
      <c r="AD328" s="15"/>
    </row>
    <row r="329" spans="8:30" s="13" customFormat="1" x14ac:dyDescent="0.6">
      <c r="H329" s="12"/>
      <c r="M329" s="16"/>
      <c r="N329" s="16"/>
      <c r="O329" s="16"/>
      <c r="P329" s="16"/>
      <c r="Q329" s="16"/>
      <c r="R329" s="16"/>
      <c r="S329" s="16"/>
      <c r="T329" s="17"/>
      <c r="U329" s="11"/>
      <c r="V329" s="11"/>
      <c r="W329" s="12"/>
      <c r="Y329" s="14"/>
      <c r="Z329" s="15"/>
      <c r="AC329" s="15"/>
      <c r="AD329" s="15"/>
    </row>
    <row r="330" spans="8:30" s="13" customFormat="1" x14ac:dyDescent="0.6">
      <c r="H330" s="12"/>
      <c r="M330" s="16"/>
      <c r="N330" s="16"/>
      <c r="O330" s="16"/>
      <c r="P330" s="16"/>
      <c r="Q330" s="16"/>
      <c r="R330" s="16"/>
      <c r="S330" s="16"/>
      <c r="T330" s="17"/>
      <c r="U330" s="11"/>
      <c r="V330" s="11"/>
      <c r="W330" s="12"/>
      <c r="Y330" s="14"/>
      <c r="Z330" s="15"/>
      <c r="AC330" s="15"/>
      <c r="AD330" s="15"/>
    </row>
    <row r="331" spans="8:30" s="13" customFormat="1" x14ac:dyDescent="0.6">
      <c r="H331" s="12"/>
      <c r="M331" s="16"/>
      <c r="N331" s="16"/>
      <c r="O331" s="16"/>
      <c r="P331" s="16"/>
      <c r="Q331" s="16"/>
      <c r="R331" s="16"/>
      <c r="S331" s="16"/>
      <c r="T331" s="17"/>
      <c r="U331" s="11"/>
      <c r="V331" s="11"/>
      <c r="W331" s="12"/>
      <c r="Y331" s="14"/>
      <c r="Z331" s="15"/>
      <c r="AC331" s="15"/>
      <c r="AD331" s="15"/>
    </row>
    <row r="332" spans="8:30" s="13" customFormat="1" x14ac:dyDescent="0.6">
      <c r="H332" s="12"/>
      <c r="M332" s="16"/>
      <c r="N332" s="16"/>
      <c r="O332" s="16"/>
      <c r="P332" s="16"/>
      <c r="Q332" s="16"/>
      <c r="R332" s="16"/>
      <c r="S332" s="16"/>
      <c r="T332" s="17"/>
      <c r="U332" s="11"/>
      <c r="V332" s="11"/>
      <c r="W332" s="12"/>
      <c r="Y332" s="14"/>
      <c r="Z332" s="15"/>
      <c r="AC332" s="15"/>
      <c r="AD332" s="15"/>
    </row>
    <row r="333" spans="8:30" s="13" customFormat="1" x14ac:dyDescent="0.6">
      <c r="H333" s="12"/>
      <c r="M333" s="16"/>
      <c r="N333" s="16"/>
      <c r="O333" s="16"/>
      <c r="P333" s="16"/>
      <c r="Q333" s="16"/>
      <c r="R333" s="16"/>
      <c r="S333" s="16"/>
      <c r="T333" s="17"/>
      <c r="U333" s="11"/>
      <c r="V333" s="11"/>
      <c r="W333" s="12"/>
      <c r="Y333" s="14"/>
      <c r="Z333" s="15"/>
      <c r="AC333" s="15"/>
      <c r="AD333" s="15"/>
    </row>
    <row r="334" spans="8:30" s="13" customFormat="1" x14ac:dyDescent="0.6">
      <c r="H334" s="12"/>
      <c r="M334" s="16"/>
      <c r="N334" s="16"/>
      <c r="O334" s="16"/>
      <c r="P334" s="16"/>
      <c r="Q334" s="16"/>
      <c r="R334" s="16"/>
      <c r="S334" s="16"/>
      <c r="T334" s="17"/>
      <c r="U334" s="11"/>
      <c r="V334" s="11"/>
      <c r="W334" s="12"/>
      <c r="Y334" s="14"/>
      <c r="Z334" s="15"/>
      <c r="AC334" s="15"/>
      <c r="AD334" s="15"/>
    </row>
    <row r="335" spans="8:30" s="13" customFormat="1" x14ac:dyDescent="0.6">
      <c r="H335" s="12"/>
      <c r="M335" s="16"/>
      <c r="N335" s="16"/>
      <c r="O335" s="16"/>
      <c r="P335" s="16"/>
      <c r="Q335" s="16"/>
      <c r="R335" s="16"/>
      <c r="S335" s="16"/>
      <c r="T335" s="17"/>
      <c r="U335" s="11"/>
      <c r="V335" s="11"/>
      <c r="W335" s="12"/>
      <c r="Y335" s="14"/>
      <c r="Z335" s="15"/>
      <c r="AC335" s="15"/>
      <c r="AD335" s="15"/>
    </row>
    <row r="336" spans="8:30" s="13" customFormat="1" x14ac:dyDescent="0.6">
      <c r="H336" s="12"/>
      <c r="M336" s="16"/>
      <c r="N336" s="16"/>
      <c r="O336" s="16"/>
      <c r="P336" s="16"/>
      <c r="Q336" s="16"/>
      <c r="R336" s="16"/>
      <c r="S336" s="16"/>
      <c r="T336" s="17"/>
      <c r="U336" s="11"/>
      <c r="V336" s="11"/>
      <c r="W336" s="12"/>
      <c r="Y336" s="14"/>
      <c r="Z336" s="15"/>
      <c r="AC336" s="15"/>
      <c r="AD336" s="15"/>
    </row>
    <row r="337" spans="8:30" s="13" customFormat="1" x14ac:dyDescent="0.6">
      <c r="H337" s="12"/>
      <c r="M337" s="16"/>
      <c r="N337" s="16"/>
      <c r="O337" s="16"/>
      <c r="P337" s="16"/>
      <c r="Q337" s="16"/>
      <c r="R337" s="16"/>
      <c r="S337" s="16"/>
      <c r="T337" s="17"/>
      <c r="U337" s="11"/>
      <c r="V337" s="11"/>
      <c r="W337" s="12"/>
      <c r="Y337" s="14"/>
      <c r="Z337" s="15"/>
      <c r="AC337" s="15"/>
      <c r="AD337" s="15"/>
    </row>
    <row r="338" spans="8:30" s="13" customFormat="1" x14ac:dyDescent="0.6">
      <c r="H338" s="12"/>
      <c r="M338" s="16"/>
      <c r="N338" s="16"/>
      <c r="O338" s="16"/>
      <c r="P338" s="16"/>
      <c r="Q338" s="16"/>
      <c r="R338" s="16"/>
      <c r="S338" s="16"/>
      <c r="T338" s="17"/>
      <c r="U338" s="11"/>
      <c r="V338" s="11"/>
      <c r="W338" s="12"/>
      <c r="Y338" s="14"/>
      <c r="Z338" s="15"/>
      <c r="AC338" s="15"/>
      <c r="AD338" s="15"/>
    </row>
    <row r="339" spans="8:30" s="13" customFormat="1" x14ac:dyDescent="0.6">
      <c r="H339" s="12"/>
      <c r="M339" s="16"/>
      <c r="N339" s="16"/>
      <c r="O339" s="16"/>
      <c r="P339" s="16"/>
      <c r="Q339" s="16"/>
      <c r="R339" s="16"/>
      <c r="S339" s="16"/>
      <c r="T339" s="17"/>
      <c r="U339" s="11"/>
      <c r="V339" s="11"/>
      <c r="W339" s="12"/>
      <c r="Y339" s="14"/>
      <c r="Z339" s="15"/>
      <c r="AC339" s="15"/>
      <c r="AD339" s="15"/>
    </row>
    <row r="340" spans="8:30" s="13" customFormat="1" x14ac:dyDescent="0.6">
      <c r="H340" s="12"/>
      <c r="M340" s="16"/>
      <c r="N340" s="16"/>
      <c r="O340" s="16"/>
      <c r="P340" s="16"/>
      <c r="Q340" s="16"/>
      <c r="R340" s="16"/>
      <c r="S340" s="16"/>
      <c r="T340" s="17"/>
      <c r="U340" s="11"/>
      <c r="V340" s="11"/>
      <c r="W340" s="12"/>
      <c r="Y340" s="14"/>
      <c r="Z340" s="15"/>
      <c r="AC340" s="15"/>
      <c r="AD340" s="15"/>
    </row>
    <row r="341" spans="8:30" s="13" customFormat="1" x14ac:dyDescent="0.6">
      <c r="H341" s="12"/>
      <c r="M341" s="16"/>
      <c r="N341" s="16"/>
      <c r="O341" s="16"/>
      <c r="P341" s="16"/>
      <c r="Q341" s="16"/>
      <c r="R341" s="16"/>
      <c r="S341" s="16"/>
      <c r="T341" s="17"/>
      <c r="U341" s="11"/>
      <c r="V341" s="11"/>
      <c r="W341" s="12"/>
      <c r="Y341" s="14"/>
      <c r="Z341" s="15"/>
      <c r="AC341" s="15"/>
      <c r="AD341" s="15"/>
    </row>
    <row r="342" spans="8:30" s="13" customFormat="1" x14ac:dyDescent="0.6">
      <c r="H342" s="12"/>
      <c r="M342" s="16"/>
      <c r="N342" s="16"/>
      <c r="O342" s="16"/>
      <c r="P342" s="16"/>
      <c r="Q342" s="16"/>
      <c r="R342" s="16"/>
      <c r="S342" s="16"/>
      <c r="T342" s="17"/>
      <c r="U342" s="11"/>
      <c r="V342" s="11"/>
      <c r="W342" s="12"/>
      <c r="Y342" s="14"/>
      <c r="Z342" s="15"/>
      <c r="AC342" s="15"/>
      <c r="AD342" s="15"/>
    </row>
    <row r="343" spans="8:30" s="13" customFormat="1" x14ac:dyDescent="0.6">
      <c r="H343" s="12"/>
      <c r="M343" s="16"/>
      <c r="N343" s="16"/>
      <c r="O343" s="16"/>
      <c r="P343" s="16"/>
      <c r="Q343" s="16"/>
      <c r="R343" s="16"/>
      <c r="S343" s="16"/>
      <c r="T343" s="17"/>
      <c r="U343" s="11"/>
      <c r="V343" s="11"/>
      <c r="W343" s="12"/>
      <c r="Y343" s="14"/>
      <c r="Z343" s="15"/>
      <c r="AC343" s="15"/>
      <c r="AD343" s="15"/>
    </row>
    <row r="344" spans="8:30" s="13" customFormat="1" x14ac:dyDescent="0.6">
      <c r="H344" s="12"/>
      <c r="M344" s="16"/>
      <c r="N344" s="16"/>
      <c r="O344" s="16"/>
      <c r="P344" s="16"/>
      <c r="Q344" s="16"/>
      <c r="R344" s="16"/>
      <c r="S344" s="16"/>
      <c r="T344" s="17"/>
      <c r="U344" s="11"/>
      <c r="V344" s="11"/>
      <c r="W344" s="12"/>
      <c r="Y344" s="14"/>
      <c r="Z344" s="15"/>
      <c r="AC344" s="15"/>
      <c r="AD344" s="15"/>
    </row>
    <row r="345" spans="8:30" s="13" customFormat="1" x14ac:dyDescent="0.6">
      <c r="H345" s="12"/>
      <c r="M345" s="16"/>
      <c r="N345" s="16"/>
      <c r="O345" s="16"/>
      <c r="P345" s="16"/>
      <c r="Q345" s="16"/>
      <c r="R345" s="16"/>
      <c r="S345" s="16"/>
      <c r="T345" s="17"/>
      <c r="U345" s="11"/>
      <c r="V345" s="11"/>
      <c r="W345" s="12"/>
      <c r="Y345" s="14"/>
      <c r="Z345" s="15"/>
      <c r="AC345" s="15"/>
      <c r="AD345" s="15"/>
    </row>
    <row r="346" spans="8:30" s="13" customFormat="1" x14ac:dyDescent="0.6">
      <c r="H346" s="12"/>
      <c r="M346" s="16"/>
      <c r="N346" s="16"/>
      <c r="O346" s="16"/>
      <c r="P346" s="16"/>
      <c r="Q346" s="16"/>
      <c r="R346" s="16"/>
      <c r="S346" s="16"/>
      <c r="T346" s="17"/>
      <c r="U346" s="11"/>
      <c r="V346" s="11"/>
      <c r="W346" s="12"/>
      <c r="Y346" s="14"/>
      <c r="Z346" s="15"/>
      <c r="AC346" s="15"/>
      <c r="AD346" s="15"/>
    </row>
    <row r="347" spans="8:30" s="13" customFormat="1" x14ac:dyDescent="0.6">
      <c r="H347" s="12"/>
      <c r="M347" s="16"/>
      <c r="N347" s="16"/>
      <c r="O347" s="16"/>
      <c r="P347" s="16"/>
      <c r="Q347" s="16"/>
      <c r="R347" s="16"/>
      <c r="S347" s="16"/>
      <c r="T347" s="17"/>
      <c r="U347" s="11"/>
      <c r="V347" s="11"/>
      <c r="W347" s="12"/>
      <c r="Y347" s="14"/>
      <c r="Z347" s="15"/>
      <c r="AC347" s="15"/>
      <c r="AD347" s="15"/>
    </row>
    <row r="348" spans="8:30" s="13" customFormat="1" x14ac:dyDescent="0.6">
      <c r="H348" s="12"/>
      <c r="M348" s="16"/>
      <c r="N348" s="16"/>
      <c r="O348" s="16"/>
      <c r="P348" s="16"/>
      <c r="Q348" s="16"/>
      <c r="R348" s="16"/>
      <c r="S348" s="16"/>
      <c r="T348" s="17"/>
      <c r="U348" s="11"/>
      <c r="V348" s="11"/>
      <c r="W348" s="12"/>
      <c r="Y348" s="14"/>
      <c r="Z348" s="15"/>
      <c r="AC348" s="15"/>
      <c r="AD348" s="15"/>
    </row>
    <row r="349" spans="8:30" s="13" customFormat="1" x14ac:dyDescent="0.6">
      <c r="H349" s="12"/>
      <c r="M349" s="16"/>
      <c r="N349" s="16"/>
      <c r="O349" s="16"/>
      <c r="P349" s="16"/>
      <c r="Q349" s="16"/>
      <c r="R349" s="16"/>
      <c r="S349" s="16"/>
      <c r="T349" s="17"/>
      <c r="U349" s="11"/>
      <c r="V349" s="11"/>
      <c r="W349" s="12"/>
      <c r="Y349" s="14"/>
      <c r="Z349" s="15"/>
      <c r="AC349" s="15"/>
      <c r="AD349" s="15"/>
    </row>
    <row r="350" spans="8:30" s="13" customFormat="1" x14ac:dyDescent="0.6">
      <c r="H350" s="12"/>
      <c r="M350" s="16"/>
      <c r="N350" s="16"/>
      <c r="O350" s="16"/>
      <c r="P350" s="16"/>
      <c r="Q350" s="16"/>
      <c r="R350" s="16"/>
      <c r="S350" s="16"/>
      <c r="T350" s="17"/>
      <c r="U350" s="11"/>
      <c r="V350" s="11"/>
      <c r="W350" s="12"/>
      <c r="Y350" s="14"/>
      <c r="Z350" s="15"/>
      <c r="AC350" s="15"/>
      <c r="AD350" s="15"/>
    </row>
    <row r="351" spans="8:30" s="13" customFormat="1" x14ac:dyDescent="0.6">
      <c r="H351" s="12"/>
      <c r="M351" s="16"/>
      <c r="N351" s="16"/>
      <c r="O351" s="16"/>
      <c r="P351" s="16"/>
      <c r="Q351" s="16"/>
      <c r="R351" s="16"/>
      <c r="S351" s="16"/>
      <c r="T351" s="17"/>
      <c r="U351" s="11"/>
      <c r="V351" s="11"/>
      <c r="W351" s="12"/>
      <c r="Y351" s="14"/>
      <c r="Z351" s="15"/>
      <c r="AC351" s="15"/>
      <c r="AD351" s="15"/>
    </row>
    <row r="352" spans="8:30" s="13" customFormat="1" x14ac:dyDescent="0.6">
      <c r="H352" s="12"/>
      <c r="M352" s="16"/>
      <c r="N352" s="16"/>
      <c r="O352" s="16"/>
      <c r="P352" s="16"/>
      <c r="Q352" s="16"/>
      <c r="R352" s="16"/>
      <c r="S352" s="16"/>
      <c r="T352" s="17"/>
      <c r="U352" s="11"/>
      <c r="V352" s="11"/>
      <c r="W352" s="12"/>
      <c r="Y352" s="14"/>
      <c r="Z352" s="15"/>
      <c r="AC352" s="15"/>
      <c r="AD352" s="15"/>
    </row>
    <row r="353" spans="8:30" s="13" customFormat="1" x14ac:dyDescent="0.6">
      <c r="H353" s="12"/>
      <c r="M353" s="16"/>
      <c r="N353" s="16"/>
      <c r="O353" s="16"/>
      <c r="P353" s="16"/>
      <c r="Q353" s="16"/>
      <c r="R353" s="16"/>
      <c r="S353" s="16"/>
      <c r="T353" s="17"/>
      <c r="U353" s="11"/>
      <c r="V353" s="11"/>
      <c r="W353" s="12"/>
      <c r="Y353" s="14"/>
      <c r="Z353" s="15"/>
      <c r="AC353" s="15"/>
      <c r="AD353" s="15"/>
    </row>
    <row r="354" spans="8:30" s="13" customFormat="1" x14ac:dyDescent="0.6">
      <c r="H354" s="12"/>
      <c r="M354" s="16"/>
      <c r="N354" s="16"/>
      <c r="O354" s="16"/>
      <c r="P354" s="16"/>
      <c r="Q354" s="16"/>
      <c r="R354" s="16"/>
      <c r="S354" s="16"/>
      <c r="T354" s="17"/>
      <c r="U354" s="11"/>
      <c r="V354" s="11"/>
      <c r="W354" s="12"/>
      <c r="Y354" s="14"/>
      <c r="Z354" s="15"/>
      <c r="AC354" s="15"/>
      <c r="AD354" s="15"/>
    </row>
    <row r="355" spans="8:30" s="13" customFormat="1" x14ac:dyDescent="0.6">
      <c r="H355" s="12"/>
      <c r="M355" s="16"/>
      <c r="N355" s="16"/>
      <c r="O355" s="16"/>
      <c r="P355" s="16"/>
      <c r="Q355" s="16"/>
      <c r="R355" s="16"/>
      <c r="S355" s="16"/>
      <c r="T355" s="17"/>
      <c r="U355" s="11"/>
      <c r="V355" s="11"/>
      <c r="W355" s="12"/>
      <c r="Y355" s="14"/>
      <c r="Z355" s="15"/>
      <c r="AC355" s="15"/>
      <c r="AD355" s="15"/>
    </row>
    <row r="356" spans="8:30" s="13" customFormat="1" x14ac:dyDescent="0.6">
      <c r="H356" s="12"/>
      <c r="M356" s="16"/>
      <c r="N356" s="16"/>
      <c r="O356" s="16"/>
      <c r="P356" s="16"/>
      <c r="Q356" s="16"/>
      <c r="R356" s="16"/>
      <c r="S356" s="16"/>
      <c r="T356" s="17"/>
      <c r="U356" s="11"/>
      <c r="V356" s="11"/>
      <c r="W356" s="12"/>
      <c r="Y356" s="14"/>
      <c r="Z356" s="15"/>
      <c r="AC356" s="15"/>
      <c r="AD356" s="15"/>
    </row>
    <row r="357" spans="8:30" s="13" customFormat="1" x14ac:dyDescent="0.6">
      <c r="H357" s="12"/>
      <c r="M357" s="16"/>
      <c r="N357" s="16"/>
      <c r="O357" s="16"/>
      <c r="P357" s="16"/>
      <c r="Q357" s="16"/>
      <c r="R357" s="16"/>
      <c r="S357" s="16"/>
      <c r="T357" s="17"/>
      <c r="U357" s="11"/>
      <c r="V357" s="11"/>
      <c r="W357" s="12"/>
      <c r="Y357" s="14"/>
      <c r="Z357" s="15"/>
      <c r="AC357" s="15"/>
      <c r="AD357" s="15"/>
    </row>
    <row r="358" spans="8:30" s="13" customFormat="1" x14ac:dyDescent="0.6">
      <c r="H358" s="12"/>
      <c r="M358" s="16"/>
      <c r="N358" s="16"/>
      <c r="O358" s="16"/>
      <c r="P358" s="16"/>
      <c r="Q358" s="16"/>
      <c r="R358" s="16"/>
      <c r="S358" s="16"/>
      <c r="T358" s="17"/>
      <c r="U358" s="11"/>
      <c r="V358" s="11"/>
      <c r="W358" s="12"/>
      <c r="Y358" s="14"/>
      <c r="Z358" s="15"/>
      <c r="AC358" s="15"/>
      <c r="AD358" s="15"/>
    </row>
    <row r="359" spans="8:30" s="13" customFormat="1" x14ac:dyDescent="0.6">
      <c r="H359" s="12"/>
      <c r="M359" s="16"/>
      <c r="N359" s="16"/>
      <c r="O359" s="16"/>
      <c r="P359" s="16"/>
      <c r="Q359" s="16"/>
      <c r="R359" s="16"/>
      <c r="S359" s="16"/>
      <c r="T359" s="17"/>
      <c r="U359" s="11"/>
      <c r="V359" s="11"/>
      <c r="W359" s="12"/>
      <c r="Y359" s="14"/>
      <c r="Z359" s="15"/>
      <c r="AC359" s="15"/>
      <c r="AD359" s="15"/>
    </row>
    <row r="360" spans="8:30" s="13" customFormat="1" x14ac:dyDescent="0.6">
      <c r="H360" s="12"/>
      <c r="M360" s="16"/>
      <c r="N360" s="16"/>
      <c r="O360" s="16"/>
      <c r="P360" s="16"/>
      <c r="Q360" s="16"/>
      <c r="R360" s="16"/>
      <c r="S360" s="16"/>
      <c r="T360" s="17"/>
      <c r="U360" s="11"/>
      <c r="V360" s="11"/>
      <c r="W360" s="12"/>
      <c r="Y360" s="14"/>
      <c r="Z360" s="15"/>
      <c r="AC360" s="15"/>
      <c r="AD360" s="15"/>
    </row>
    <row r="361" spans="8:30" s="13" customFormat="1" x14ac:dyDescent="0.6">
      <c r="H361" s="12"/>
      <c r="M361" s="16"/>
      <c r="N361" s="16"/>
      <c r="O361" s="16"/>
      <c r="P361" s="16"/>
      <c r="Q361" s="16"/>
      <c r="R361" s="16"/>
      <c r="S361" s="16"/>
      <c r="T361" s="17"/>
      <c r="U361" s="11"/>
      <c r="V361" s="11"/>
      <c r="W361" s="12"/>
      <c r="Y361" s="14"/>
      <c r="Z361" s="15"/>
      <c r="AC361" s="15"/>
      <c r="AD361" s="15"/>
    </row>
    <row r="362" spans="8:30" s="13" customFormat="1" x14ac:dyDescent="0.6">
      <c r="H362" s="12"/>
      <c r="M362" s="16"/>
      <c r="N362" s="16"/>
      <c r="O362" s="16"/>
      <c r="P362" s="16"/>
      <c r="Q362" s="16"/>
      <c r="R362" s="16"/>
      <c r="S362" s="16"/>
      <c r="T362" s="17"/>
      <c r="U362" s="11"/>
      <c r="V362" s="11"/>
      <c r="W362" s="12"/>
      <c r="Y362" s="14"/>
      <c r="Z362" s="15"/>
      <c r="AC362" s="15"/>
      <c r="AD362" s="15"/>
    </row>
    <row r="363" spans="8:30" s="13" customFormat="1" x14ac:dyDescent="0.6">
      <c r="H363" s="12"/>
      <c r="M363" s="16"/>
      <c r="N363" s="16"/>
      <c r="O363" s="16"/>
      <c r="P363" s="16"/>
      <c r="Q363" s="16"/>
      <c r="R363" s="16"/>
      <c r="S363" s="16"/>
      <c r="T363" s="17"/>
      <c r="U363" s="11"/>
      <c r="V363" s="11"/>
      <c r="W363" s="12"/>
      <c r="Y363" s="14"/>
      <c r="Z363" s="15"/>
      <c r="AC363" s="15"/>
      <c r="AD363" s="15"/>
    </row>
    <row r="364" spans="8:30" s="13" customFormat="1" x14ac:dyDescent="0.6">
      <c r="H364" s="12"/>
      <c r="M364" s="16"/>
      <c r="N364" s="16"/>
      <c r="O364" s="16"/>
      <c r="P364" s="16"/>
      <c r="Q364" s="16"/>
      <c r="R364" s="16"/>
      <c r="S364" s="16"/>
      <c r="T364" s="17"/>
      <c r="U364" s="11"/>
      <c r="V364" s="11"/>
      <c r="W364" s="12"/>
      <c r="Y364" s="14"/>
      <c r="Z364" s="15"/>
      <c r="AC364" s="15"/>
      <c r="AD364" s="15"/>
    </row>
    <row r="365" spans="8:30" s="13" customFormat="1" x14ac:dyDescent="0.6">
      <c r="H365" s="12"/>
      <c r="M365" s="16"/>
      <c r="N365" s="16"/>
      <c r="O365" s="16"/>
      <c r="P365" s="16"/>
      <c r="Q365" s="16"/>
      <c r="R365" s="16"/>
      <c r="S365" s="16"/>
      <c r="T365" s="17"/>
      <c r="U365" s="11"/>
      <c r="V365" s="11"/>
      <c r="W365" s="12"/>
      <c r="Y365" s="14"/>
      <c r="Z365" s="15"/>
      <c r="AC365" s="15"/>
      <c r="AD365" s="15"/>
    </row>
    <row r="366" spans="8:30" s="13" customFormat="1" x14ac:dyDescent="0.6">
      <c r="H366" s="12"/>
      <c r="M366" s="16"/>
      <c r="N366" s="16"/>
      <c r="O366" s="16"/>
      <c r="P366" s="16"/>
      <c r="Q366" s="16"/>
      <c r="R366" s="16"/>
      <c r="S366" s="16"/>
      <c r="T366" s="17"/>
      <c r="U366" s="11"/>
      <c r="V366" s="11"/>
      <c r="W366" s="12"/>
      <c r="Y366" s="14"/>
      <c r="Z366" s="15"/>
      <c r="AC366" s="15"/>
      <c r="AD366" s="15"/>
    </row>
    <row r="367" spans="8:30" s="13" customFormat="1" x14ac:dyDescent="0.6">
      <c r="H367" s="12"/>
      <c r="M367" s="16"/>
      <c r="N367" s="16"/>
      <c r="O367" s="16"/>
      <c r="P367" s="16"/>
      <c r="Q367" s="16"/>
      <c r="R367" s="16"/>
      <c r="S367" s="16"/>
      <c r="T367" s="17"/>
      <c r="U367" s="11"/>
      <c r="V367" s="11"/>
      <c r="W367" s="12"/>
      <c r="Y367" s="14"/>
      <c r="Z367" s="15"/>
      <c r="AC367" s="15"/>
      <c r="AD367" s="15"/>
    </row>
    <row r="368" spans="8:30" s="13" customFormat="1" x14ac:dyDescent="0.6">
      <c r="H368" s="12"/>
      <c r="M368" s="16"/>
      <c r="N368" s="16"/>
      <c r="O368" s="16"/>
      <c r="P368" s="16"/>
      <c r="Q368" s="16"/>
      <c r="R368" s="16"/>
      <c r="S368" s="16"/>
      <c r="T368" s="17"/>
      <c r="U368" s="11"/>
      <c r="V368" s="11"/>
      <c r="W368" s="12"/>
      <c r="Y368" s="14"/>
      <c r="Z368" s="15"/>
      <c r="AC368" s="15"/>
      <c r="AD368" s="15"/>
    </row>
    <row r="369" spans="8:30" s="13" customFormat="1" x14ac:dyDescent="0.6">
      <c r="H369" s="12"/>
      <c r="M369" s="16"/>
      <c r="N369" s="16"/>
      <c r="O369" s="16"/>
      <c r="P369" s="16"/>
      <c r="Q369" s="16"/>
      <c r="R369" s="16"/>
      <c r="S369" s="16"/>
      <c r="T369" s="17"/>
      <c r="U369" s="11"/>
      <c r="V369" s="11"/>
      <c r="W369" s="12"/>
      <c r="Y369" s="14"/>
      <c r="Z369" s="15"/>
      <c r="AC369" s="15"/>
      <c r="AD369" s="15"/>
    </row>
    <row r="370" spans="8:30" s="13" customFormat="1" x14ac:dyDescent="0.6">
      <c r="H370" s="12"/>
      <c r="M370" s="16"/>
      <c r="N370" s="16"/>
      <c r="O370" s="16"/>
      <c r="P370" s="16"/>
      <c r="Q370" s="16"/>
      <c r="R370" s="16"/>
      <c r="S370" s="16"/>
      <c r="T370" s="17"/>
      <c r="U370" s="11"/>
      <c r="V370" s="11"/>
      <c r="W370" s="12"/>
      <c r="Y370" s="14"/>
      <c r="Z370" s="15"/>
      <c r="AC370" s="15"/>
      <c r="AD370" s="15"/>
    </row>
  </sheetData>
  <autoFilter ref="A16:BB113" xr:uid="{A7DBD942-C703-4EB9-99F9-94A4FA61CC9D}"/>
  <mergeCells count="56">
    <mergeCell ref="B2:C7"/>
    <mergeCell ref="D2:AF7"/>
    <mergeCell ref="AG2:AG3"/>
    <mergeCell ref="AH2:AJ3"/>
    <mergeCell ref="AG4:AG5"/>
    <mergeCell ref="AH4:AJ5"/>
    <mergeCell ref="AG6:AG7"/>
    <mergeCell ref="AH6:AH7"/>
    <mergeCell ref="AI6:AI7"/>
    <mergeCell ref="AJ6:AJ7"/>
    <mergeCell ref="AJ13:AJ16"/>
    <mergeCell ref="B14:B16"/>
    <mergeCell ref="C14:C16"/>
    <mergeCell ref="D14:D16"/>
    <mergeCell ref="E14:E16"/>
    <mergeCell ref="F14:F16"/>
    <mergeCell ref="G14:G16"/>
    <mergeCell ref="B13:D13"/>
    <mergeCell ref="E13:T13"/>
    <mergeCell ref="U13:W13"/>
    <mergeCell ref="X13:X16"/>
    <mergeCell ref="Y13:AA13"/>
    <mergeCell ref="K14:K16"/>
    <mergeCell ref="AB13:AB16"/>
    <mergeCell ref="H14:H16"/>
    <mergeCell ref="I14:I16"/>
    <mergeCell ref="B11:T11"/>
    <mergeCell ref="U11:AJ11"/>
    <mergeCell ref="B12:D12"/>
    <mergeCell ref="E12:T12"/>
    <mergeCell ref="U12:X12"/>
    <mergeCell ref="Y12:AB12"/>
    <mergeCell ref="AC12:AF12"/>
    <mergeCell ref="AG12:AJ12"/>
    <mergeCell ref="J14:J16"/>
    <mergeCell ref="W14:W16"/>
    <mergeCell ref="Y14:Y16"/>
    <mergeCell ref="L15:M15"/>
    <mergeCell ref="N15:O15"/>
    <mergeCell ref="P15:Q15"/>
    <mergeCell ref="R15:S15"/>
    <mergeCell ref="Z14:Z16"/>
    <mergeCell ref="AA14:AA16"/>
    <mergeCell ref="L14:S14"/>
    <mergeCell ref="T14:T16"/>
    <mergeCell ref="U14:U16"/>
    <mergeCell ref="V14:V16"/>
    <mergeCell ref="AC13:AE13"/>
    <mergeCell ref="AF13:AF16"/>
    <mergeCell ref="AG13:AI13"/>
    <mergeCell ref="AH14:AH16"/>
    <mergeCell ref="AI14:AI16"/>
    <mergeCell ref="AC14:AC16"/>
    <mergeCell ref="AD14:AD16"/>
    <mergeCell ref="AE14:AE16"/>
    <mergeCell ref="AG14:AG16"/>
  </mergeCells>
  <conditionalFormatting sqref="W106:W107">
    <cfRule type="duplicateValues" dxfId="1" priority="1"/>
  </conditionalFormatting>
  <conditionalFormatting sqref="W108:W109">
    <cfRule type="duplicateValues" dxfId="0" priority="2"/>
  </conditionalFormatting>
  <pageMargins left="0.31496062992125984" right="0.31496062992125984" top="0.74803149606299213" bottom="0.74803149606299213" header="0.31496062992125984" footer="0.31496062992125984"/>
  <pageSetup scale="2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81ED6-96D1-174D-A1CF-02F5F17B2F66}">
  <dimension ref="A1:C2"/>
  <sheetViews>
    <sheetView workbookViewId="0">
      <selection activeCell="E8" sqref="E8"/>
    </sheetView>
  </sheetViews>
  <sheetFormatPr baseColWidth="10" defaultColWidth="10.875" defaultRowHeight="15.75" x14ac:dyDescent="0.25"/>
  <cols>
    <col min="1" max="1" width="19" style="1" customWidth="1"/>
    <col min="2" max="2" width="15.625" style="1" customWidth="1"/>
    <col min="3" max="3" width="25" style="1" customWidth="1"/>
    <col min="4" max="16384" width="10.875" style="1"/>
  </cols>
  <sheetData>
    <row r="1" spans="1:3" ht="18.75" x14ac:dyDescent="0.25">
      <c r="A1" s="88" t="s">
        <v>313</v>
      </c>
      <c r="B1" s="88"/>
      <c r="C1" s="88"/>
    </row>
    <row r="2" spans="1:3" x14ac:dyDescent="0.25">
      <c r="A2" s="2" t="s">
        <v>314</v>
      </c>
      <c r="B2" s="2" t="s">
        <v>315</v>
      </c>
      <c r="C2" s="3" t="s">
        <v>316</v>
      </c>
    </row>
  </sheetData>
  <mergeCells count="1">
    <mergeCell ref="A1:C1"/>
  </mergeCells>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117E45DD4773642A9C4749D4530CED4" ma:contentTypeVersion="9" ma:contentTypeDescription="Crear nuevo documento." ma:contentTypeScope="" ma:versionID="615319abbfa7e8548d923642675f7d0c">
  <xsd:schema xmlns:xsd="http://www.w3.org/2001/XMLSchema" xmlns:xs="http://www.w3.org/2001/XMLSchema" xmlns:p="http://schemas.microsoft.com/office/2006/metadata/properties" xmlns:ns3="e2d85093-1c7e-4663-ac27-a4cb795aca65" targetNamespace="http://schemas.microsoft.com/office/2006/metadata/properties" ma:root="true" ma:fieldsID="d6f2e92f4932eaae0bf64e6f8d3841df" ns3:_="">
    <xsd:import namespace="e2d85093-1c7e-4663-ac27-a4cb795aca6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_activity" minOccurs="0"/>
                <xsd:element ref="ns3:MediaServiceSystem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d85093-1c7e-4663-ac27-a4cb795aca65"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activity" ma:index="12" nillable="true" ma:displayName="_activity" ma:hidden="true" ma:internalName="_activity">
      <xsd:simpleType>
        <xsd:restriction base="dms:Note"/>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e2d85093-1c7e-4663-ac27-a4cb795aca65" xsi:nil="true"/>
  </documentManagement>
</p:properties>
</file>

<file path=customXml/itemProps1.xml><?xml version="1.0" encoding="utf-8"?>
<ds:datastoreItem xmlns:ds="http://schemas.openxmlformats.org/officeDocument/2006/customXml" ds:itemID="{57E51F0C-79BA-46F8-96B1-610F95CF48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d85093-1c7e-4663-ac27-a4cb795aca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B06FC9-07EC-4B7E-9189-460E61F2D7B9}">
  <ds:schemaRefs>
    <ds:schemaRef ds:uri="http://schemas.microsoft.com/sharepoint/v3/contenttype/forms"/>
  </ds:schemaRefs>
</ds:datastoreItem>
</file>

<file path=customXml/itemProps3.xml><?xml version="1.0" encoding="utf-8"?>
<ds:datastoreItem xmlns:ds="http://schemas.openxmlformats.org/officeDocument/2006/customXml" ds:itemID="{ACDBF884-B4A7-4488-BBF3-9C5DCA76368B}">
  <ds:schemaRefs>
    <ds:schemaRef ds:uri="http://schemas.microsoft.com/office/2006/documentManagement/types"/>
    <ds:schemaRef ds:uri="http://purl.org/dc/elements/1.1/"/>
    <ds:schemaRef ds:uri="http://www.w3.org/XML/1998/namespace"/>
    <ds:schemaRef ds:uri="http://schemas.openxmlformats.org/package/2006/metadata/core-properties"/>
    <ds:schemaRef ds:uri="http://purl.org/dc/terms/"/>
    <ds:schemaRef ds:uri="http://schemas.microsoft.com/office/2006/metadata/properties"/>
    <ds:schemaRef ds:uri="http://purl.org/dc/dcmitype/"/>
    <ds:schemaRef ds:uri="e2d85093-1c7e-4663-ac27-a4cb795aca65"/>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MONITOREO -3T-PAA</vt:lpstr>
      <vt:lpstr>PRESUPUESTO-PROYECTO</vt:lpstr>
      <vt:lpstr>'MONITOREO -3T-PAA'!Área_de_impresión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Adriana Varela Montenegro</cp:lastModifiedBy>
  <cp:revision/>
  <dcterms:created xsi:type="dcterms:W3CDTF">2021-12-06T13:51:19Z</dcterms:created>
  <dcterms:modified xsi:type="dcterms:W3CDTF">2025-11-12T17:08:44Z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0x010100D117E45DD4773642A9C4749D4530CED4</vt:lpwstr>
  </property>
</Properties>
</file>