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avarelam_invias_gov_co/Documents/2025/MIPG/MONITOREO/"/>
    </mc:Choice>
  </mc:AlternateContent>
  <xr:revisionPtr revIDLastSave="1613" documentId="8_{C132B62A-A4E7-4684-BFC7-88EDB6D5BC78}" xr6:coauthVersionLast="47" xr6:coauthVersionMax="47" xr10:uidLastSave="{8519A727-B717-4BA1-86CF-CA744A945348}"/>
  <bookViews>
    <workbookView xWindow="-120" yWindow="-120" windowWidth="20730" windowHeight="11160" xr2:uid="{15169BBB-083E-AD4F-8339-0BE49A8B2B5E}"/>
  </bookViews>
  <sheets>
    <sheet name="PAA" sheetId="1" r:id="rId1"/>
    <sheet name="PRESUPUESTO-PROYECTO" sheetId="2" state="hidden" r:id="rId2"/>
  </sheets>
  <externalReferences>
    <externalReference r:id="rId3"/>
  </externalReferences>
  <definedNames>
    <definedName name="_xlnm._FilterDatabase" localSheetId="0" hidden="1">PAA!$A$15:$BB$113</definedName>
    <definedName name="_xlnm.Print_Area" localSheetId="0">PAA!$B$2:$AJ$113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13" i="1" l="1"/>
  <c r="Z112" i="1"/>
  <c r="Z109" i="1"/>
  <c r="Z108" i="1"/>
  <c r="Z107" i="1"/>
  <c r="Z106" i="1"/>
  <c r="Z105" i="1"/>
  <c r="Z104" i="1"/>
  <c r="Z103" i="1"/>
  <c r="Z102" i="1"/>
  <c r="Z101" i="1"/>
  <c r="Z100" i="1"/>
  <c r="Z99" i="1"/>
  <c r="Z98" i="1"/>
  <c r="Z97" i="1"/>
  <c r="Z96" i="1"/>
  <c r="Z95" i="1"/>
  <c r="Z94" i="1"/>
  <c r="Z93" i="1"/>
  <c r="Y88" i="1"/>
  <c r="Z83" i="1"/>
  <c r="Y82" i="1"/>
  <c r="Z82" i="1" s="1"/>
  <c r="Y80" i="1"/>
  <c r="Y77" i="1"/>
  <c r="Z75" i="1"/>
  <c r="Z74" i="1"/>
  <c r="Z73" i="1"/>
  <c r="Z72" i="1"/>
  <c r="Z71" i="1"/>
  <c r="Z70" i="1"/>
  <c r="Z69" i="1"/>
  <c r="Z68" i="1"/>
  <c r="Z67" i="1"/>
  <c r="Z66" i="1"/>
  <c r="Z65" i="1"/>
  <c r="Z64" i="1"/>
  <c r="Z63" i="1"/>
  <c r="Z62" i="1"/>
  <c r="Z61" i="1"/>
  <c r="Z59" i="1"/>
  <c r="Z57" i="1"/>
  <c r="Z56" i="1"/>
  <c r="Z55" i="1"/>
  <c r="Z54" i="1"/>
  <c r="Z53" i="1"/>
  <c r="Z52" i="1"/>
  <c r="Z51" i="1"/>
  <c r="Z50" i="1"/>
  <c r="Z49" i="1"/>
  <c r="Z48" i="1"/>
  <c r="Z47" i="1"/>
  <c r="Z46" i="1"/>
  <c r="Z45" i="1"/>
  <c r="Z44" i="1"/>
  <c r="Z43" i="1"/>
  <c r="Z41" i="1"/>
  <c r="Y40" i="1"/>
  <c r="Y39" i="1"/>
  <c r="Y38" i="1"/>
  <c r="Y37" i="1"/>
  <c r="Z35" i="1"/>
  <c r="Z34" i="1"/>
  <c r="Z33" i="1"/>
  <c r="Z32" i="1"/>
  <c r="Z31" i="1"/>
  <c r="Z30" i="1"/>
  <c r="Z29" i="1"/>
  <c r="Z28" i="1"/>
  <c r="Z27" i="1"/>
  <c r="Z24" i="1"/>
  <c r="Z22" i="1"/>
  <c r="Z21" i="1"/>
  <c r="Z20" i="1"/>
  <c r="Z19" i="1"/>
  <c r="Z18" i="1"/>
  <c r="Z17" i="1"/>
  <c r="V94" i="1" l="1"/>
  <c r="V95" i="1"/>
  <c r="V96" i="1"/>
  <c r="V97" i="1"/>
  <c r="V98" i="1"/>
  <c r="V99" i="1"/>
  <c r="V100" i="1"/>
  <c r="V101" i="1"/>
  <c r="V102" i="1"/>
  <c r="V103" i="1"/>
  <c r="V104" i="1"/>
  <c r="V105" i="1"/>
  <c r="V108" i="1"/>
  <c r="V109" i="1"/>
  <c r="V112" i="1"/>
  <c r="V113" i="1"/>
  <c r="V93" i="1"/>
  <c r="X81" i="1"/>
  <c r="V72" i="1" l="1"/>
  <c r="V71" i="1"/>
  <c r="V70" i="1"/>
  <c r="V69" i="1"/>
  <c r="V68" i="1"/>
  <c r="V67" i="1"/>
  <c r="V66" i="1"/>
  <c r="V65" i="1"/>
  <c r="V64" i="1"/>
  <c r="V63" i="1"/>
  <c r="V62" i="1"/>
  <c r="V61" i="1"/>
  <c r="Q60" i="1"/>
  <c r="O60" i="1"/>
  <c r="Z60" i="1" s="1"/>
  <c r="M60" i="1"/>
  <c r="V60" i="1" s="1"/>
  <c r="Q58" i="1" l="1"/>
  <c r="O58" i="1"/>
  <c r="Z58" i="1" s="1"/>
  <c r="M58" i="1"/>
  <c r="V59" i="1" l="1"/>
  <c r="V58" i="1"/>
  <c r="V57" i="1" l="1"/>
  <c r="V56" i="1"/>
  <c r="V55" i="1"/>
  <c r="V54" i="1"/>
  <c r="V53" i="1"/>
  <c r="V52" i="1"/>
  <c r="V51" i="1"/>
  <c r="V50" i="1"/>
  <c r="V48" i="1"/>
  <c r="V49" i="1"/>
  <c r="V47" i="1"/>
  <c r="V46" i="1"/>
  <c r="V45" i="1"/>
  <c r="V44" i="1"/>
  <c r="V43" i="1"/>
  <c r="V41" i="1"/>
  <c r="V35" i="1"/>
  <c r="V34" i="1"/>
  <c r="V33" i="1"/>
  <c r="V30" i="1"/>
  <c r="V29" i="1"/>
  <c r="V28" i="1"/>
  <c r="V18" i="1"/>
  <c r="V19" i="1"/>
  <c r="V22" i="1"/>
  <c r="V24" i="1"/>
  <c r="V27" i="1"/>
  <c r="U85" i="1"/>
  <c r="V88" i="1"/>
  <c r="V17" i="1"/>
  <c r="S92" i="1" l="1"/>
  <c r="Q92" i="1"/>
  <c r="O92" i="1"/>
  <c r="Z92" i="1" s="1"/>
  <c r="M92" i="1"/>
  <c r="V92" i="1" s="1"/>
  <c r="S91" i="1"/>
  <c r="Q91" i="1"/>
  <c r="O91" i="1"/>
  <c r="M91" i="1"/>
  <c r="R90" i="1"/>
  <c r="S90" i="1" s="1"/>
  <c r="M90" i="1"/>
  <c r="V90" i="1" s="1"/>
  <c r="S89" i="1"/>
  <c r="Q89" i="1"/>
  <c r="N89" i="1"/>
  <c r="O89" i="1" s="1"/>
  <c r="M89" i="1"/>
  <c r="S88" i="1"/>
  <c r="Q88" i="1"/>
  <c r="O88" i="1"/>
  <c r="Z88" i="1" s="1"/>
  <c r="M88" i="1"/>
  <c r="S87" i="1"/>
  <c r="Q87" i="1"/>
  <c r="O87" i="1"/>
  <c r="Z87" i="1" s="1"/>
  <c r="M87" i="1"/>
  <c r="V87" i="1" s="1"/>
  <c r="S86" i="1"/>
  <c r="Q86" i="1"/>
  <c r="Z86" i="1" s="1"/>
  <c r="O86" i="1"/>
  <c r="M86" i="1"/>
  <c r="V86" i="1" s="1"/>
  <c r="M85" i="1"/>
  <c r="V85" i="1" s="1"/>
  <c r="S84" i="1"/>
  <c r="Q84" i="1"/>
  <c r="O84" i="1"/>
  <c r="Z84" i="1" s="1"/>
  <c r="M84" i="1"/>
  <c r="V84" i="1" s="1"/>
  <c r="S82" i="1"/>
  <c r="S81" i="1"/>
  <c r="N81" i="1"/>
  <c r="M81" i="1"/>
  <c r="V81" i="1" s="1"/>
  <c r="S80" i="1"/>
  <c r="Q80" i="1"/>
  <c r="O80" i="1"/>
  <c r="Z80" i="1" s="1"/>
  <c r="M80" i="1"/>
  <c r="M79" i="1"/>
  <c r="V79" i="1" s="1"/>
  <c r="M78" i="1"/>
  <c r="V78" i="1" s="1"/>
  <c r="L77" i="1"/>
  <c r="S76" i="1"/>
  <c r="L76" i="1"/>
  <c r="S60" i="1"/>
  <c r="R40" i="1"/>
  <c r="Q40" i="1"/>
  <c r="O40" i="1"/>
  <c r="Z40" i="1" s="1"/>
  <c r="M40" i="1"/>
  <c r="V40" i="1" s="1"/>
  <c r="S39" i="1"/>
  <c r="Q39" i="1"/>
  <c r="O39" i="1"/>
  <c r="Z39" i="1" s="1"/>
  <c r="M39" i="1"/>
  <c r="V39" i="1" s="1"/>
  <c r="S38" i="1"/>
  <c r="Q38" i="1"/>
  <c r="O38" i="1"/>
  <c r="Z38" i="1" s="1"/>
  <c r="M38" i="1"/>
  <c r="V38" i="1" s="1"/>
  <c r="R37" i="1"/>
  <c r="S37" i="1" s="1"/>
  <c r="Q37" i="1"/>
  <c r="O37" i="1"/>
  <c r="Z37" i="1" s="1"/>
  <c r="M37" i="1"/>
  <c r="V37" i="1" s="1"/>
  <c r="Q36" i="1"/>
  <c r="O36" i="1"/>
  <c r="Z36" i="1" s="1"/>
  <c r="M36" i="1"/>
  <c r="V36" i="1" s="1"/>
  <c r="R23" i="1"/>
  <c r="S23" i="1" s="1"/>
  <c r="P23" i="1"/>
  <c r="Q23" i="1" s="1"/>
  <c r="N23" i="1"/>
  <c r="O23" i="1" s="1"/>
  <c r="Z23" i="1" s="1"/>
  <c r="L23" i="1"/>
  <c r="M23" i="1" s="1"/>
  <c r="V23" i="1" s="1"/>
  <c r="M76" i="1" l="1"/>
  <c r="V76" i="1" s="1"/>
  <c r="M77" i="1"/>
  <c r="N76" i="1"/>
  <c r="P81" i="1"/>
  <c r="Q81" i="1" s="1"/>
  <c r="O90" i="1"/>
  <c r="Z90" i="1" s="1"/>
  <c r="S79" i="1"/>
  <c r="Q79" i="1"/>
  <c r="Q78" i="1"/>
  <c r="S78" i="1"/>
  <c r="S77" i="1"/>
  <c r="Q77" i="1"/>
  <c r="O81" i="1"/>
  <c r="Y81" i="1" s="1"/>
  <c r="Z81" i="1" s="1"/>
  <c r="O77" i="1"/>
  <c r="Z77" i="1" s="1"/>
  <c r="O78" i="1"/>
  <c r="Z78" i="1" s="1"/>
  <c r="O79" i="1"/>
  <c r="Y79" i="1" s="1"/>
  <c r="Z79" i="1" s="1"/>
  <c r="Q90" i="1"/>
  <c r="P76" i="1" l="1"/>
  <c r="Q76" i="1" s="1"/>
  <c r="Y76" i="1"/>
  <c r="O76" i="1"/>
  <c r="O85" i="1"/>
  <c r="Y85" i="1" s="1"/>
  <c r="Z85" i="1" s="1"/>
  <c r="Z76" i="1" l="1"/>
  <c r="Q85" i="1"/>
  <c r="S85" i="1"/>
</calcChain>
</file>

<file path=xl/sharedStrings.xml><?xml version="1.0" encoding="utf-8"?>
<sst xmlns="http://schemas.openxmlformats.org/spreadsheetml/2006/main" count="1017" uniqueCount="495">
  <si>
    <t>CÓDIGO</t>
  </si>
  <si>
    <t>VERSIÓN</t>
  </si>
  <si>
    <t xml:space="preserve">PÁGINA </t>
  </si>
  <si>
    <t>DE</t>
  </si>
  <si>
    <t>PLAN DE ACCIÓN ANUAL</t>
  </si>
  <si>
    <t>VIGENCIA:</t>
  </si>
  <si>
    <t xml:space="preserve">ARTICULACIÓN </t>
  </si>
  <si>
    <t>PROGRAMACIÓN</t>
  </si>
  <si>
    <t>META PEI CUATRIENIO</t>
  </si>
  <si>
    <t>DIMENSIÓN</t>
  </si>
  <si>
    <t>PROCESO</t>
  </si>
  <si>
    <t>POLÍTICA</t>
  </si>
  <si>
    <t>ACCIÓN</t>
  </si>
  <si>
    <t>PRODUCTO</t>
  </si>
  <si>
    <t>META</t>
  </si>
  <si>
    <t>FECHA DE CUMPLIMIENTO</t>
  </si>
  <si>
    <t>RESPONSABLES</t>
  </si>
  <si>
    <t>Primer trimestre</t>
  </si>
  <si>
    <t>Segundo Trimestre</t>
  </si>
  <si>
    <t>Tercer trimestre</t>
  </si>
  <si>
    <t>Cuarto trimestre</t>
  </si>
  <si>
    <t>Cantidad</t>
  </si>
  <si>
    <t>%</t>
  </si>
  <si>
    <t>PLAN ESTRATÉGICO INSTITUCIONAL</t>
  </si>
  <si>
    <t>EDEP-FR-1</t>
  </si>
  <si>
    <t xml:space="preserve">OBJETIVO PEI </t>
  </si>
  <si>
    <t>RUBRO</t>
  </si>
  <si>
    <t>DESCRIPCIÓN</t>
  </si>
  <si>
    <t>APROPIACIÓN INICIAL</t>
  </si>
  <si>
    <t>PRESUPUESTO POR PROYECTOS 2023</t>
  </si>
  <si>
    <t>CÓDIGO DEL PRODUCTO</t>
  </si>
  <si>
    <t>FORMULACIÓN</t>
  </si>
  <si>
    <t>% AVANCE</t>
  </si>
  <si>
    <t>Desempeño</t>
  </si>
  <si>
    <t>DESCRIPCIÓN DE AVANCES</t>
  </si>
  <si>
    <t xml:space="preserve">Observaciones OAP - oportunidad en el cumplimiento de la actividad, la integridad y coherencia de las evidencias reportadas frente a la actividad formulada
	</t>
  </si>
  <si>
    <t>MONITOREO</t>
  </si>
  <si>
    <t>Reporte recibido</t>
  </si>
  <si>
    <t>Corte 1° trimestre</t>
  </si>
  <si>
    <t>Corte  2° trimestre</t>
  </si>
  <si>
    <t>Corte  3° trimestre</t>
  </si>
  <si>
    <t>Corte 4° trimestre</t>
  </si>
  <si>
    <t>VERSIÓN:</t>
  </si>
  <si>
    <t>Convergencia Regional</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</si>
  <si>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</si>
  <si>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</si>
  <si>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Gestión con valores para resultados</t>
  </si>
  <si>
    <t>Transformación productiva, internacionalización y la acción climática</t>
  </si>
  <si>
    <t>Gestión humana</t>
  </si>
  <si>
    <t>Control disciplinario</t>
  </si>
  <si>
    <t>Direccionamiento estratégico y planeación institucional</t>
  </si>
  <si>
    <t>Gestión contractual y procesos administrativos</t>
  </si>
  <si>
    <t>Compra pública</t>
  </si>
  <si>
    <t>Gestión financiera</t>
  </si>
  <si>
    <t>Planificación de la infraestructura de transporte</t>
  </si>
  <si>
    <t>Administración inmobiliaria</t>
  </si>
  <si>
    <t>Atención y relacionamiento ciudadano</t>
  </si>
  <si>
    <t>Defensa jurídica</t>
  </si>
  <si>
    <t>Estructuración de proyectos de infraestructura de transporte</t>
  </si>
  <si>
    <t>Gestión ambiental, social, predial y de sostenibilidad de proyectos de infraestructura de transporte</t>
  </si>
  <si>
    <t>Gestión de servicios administrativos</t>
  </si>
  <si>
    <t>Gestión de tecnologías de la información y comunicaciones</t>
  </si>
  <si>
    <t>Gestión de riesgos de proyectos de infraestructura de transporte</t>
  </si>
  <si>
    <t>Ejecución y operación de proyectos de infraestructura de transporte</t>
  </si>
  <si>
    <t>Evaluación y seguimiento</t>
  </si>
  <si>
    <t>Gestión documental</t>
  </si>
  <si>
    <t>Reglamentación técnica e innovación de la infraestructura de transporte</t>
  </si>
  <si>
    <t>Talento humano</t>
  </si>
  <si>
    <t>Direccionamiento estratégico y planeación</t>
  </si>
  <si>
    <t>Evaluación de resultados</t>
  </si>
  <si>
    <t>Información y comunicación</t>
  </si>
  <si>
    <t>Gestión del conocimiento y la innovación</t>
  </si>
  <si>
    <t>Control Interno</t>
  </si>
  <si>
    <t xml:space="preserve">Implementar un plan de trabajo orientado a la identificación del perfil cultural de la organización. </t>
  </si>
  <si>
    <t>Plan de trabajo de cultura organizacional implementado y con informes de seguimiento trimestral</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</si>
  <si>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</si>
  <si>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</si>
  <si>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Implementar caja de herramientas del código de integridad según cronograma</t>
  </si>
  <si>
    <t>Caja de herramientas del Código de integridad  implementado</t>
  </si>
  <si>
    <t>Fortalecer las competencias de liderazgo del equipo directivo del Invías</t>
  </si>
  <si>
    <t>Participación en el  Plan de formación para fortalecer las capacidades de liderazgo del equipo directivo</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</si>
  <si>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</si>
  <si>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</si>
  <si>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Formular oportunamente los planes (táctico y operativo 2025) de la Dependencia.</t>
  </si>
  <si>
    <t>Planes (táctico y operativo 2025) formulados</t>
  </si>
  <si>
    <t>Implementar plan de mejora continua del índice de desempeño institucional -IDI-</t>
  </si>
  <si>
    <t>Plan de mejora continua del índice de desempeño institucional -IDI- implementado</t>
  </si>
  <si>
    <t>Elaborar y presentar el informe de seguimiento presupuestal de compromisos y obligaciones de la vigencia 2025 y la ejecución de la reserva consolidada del presupuesto 2024</t>
  </si>
  <si>
    <t>Informe de Seguimiento elaborado y presentado</t>
  </si>
  <si>
    <t>Elaborar el Plan de Inversiones del presupuesto 2026 y el borrador de la resolución de incorporación del presupuesto</t>
  </si>
  <si>
    <t>Borradores del Plan de inversiones 2026 y la resolución de incorporación del presupuesto 2026</t>
  </si>
  <si>
    <t>Asesorar, coordinar y desarrollar las etapas del ciclo presupuestal del Invías (formulación, programación ejecución, seguimiento y evaluación)</t>
  </si>
  <si>
    <t>Etapas del ciclo presupuestal con asesoría, coordinadas y desarrolladas</t>
  </si>
  <si>
    <t>Implementar las acciones del plan de austeridad</t>
  </si>
  <si>
    <t>Plan de austeridad implementado y con seguimiento</t>
  </si>
  <si>
    <t>Liquidar y cerrar el 100% de los contratos y convenios, terminados a 31 de diciembre de la vigencia 2023, priorizando los de mayor antigüedad.</t>
  </si>
  <si>
    <t>Contratos y convenios terminados a 31 de diciembre de la vigencia 2023 liquidados y cerrados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</si>
  <si>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</si>
  <si>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</si>
  <si>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</si>
  <si>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</si>
  <si>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</si>
  <si>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</si>
  <si>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Formular, publicar, actualizar y realizar el Plan Anual de Adquisiciones -PAA- en el SECOP II</t>
  </si>
  <si>
    <t>Plan Anual de Adquisiciones formulado, publicado, actualizado y con seguimiento</t>
  </si>
  <si>
    <t>Adelantar los procesos de selección conforme a las modalidades de selección previstas en la ley para la adquisición de bienes, servicios y obras solicitadas por las unidades ejecutoras a través de la plataforma SECOP II</t>
  </si>
  <si>
    <t>Número de procesos realizados a través de SECOP II</t>
  </si>
  <si>
    <t>Mantener actualizada la información de los contratos y convenios en la plataforma transaccional SECOP II y en SICO</t>
  </si>
  <si>
    <t xml:space="preserve"> Información de los contratos y convenios actualizada en la plataforma transaccional SECOP II y en SICO</t>
  </si>
  <si>
    <t>Comprometer del 97,72% de los recursos de inversión asignados a la vigencia $3.501.357
*valores en millones de pesos</t>
  </si>
  <si>
    <t>Recursos de inversión comprometidos</t>
  </si>
  <si>
    <t>Obligar del 89,27% de los recursos de inversión asignados a la vigencia $3.501.357
*valores en millones de pesos</t>
  </si>
  <si>
    <t xml:space="preserve">Recursos de inversión obligados </t>
  </si>
  <si>
    <t>Comprometer  el 100%l los recursos de funcionamiento asignados a la vigencia $210.812
*valores en millones de pesos</t>
  </si>
  <si>
    <t>Recursos de funcionamiento comprometidos</t>
  </si>
  <si>
    <t>Obligar  el 100% de funcionamiento asignados en la vigencia $210.812
*valores en millones de pesos</t>
  </si>
  <si>
    <t xml:space="preserve">Recursos de funcionamiento obligados </t>
  </si>
  <si>
    <t>Obligar 100% de los recursos de la reserva presupuestal 2024
*valores en millones de pesos</t>
  </si>
  <si>
    <t>Recursos obligados de la reserva presupuestal 2024</t>
  </si>
  <si>
    <t xml:space="preserve">
Suscribir los estados financieros</t>
  </si>
  <si>
    <t>Estados financieros suscritos</t>
  </si>
  <si>
    <t>Implementar el proceso del Cobro de la Contribución Nacional de Valorización - CNV, para los proyectos viales del INVIAS</t>
  </si>
  <si>
    <t>Proyecto del proceso del Cobro de la Contribución Nacional de Valorización - CNV implementado</t>
  </si>
  <si>
    <t>Revisar y realizar mejoras cuando sea el caso de la documentación de los procesos del Modelo de Operación</t>
  </si>
  <si>
    <t>Procesos del Modelo de Operación revisados y si se requiere mejorados</t>
  </si>
  <si>
    <t>Gestionar la administración de los bienes inmuebles fiscales</t>
  </si>
  <si>
    <t>Informe de estado de bienes inmuebles fiscales</t>
  </si>
  <si>
    <t>Identificar las principales causas del incumplimiento en los tiempos de respuesta de las PQRD para la toma de decisiones por parte de la alta dirección</t>
  </si>
  <si>
    <t>Informes trimestrales de análisis de causas de incumplimiento y recomendaciones de mejora</t>
  </si>
  <si>
    <t>Estudiar y evaluar las quejas, denuncias e informes, por hechos de relevancia disciplinaria</t>
  </si>
  <si>
    <t xml:space="preserve">Informes, quejas, denuncias y traslados de la PGN estudiados y evaluados </t>
  </si>
  <si>
    <t>Implementar la estrategia de participación ciudadana</t>
  </si>
  <si>
    <t>Estrategia de participación ciudadana aprobada, implementada y con seguimiento</t>
  </si>
  <si>
    <t>Atender las peticiones, quejas, reclamos y denuncias (PQRD) de acuerdo a ley y demás disposiciones vigentes</t>
  </si>
  <si>
    <t>PQRD atendidas de acuerdo a ley y demás disposiciones vigentes</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</si>
  <si>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</si>
  <si>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</si>
  <si>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Gestionar la debida representación judicial y extrajudicial del instituto</t>
  </si>
  <si>
    <t>Demandas y conciliaciones extrajudiciales contestadas en término</t>
  </si>
  <si>
    <t>Comprometer el 100% de los recursos asignados al rubro de sentencias y conciliaciones</t>
  </si>
  <si>
    <t>Expedición de registros presupuestales durante el periodo</t>
  </si>
  <si>
    <t>Realizar gestión de cobro persuasivo y coactivo dentro de los términos de ley, acorde a los procedimientos vigentes.</t>
  </si>
  <si>
    <t>Cobros persuasivos y procesos coactivos adelantados dentro los términos de ley y los procedimientos vigentes</t>
  </si>
  <si>
    <t>Realizar control de legalidad de actos administrativos solicitados a la Dirección Jurídica.</t>
  </si>
  <si>
    <t>Control de las solicitudes de control de legalidad de actos administrativos dentro de los tiempos establecidos</t>
  </si>
  <si>
    <t>Emitir conceptos jurídicos dentro del marco de sus funciones y dentro de los plazos legales.</t>
  </si>
  <si>
    <t>Conceptos jurídicos emitidos dentro de los plazos legales</t>
  </si>
  <si>
    <t>Implementar la Política de Prevención del Daño Antijurídico conforme lo aprobado por el Comité de Conciliación</t>
  </si>
  <si>
    <t xml:space="preserve"> PPDA implementada</t>
  </si>
  <si>
    <t>Estructurar y mantener actualizado el inventario normativo</t>
  </si>
  <si>
    <t>Inventario normativo estructurado y mantenido</t>
  </si>
  <si>
    <t>Adelantar la actualización de la normatividad técnica</t>
  </si>
  <si>
    <t>Normatividad técnica actualizada</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</si>
  <si>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</si>
  <si>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</si>
  <si>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Incorporar los lineamientos de Infraestructura verde vial</t>
  </si>
  <si>
    <t xml:space="preserve">Proyectos pilotos contratados para aplicar los Lineamientos de Infraestructura Verde_LIVV </t>
  </si>
  <si>
    <t>Gestionar predios y mejoras requeridas para el desarrollo de proyectos INVÍAS</t>
  </si>
  <si>
    <t>Predios y mejoras gestionadas (fichas, estudios de títulos y avalúos)</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</si>
  <si>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</si>
  <si>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</si>
  <si>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</si>
  <si>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</si>
  <si>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</si>
  <si>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</si>
  <si>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Actualizar el inventario físico de los bienes de propiedad de la Entidad de las sedes territoriales, peajes y fuerzas del PSCN</t>
  </si>
  <si>
    <t>Inventario registrado en la base de datos de inventarios de la entidad.</t>
  </si>
  <si>
    <t>Implementar la estrategia de racionalización de trámites según plan de trabajo</t>
  </si>
  <si>
    <t xml:space="preserve">Estrategia de racionalización  implementada y con informes de seguimiento trimestral </t>
  </si>
  <si>
    <t>Elaborar el Plan de Comunicaciones Internas y Externas de la entidad de acuerdo con las directrices del Gobierno Nacional, la Dirección General y la Política de Comunicaciones vigente, y hacer seguimiento</t>
  </si>
  <si>
    <t>Plan de comunicaciones elaborado y ejecutado</t>
  </si>
  <si>
    <t>Ejecutar las actividades definidas para la vigencia del modelo de seguridad y  privacidad de la información (MSPI) según cronograma</t>
  </si>
  <si>
    <t>Modelo de seguridad y privacidad de la información implementado para la vigencia 2025</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</si>
  <si>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</si>
  <si>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</si>
  <si>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</si>
  <si>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</si>
  <si>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</si>
  <si>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</si>
  <si>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Realizar obras por atención emergencias  de sitios críticos en la infraestructura de transporte nacional</t>
  </si>
  <si>
    <t>sitios críticos estabilizados</t>
  </si>
  <si>
    <t>Atender emergencias que se presenten en la infraestructura de transporte nacional</t>
  </si>
  <si>
    <t>Vía atendida por emergencias</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</si>
  <si>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</si>
  <si>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</si>
  <si>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</si>
  <si>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</si>
  <si>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Implementar la central de cuentas del Invias para la unificación del proceso de obligación de cuentas incluidas todas las territoriales.</t>
  </si>
  <si>
    <t>Central de cuentas implementada</t>
  </si>
  <si>
    <t xml:space="preserve"> Intervenir 2718 km de vías regionales y caminos ancestrales </t>
  </si>
  <si>
    <t>Vías regionales y caminos ancestrales intervenidos</t>
  </si>
  <si>
    <t>Intervenir 25 instalaciones portuarias fluviales</t>
  </si>
  <si>
    <t>Instalaciones portuarias fluviales  intervenidas</t>
  </si>
  <si>
    <t xml:space="preserve">Realizar mejoramiento de 95 km de red vial primaria no concesionada </t>
  </si>
  <si>
    <t>Vías primarias no concesionadas mejoradas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</si>
  <si>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</si>
  <si>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</si>
  <si>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</si>
  <si>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</si>
  <si>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</si>
  <si>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</si>
  <si>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</si>
  <si>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</si>
  <si>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</si>
  <si>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</si>
  <si>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</si>
  <si>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</si>
  <si>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</si>
  <si>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</si>
  <si>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</si>
  <si>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</si>
  <si>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Realizar el mantenimiento rutinario de 9.821 km</t>
  </si>
  <si>
    <t>Kilómetros de la red vial primaria con mantenimiento rutinario</t>
  </si>
  <si>
    <t xml:space="preserve">Mantenimiento de 5 sedes férreas </t>
  </si>
  <si>
    <t xml:space="preserve"> Sedes férreas con  mantenimiento</t>
  </si>
  <si>
    <t xml:space="preserve">Mantenimiento de 3 estaciones férreas </t>
  </si>
  <si>
    <t xml:space="preserve"> Estaciones férreas con  mantenimiento</t>
  </si>
  <si>
    <t>Realizar el mantenimiento rutinario de  20 km en la red férrea</t>
  </si>
  <si>
    <t>Kilómetros mantenidos rutinario en la red férrea</t>
  </si>
  <si>
    <t>Operar 2 transbordadores</t>
  </si>
  <si>
    <t>Transbordadores operados</t>
  </si>
  <si>
    <t>Evaluar los planes de las dependencias.</t>
  </si>
  <si>
    <t>Planes de las dependencias evaluados</t>
  </si>
  <si>
    <t>Implementar el plan anual de auditoría aprobado por el Comité Institucional de coordinación de Control Interno</t>
  </si>
  <si>
    <t>Plan anual de auditoría implementado</t>
  </si>
  <si>
    <t>Cumplir eficientemente las actividades administrativas a cargo de las dependencias.</t>
  </si>
  <si>
    <t xml:space="preserve">Actividades administrativas con cumplimiento </t>
  </si>
  <si>
    <t>Implementar las acciones del Programa de Transparencia Ética Pública</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</si>
  <si>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</si>
  <si>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</si>
  <si>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</si>
  <si>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</si>
  <si>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</si>
  <si>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</si>
  <si>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</si>
  <si>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</si>
  <si>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</si>
  <si>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</si>
  <si>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</si>
  <si>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Implementar  las acciones del Plan de Bienestar e incentivos Institucionales</t>
  </si>
  <si>
    <t>Acciones del Plan de Bienestar e incentivos institucionales implementadas oportunamente y con informe de seguimiento</t>
  </si>
  <si>
    <t>Implementar las acciones del Plan  de Seguridad y Salud en el trabajo</t>
  </si>
  <si>
    <t>Acciones del Plan de Seguridad y Salud en el trabajo implementadas</t>
  </si>
  <si>
    <t>Implementar las acciones en los proyectos ambientales en cumplimiento de las medidas de mitigación, conservación, prevención y restauración establecidas dentro de los proyectos</t>
  </si>
  <si>
    <t>Seguimiento a las acciones</t>
  </si>
  <si>
    <t>Actualizar las acciones del Plan de Gestión del Riesgo de Desastres en la infraestructura de transporte nacional</t>
  </si>
  <si>
    <t>Acciones del Plan de Gestión del Riesgo de Desastres en la infraestructura de transporte nacional actualizadas</t>
  </si>
  <si>
    <t>Ejecutar las actividades definidas para la vigencia del marco de referencia de Arquitectura Empresarial del INVÍAS</t>
  </si>
  <si>
    <t>Acciones del Marco de referencia de Arquitectura Empresarial implementadas para la vigencia 2025</t>
  </si>
  <si>
    <t>Crear y mantener actualizados los expedientes electrónicos de la etapa precontractual de los contratos  suscritos 2024, entregando los documentos para su cargue en el aplicativo AZ Digital, conforme al cumplimiento de cada instancia o trámite contractual y según plan de trabajo</t>
  </si>
  <si>
    <t>expedientes electrónicos de la etapa precontractual de los contratos 2024 creados y actualizados y cargados en el aplicativo AZ</t>
  </si>
  <si>
    <t>Crear y mantener actualizados los expedientes electrónicos de los contratos suscritos en la vigencia 2025, entregando los documentos para su cargue en el aplicativo AZ Digital, conforme al cumplimiento de cada instancia o trámite contractual y según plan de trabajo</t>
  </si>
  <si>
    <t>expedientes electrónicos los contratos 2025 creados y actualizados y cargados en el aplicativo AZ</t>
  </si>
  <si>
    <t>Implementar acciones de seguimiento al cumplimiento de la ley de transparencia</t>
  </si>
  <si>
    <t>Acciones de seguimiento al cumplimiento de la ley de transparencia implementadas y con informes de avance trimestral</t>
  </si>
  <si>
    <t>Administrar el sistema de estadística y mantener un inventario actualizado  de la red vial Nacional a cargo</t>
  </si>
  <si>
    <t>Sistema actualizado con inventario de la Red vial Nacional a Cargo del Instituto</t>
  </si>
  <si>
    <t xml:space="preserve">Realizar un evento de innovación </t>
  </si>
  <si>
    <t>Evento realizado</t>
  </si>
  <si>
    <t>Mejorar de manera continua el marco de gobernanza de proyectos del INVIAS</t>
  </si>
  <si>
    <t>Marco de gobernanza de proyectos del INVIAS mejorado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</si>
  <si>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</si>
  <si>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</si>
  <si>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</si>
  <si>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</si>
  <si>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Secretaría General
Subdirección Gestión Humana
con apoyo de todas las dependencias</t>
  </si>
  <si>
    <t xml:space="preserve">Oficina de Control Disciplinario </t>
  </si>
  <si>
    <t>Secretaría General
Subdirección de Gestión Humana
Con apoyo de todas las dependencias</t>
  </si>
  <si>
    <t>Subdirección de Gestión Humana con apoyo de todas las dependencias</t>
  </si>
  <si>
    <t>Todas las Dependencias</t>
  </si>
  <si>
    <t>Oficina Asesora de Planeación</t>
  </si>
  <si>
    <t>Secretaría General
 Subdirección Administrativa</t>
  </si>
  <si>
    <t>Todas las dependencias</t>
  </si>
  <si>
    <t>Subdirección de Gestión Contractual y Procesos Administrativos</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</si>
  <si>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</si>
  <si>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Subdirección de procesos de selección contractual</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</si>
  <si>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</si>
  <si>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Subdirección Administrativa
Dirección Jurídica</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</si>
  <si>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</si>
  <si>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Subdirección Financiera</t>
  </si>
  <si>
    <t>Dirección Técnica y de Estructuración</t>
  </si>
  <si>
    <t>Secretaría General</t>
  </si>
  <si>
    <t>Subdirección Administrativa</t>
  </si>
  <si>
    <t>Subdirección de Defensa Jurídica</t>
  </si>
  <si>
    <t>Dirección Jurídica</t>
  </si>
  <si>
    <t>Dirección Jurídica
Subdirección de Reglamentación Técnica</t>
  </si>
  <si>
    <t>Dirección Jurídica
Dirección Técnica y de Estructuración 
Subdirección de Reglamentación Técnica e Innovación</t>
  </si>
  <si>
    <t>Subdirección de Estructuración de Proyectos</t>
  </si>
  <si>
    <t>Subdirección de Sostenibilidad</t>
  </si>
  <si>
    <t>Subdirección General</t>
  </si>
  <si>
    <t>OTIC
Todas las Dependencias</t>
  </si>
  <si>
    <t xml:space="preserve">OTIC
Dirección Técnica y de Estructuración
Secretaría General
Dirección Jurídica
Dirección de Ejecución y Operación
Subdirección General </t>
  </si>
  <si>
    <t>Subdirección de Gestión del Riesgo
Subdirección Gestión Integral de Carreteras</t>
  </si>
  <si>
    <t>Subdirección de Gestión del Riesgo</t>
  </si>
  <si>
    <t>Secretaría General
Subdirección Financiera
OTIC</t>
  </si>
  <si>
    <t>Subdirección de Vías Regionales
Gerencia de Caminos Comunitarios de la Paz Total</t>
  </si>
  <si>
    <t>Subdirección Marítima, Fluvial y Férrea</t>
  </si>
  <si>
    <t>Subdirección Gestión Integral de Carreteras
Subdirección de Modernización de Carreteras Nacionales</t>
  </si>
  <si>
    <t>Subdirección Gestión Integral de Carreteras</t>
  </si>
  <si>
    <t>Oficina de Control interno</t>
  </si>
  <si>
    <t>Secretaría General
Subdirección de Gestión Humana</t>
  </si>
  <si>
    <t>Secretaría General, Subdirección Gestión Humana</t>
  </si>
  <si>
    <t>OTIC</t>
  </si>
  <si>
    <t>Subdirección Administrativa y Subdirección de Procesos de Selección Contractual 
con apoyo de:
 Dirección de Ejecución y Operación
Subdirección Modernización de Carreteras Nacionales
Subdirección de Gestión Integral de Carreteras Nacionales
Subdirección de Vías Regionales
Subdirección Marítima, Fluvial y Férrea
Dirección Técnica y de Estructuración
Subdirección Planificación de Infraestructura
Subdirección Estructuración de Proyectos
Subdirección de Reglamentación Técnica e innovación
Subdirección Gestión del Riesgo
Subdirección Sostenibilidad
Subdirección Administrativa
Secretaría General
Subdirección General
Direcciones Territoriales
OTIC</t>
  </si>
  <si>
    <t>Subdirección de Planificación de Infraestructura</t>
  </si>
  <si>
    <t>Subdirección de Reglamentación Técnica e Innovación</t>
  </si>
  <si>
    <t>Se llevó a cabo la verificación de los cursos ofertados por Compensar, dirigidos a los directivos y servidores en general. Esta actividad tuvo como propósito asegurar la alineación de la oferta formativa con los objetivos establecidos para la vigencia 2025 en materia de fortalecimiento de la cultura organizacional. Se realizó la socialización, a través de oficio dirigido a los directivos, de los cursos disponibles en la plataforma de Compensar, con el fin de que procedan con su inscripción.</t>
  </si>
  <si>
    <t>Se presentaron los informes correspondientes a la ejecución presupuestal  de vigencia y reserva con corte tanto al mes de abril, mayo y junio de 2025.</t>
  </si>
  <si>
    <t>Meta con cumplimiento programado para el cuarto trimestre.</t>
  </si>
  <si>
    <t>Revisión 88 y publicación de 54 procesos misionales, 17 procesos administrativos y de mínima cuantía, 30 trámites de contratación directa, 11 contratos derivados de procesos de selección, 5 garantías para revisión y aprobación</t>
  </si>
  <si>
    <t>Se profirió pliego de cargos en el expediente 006-2024, 134-2023, 136-2023 y 075-2023</t>
  </si>
  <si>
    <t>Se avanza en las estructuraciones de acuerdo a la asignación por parte de las unidades ejecutoras, superando la meta en este trimestre.</t>
  </si>
  <si>
    <t>Se ejecutó el Plan de Comunicaciones Internas y Externas de la entidad.</t>
  </si>
  <si>
    <t>Seguimiento técnico, jurídico y presupuestal a las obligaciones  y compromisos de las Direcciones Territoriales. Gestión integral, asistencia permanente y respaldo continuo para garantizar la publicación de los procesos de contratación, compromisos, obligaciones y pagos asociados a los CDPs asignados por las Unidades Ejecutoras a las Direcciones Territoriales. Gestión de evaluaciones de acuerdos de gestión de los Directores territoriales y reportes a entes de control.</t>
  </si>
  <si>
    <t>Para la gestión del aprendizaje institucional, y acorde con el contrato interadministrativo celebrado con la Universidad Nacional, se realizó la identificación del conjunto de contenidos formativos diseñados para fortalecer competencias clave en áreas estratégicas. Estos contenidos fueron diseñados e integrados desde las líneas de inteligencia de conocimiento formuladas durante el primer trimestre en el PIC (Ingeniería, derecho, gestión económica, administrativa y financiera, ciencias sociales y humanas y fortalecimiento sindical).
De acuerdo con el marco de aprendizaje se dio inicio en el mes de junio del presente año a los diplomados de metodología BIM, contratación estatal con enfoque en formulación de proyectos y transformación digital organizacional, contando con una participación cada uno de 30 participantes (Servidoras o servidores).                            SDGH: Para la gestión del aprendizaje institucional, y acorde con el contrato interadministrativo celebrado con la Universidad Nacional, se realizó la identificación del conjunto de contenidos formativos diseñados para fortalecer competencias clave en áreas estratégicas. Estos contenidos fueron diseñados e integrados desde las líneas de inteligencia de conocimiento formuladas durante el primer trimestre en el PIC (Ingeniería, derecho, gestión económica, administrativa y financiera, ciencias sociales y humanas y fortalecimiento sindical).</t>
  </si>
  <si>
    <t>Secretaría General
Subdirección General
Dirección de Ejecución y Operación
Dirección Técnica y de Estructuración
Subdirección de Reglamentación Técnica 
Subdirección de Modernización 
Subdirección de Gestión Integral  
Subdirección de Sostenibilidad</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</si>
  <si>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</si>
  <si>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Se han realizado intervenciones en 780,37km distribuidos en los siguientes municipios: Amazonas (6,06 km); Antioquia (73,9 km); Arauca (8,2 km); Atlántico (2,19 km); Bolívar (12,97 km); Boyacá (37,11 km); Caldas (28,66 km); Caquetá (16,7 km); Casanare (0,55 km); Cauca (39,15 km); Cesar (25,34 km); Chocó (0,37 km); Córdoba (59,63 km); Cundinamarca (135,39 km); Huila (47,04 km); La guajira (34,75 km); Magdalena (14,99 km); Meta (31,66 km); Nariño (28,15 km); Norte de Santander (58,76 km); Risaralda (4,84 km); Santander (1,61 km); Sucre (17,53 km); Sucre (0,43 km); Tolima (84,86 km); Valle del Cauca (7,25 km); Vichada (2,25 km);</t>
  </si>
  <si>
    <t>Durante este trimestre se realizaron 5 muelles para un total acumulado de 9:
1. Cartagena del Chairá – Principal, Caquetá, Cartagena del Chairá
2. Calle 22, Córdoba, Montería
3. Centro Rancho grande, Córdoba, Montería
4. Centro verde, Córdoba, Montería
5. Carurú, Vaupés, Carurú
6. Aguas Negras, Chocó, Medio Baudó
7. La Unión, Chocó, Medio Baudó
8. Orocue, Casanare, Orocué
9. Nuquí, Chocó, Nuquí</t>
  </si>
  <si>
    <t xml:space="preserve">Se realizaron 46 km de intervenciones en segunda calzada y pavimento en los siguientes departamentos:
Antioquia (0,2 km); Boyacá (4,98 km); Caldas (2 km); Caldas y Risaralda (0,69 km); Caquetá (0,1 km); Cauca (5,53 km); Choco (8,39 km); Córdoba (0,19 km); Cundinamarca (0,25 km); Guaviare (0,6 km); Magdalena (2,545 km); Meta (8,297 km); Norte de Santander (0,5 km); Putumayo (6,8 km); </t>
  </si>
  <si>
    <t>Se realizaron 261 km de intervenciones en mantenimiento y rehabilitación en los siguientes departamentos:
Antioquia (11.41 km); Arauca (0,72 km); Bolívar (4,88 km); Boyacá (6,57 km); Caldas (1,62 km); Caquetá (1,04 km); Cauca (12,06 km); Chocó (12,62 km); Córdoba (2,68 km); Cundinamarca (28,09 km); Guaviare (16,4 km); La Guajira (8,87 km); Magdalena (0,55 km); Meta (50,33 km); Nariño (3 km); Nariño y cauca (2,74 km); Norte de Santander (45,5 km); Putumayo (1,69 km); Quindío (0,82 km); Santander (34,55 km); Valle del cauca (0,64 km); Vichada (14,3 km);</t>
  </si>
  <si>
    <t>Se realizaron 212,70 km en intervenciones en vías terciarias en los siguientes municipios PDET:
Antioquia: Apartadó (2 km); Cáceres (2 km); Carepa (6,75 km); Chigorodó (2,9 km); Dabeiba (6,01 km); El Bagre (2 km); Ituango (0,25 km); Mutatá (2 km); Necoclí (6 km); San Pedro De Urabá (5 km); Turbo (4 km); 
Arauca: Saravena (7,7 km); 
Bolívar: María La Baja (1,2 km); San Juan Nepomuceno (6,17 km); 
Caquetá: Curillo (2 km); el paujil (2 km); Florencia (4 km); La Montañita (2,7 km); Milán (2 km); San Vicente Del Caguán (2 km); Solita (2 km); 
Cauca: Argelia (2 km); Cajibío (4,582 km); Caloto (0,79 km); Morales (0,27 km); Santander de Quilichao (7,554 km);  Suárez (21,958 km); 
Cesar: Becerril (2,01 km); La Jagua De Ibirico (5,19 km); La Paz (2,94 km); Valledupar (14,6 km); 
Córdoba: Montelíbano (8,18 km); Tierralta (22 km); 
Huila: Algeciras (6 km); 
Magdalena: Fundación (2 km); Santa Marta (4 km); 
Meta: La Macarena (6 km); Mapiripán (8,16 km); Mesetas (6 km); Uribe (0,233 km);  Vistahermosa (2 km); 
Norte de Santander: Hacarí (0,17 km); Teorama (0,46 km); 
Sucre: Morroa (2 km); Ovejas (0,34 km); San Onofre (5,19 km); 
Tolima: Planadas (6,24 km); 
Valle del Cauca: Buenaventura (1,15 km);</t>
  </si>
  <si>
    <t>Durante este trimestre se realizaron intervenciones de construcción, mejoramiento y mantenimiento en los municipios de Montería, Carurú y Nuquí</t>
  </si>
  <si>
    <t>Las intervenciones de mejoramiento, mantenimiento y construcción de los 9 muelles reportados cumplen con los criterios de accesibilidad.</t>
  </si>
  <si>
    <t>Se apoyó en la gestión de la construcción de los siguientes puentes: TRANSVERSAL DE CUSIANA (Boyacá) 1 puente, TRANSVERSAL DEL CUSIANA (Boyacá) 1 puente. DOBLE CALZADA QUINDIO (ARMENIA ¿ CALARCA Y ARMENIA ¿ MONTENEGRO) (Valle del Cauca) 1 puente y la VARIANTE SAN FRANCISCO - MOCOA S2 (Putumayo) 2 puentes.</t>
  </si>
  <si>
    <t>Meta cumplida en el primer trimestre con la prestación del Servicio de Atención al Usuario en los corredores:
Contrato 1594-2021 (151km), Convenio 1113-2016 (74,11km) GVI Antioquia 3101 de 2024 (365km) GVI Santander 3080 de 2024 (59,2km)</t>
  </si>
  <si>
    <t>Se realizaron actividades de mantenimiento rutinario en las sedes férreas de Barrancabermeja y Puerto Wilches (Santander).</t>
  </si>
  <si>
    <t>Se gestionaron recursos para actividades de mantenimiento rutinario en estaciones Aznasu, Ambalema y Pradera Don Matías.</t>
  </si>
  <si>
    <t>Se llevó a cabo la aplicación de la encuesta de cultura organizacional, en la que participaron 344 personas. En virtud de este proceso, se realizó la formulación de recomendaciones estratégicas y la posterior socialización de los hallazgos.</t>
  </si>
  <si>
    <t>Se profirieron: 10 Autos de investigación Disciplinaria, 11 Autos de prorroga, 34 autos que decretan pruebas, 14 de otros trámites, 15 autos de archivo, 7 autos de cierre de investigación y 1 pliego de cargos.</t>
  </si>
  <si>
    <t>En el primer trimestre, se promovieron los valores institucionales mediante piezas comunicacionales y se socializó la inclusión del valor Igualdad en el código de integridad. Además, se incluyeron capacitaciones sobre el código de integridad en la inducción de los nuevos funcionarios. Dentro de la estrategia de Onbording se promueve el ejercicio de los valores institucionales en el personal nuevo vinculado.</t>
  </si>
  <si>
    <t>Meta con cumplimiento programado en el segundo trimestre</t>
  </si>
  <si>
    <t xml:space="preserve">Durante el primer trimestre de 2025, se socializó la línea de denuncias por acoso y violencia sexual laboral para dar a conocer a los funcionarios la ruta de atención a víctimas de cualquier tipo de violencia dentro de la entidad. . Asimismo, se realizaron socializaciones de la Política de Equidad de Género, con la participación de 141 personas. En las direcciones territoriales, se llevó a cabo la charla 'Diversidad y Equidad de Género', a la que asistieron 23 funcionarios. Se dio continuidad al curso de "Yo sé de genero 1, 2, 3". </t>
  </si>
  <si>
    <t>Se formularon los planes de tácticos del instituto, tanto en planta central como de las 26 direcciones territoriales.</t>
  </si>
  <si>
    <t>Se realizaron las siguientes gestiones: Se elaboró informe de seguimiento de implementación de MIPG - El informe se elabora con corte trimestral, vencido cada periodo. El informe del 4° trimestre de 2024 fue elaborado destacando logros y retos por cada política de Gestión y Desempeño, el soporte está disponible en la carpeta OneDrive de la oficina. Un resumen ejecutivo del avance con corte a febrero fue socializando en sesión del Comité Institucional de Gestión y Desempeño del 27/02/2025. Se rediseñó la plantilla para el informe 2025 y el informe de implementación MIPG corte 1° trimestre de 2025 se realizará en el segundo trimestre. En la asignación de las preguntas del FURAG y En virtud de la estrategia de anticipación FURAG 2024 las preguntas del cuestionario 2023 fueron asignadas desde diciembre de 2024 y los soportes han sido recolectados durante el primer trimestre. La asignación de las preguntas del formulario 2024 está condicionada a la habilitación del aplicativo FURAG 2024 por parte del Departamento Administrativo de la Función Pública DAFP, programado para el 17 de marzo.</t>
  </si>
  <si>
    <t>Se presentaron los informes correspondientes a la ejecución presupuestal de vigencia y reserva con corte a los meses de enero, febrero y marzo de 2025.</t>
  </si>
  <si>
    <t>Se analizaron, formularon, evaluaron y gestionaron el 100% de los proyectos de inversión en el BPIN (Ajuste al Decreto y Modificaciones sin trámites presupuestales), así mismo, se realizaron las modificaciones al presupuesto de la vigencia que fueron requeridas, previo análisis y revisión.</t>
  </si>
  <si>
    <t>Plan de Austeridad implementado y publicado.</t>
  </si>
  <si>
    <t>Publicación PAA en SECOP II 01/15/2025 https://community.secop.gov.co/Public/App/ AnnualPurchasingPlanEditPublic/View?id=567642. Modificaciones a solicitud de áreas, para la inclusión de contratos de prestación de servicios, 01/24/2025 - 02/14/2025 - 26/03/2024</t>
  </si>
  <si>
    <t>Revisión y publicación de 10 procesos misionales, 26 procesos administrativos y de mínima cuantía, 17 trámites de contratación directa, 7 contratos derivados de procesos de selección, 14 garantías para revisión y aprobación.</t>
  </si>
  <si>
    <t>Se realizó seguimiento y verificación de más de 4 mil expedientes en plataforma SECOP II, en el cual se validaban las correspondientes publicaciones de documentos de ejecución en cada contrato, realizando requerimientos a cada unidad ejecutora y supervisión.</t>
  </si>
  <si>
    <t xml:space="preserve">Se presentó un cumplimiento del 95% al comprometer recursos por valor de $1.859.490 millones frente a que se tenía programado. </t>
  </si>
  <si>
    <t xml:space="preserve">Se presentó un cumplimiento del 107% al obligar recursos por valor de $89.640 millones frente a que se tenía programado. </t>
  </si>
  <si>
    <t xml:space="preserve">Se presentó un cumplimiento del 108% al obligar recursos por valor de $1.021.909 millones frente a que se tenía programado. </t>
  </si>
  <si>
    <t>Se suscribieron correcta y oportunamente los estados Financieros. Los cuales pueden ser consultados en el siguiente enlace: https://www.invias.gov.co/index.php/informacion-institucional/hechos-de-transparencia/informacion-financiera-y-contable/estados-financieros-2025.</t>
  </si>
  <si>
    <t>Dentro de la etapa de Implementación se esta realizando el proceso previo correspondiente a la preparación de la notificación de los actos administrativos de liquidación individual del proyecto sujeto de cobro de Contribución Cartagena - Barranquilla - Circunvalar La Prosperidad.</t>
  </si>
  <si>
    <t>Durante el primer trimestre de 2025 se han solicitado CDPs para el pago de impuestos prediales y estos se han realizado de acuerdo con la disponibilidad presupuestal, para el mantenimiento de sedes, prorrogas de comodatos, seguimiento e informes de supervisión de los predios en comodato, se ha actualizado la base de datos con el inventario de los predios.</t>
  </si>
  <si>
    <t>Informe de identificación de las principales causas del incumplimiento en los tiempos de respuesta de las PQRD para la toma de decisiones por parte de la alta dirección.</t>
  </si>
  <si>
    <t>En el primer trimestre se radicaron y atendieron 128 solicitudes a la PGN.</t>
  </si>
  <si>
    <t xml:space="preserve">Se formularon actividades de participación a través de las Unidades Ejecutoras, se remitió memorando 2025I-VBOG-003244 del 23 de enero de 2025, dirigido a las Subdirecciones  y reiteración 2025I-VBOG-012833 del 5 de marzo, con el fin de reportar las actividades de participación para la presente vigencia. </t>
  </si>
  <si>
    <t>Se atendieron oportunamente las peticiones, quejas, reclamos y denuncias (PQRD) de acuerdo a ley y demás disposiciones vigentes.</t>
  </si>
  <si>
    <t>Se profirió pliego de cargos en el expediente 006-2024.</t>
  </si>
  <si>
    <t>Durante el primer trimestre se contestaron 14 demandas.</t>
  </si>
  <si>
    <t>Durante el primer trimestre se solicitaron registros presupuestales por valor total de $1.915.927.725,49 y se expidieron registros presupuestal por valor total de $488.011.954,10</t>
  </si>
  <si>
    <t>Durante el primer trimestre se sustanciaron 45 expedientes de cobro.</t>
  </si>
  <si>
    <t>La Dirección Jurídica realizó el control de legalidad dentro de los términos establecidos de DOCE (12) actos administrativos (de asuntos técnicos, financieros, presupuestales y de personal).</t>
  </si>
  <si>
    <t>La Dirección Jurídica emitió respuesta a ONCE (11) solicitudes de conceptos, se trasladaron otras TRES (3) por competencia, a las dependencias correspondientes para que las atendieran.</t>
  </si>
  <si>
    <t>Reporte de calificación de la PPDA del año 2024, registrada en Ekogui el 12 de marzo de 2025.</t>
  </si>
  <si>
    <t>La Dirección Jurídica ha venido realizando la respectiva verificación de del Inventario normativo estructurado y mantenido el será tenida en cuenta al momento de actualizar el normograma da la Entidad</t>
  </si>
  <si>
    <t>La Dirección Jurídica ha venido realizando la respectiva verificación del Inventario normativo estructurado y mantenido, la cuál será tenida en cuenta al momento de actualizar el normograma de la Entidad.</t>
  </si>
  <si>
    <t>Se avanza en las estructuraciones de acuerdo a la asignación por parte de las unidades ejecutoras.</t>
  </si>
  <si>
    <t>Se realiza seguimiento a la Incorporación de los lineamientos de Infraestructura verde vial en proyectos con Apéndice de Sostenibilidad, para el primer trimestre del 2025 para los proyectos piloto en la Incorporación de los lineamientos LIVV.</t>
  </si>
  <si>
    <t>Se gestionaron predios y mejoras requeridas para el desarrollo de proyectos INVÍAS para el 2025 distribuidas así: FICHAS 31, ESTUDIOS DE TÍTULOS 49, PARA UN TOTAL DE REVISIONES DE 80, en el grupo predial.</t>
  </si>
  <si>
    <t>Se gestionan las acciones correspondientes a la identificación y administración de predios de uso público mediante la actualización de sus atributos en la base BUPI.</t>
  </si>
  <si>
    <t>Se efectúa el seguimiento al componente social de los Planes de manejo y PAGAS para el 2025.</t>
  </si>
  <si>
    <t>Se gestionan las acciones del plan de implementación de los ejes de la política de sostenibilidad parcialmente. (Plan de trabajo semanal y Base de los proyectos de Sostenibilidad) En los proyectos de obra con apéndice de Sostenibilidad.</t>
  </si>
  <si>
    <t>Se remite informe mediante Memorando AZ 2025I-VBOG-005713 de levantamiento de tomas físicas de inventarios y plan de trabajo de actualización de inventarios a nivel nacional en el aplicativo SAI con las áreas involucradas el cual reposa en el siguiente enlace: https://invias-my.sharepoint.com/:f:/g/personal/nerojas_invias_gov_co/Ekt5cKo1FvJCuIxni5QZfGMBZyYsTVSoTv7d75GCwxZyPw?e=1dDcGp</t>
  </si>
  <si>
    <t xml:space="preserve">Plan de comunicaciones internas y externas de la entidad elaborado y publicado. </t>
  </si>
  <si>
    <t>Se actualizó el PETI (2024 - 2026) con los avances del 2024 y los recursos destinados para el 2025, dicha actualización fue aprobada por el Comité Institucional de Gestión y Desempeño el pasado 30 de enero del 2025. Se trabajó en la elaboración de cronogramas para la medición el PETI, para los proyectos de Servicios Tecnológicos, Sistemas de Información, Gestión de Información y Gobierno Digital.</t>
  </si>
  <si>
    <t>Se han revisado los objetivos de los proyectos de inversión para asegurar que estén alineados con las metas y prioridades de la entidad. Se ha realizado seguimiento a cronogramas, presupuesto, liquidación de proyectos, contratos, vigencias expiradas, futuras y ejecución de proyectos, atrasos de más del 10% ejecución con grupo PMO. Así como el seguimiento a Sentencias.</t>
  </si>
  <si>
    <t>Seguimiento técnico, jurídico y presupuestal a las obligaciones y compromisos de las Direcciones Territoriales, tanto de vigencia como de reserva. Asistencia permanente y respaldo continuo para garantizar la publicación de los procesos de contratación, compromisos, obligaciones y pagos asociados a los CDPs asignados por las Unidades Ejecutoras a las Direcciones Territoriales. Seguimiento a la formulación y evaluación de acuerdos de gestión de los Directores territoriales. Reportes a entes de control.</t>
  </si>
  <si>
    <t>Se realizó la atención de emergencias en las Direcciones territoriales que requirieron intervención mediante el sistema de monto agotable.</t>
  </si>
  <si>
    <t>Durante este semestre en marco de la ejecución del convenio con U. La Salle se trabajó en los lineamientos técnicos, sin que se realizará algún entregable,</t>
  </si>
  <si>
    <t>Para el 1er trimestre del 2025 se está trabajando en la implementación de la central de cuentas.</t>
  </si>
  <si>
    <t>Al mes de marzo se han realizado intervenciones en 252km distribuidos en los siguientes municipios: Amazonas (5,87 km); Antioquia (39,2 km); Arauca (8,2 km); Bolívar (5,121 km); Boyacá (2 km); Caldas (2,6 km); Caquetá (0,7 km); Cauca (22.79 km); Cesar (0,8 km); Chocó (0,10 km); Córdoba (21,01 km); Cundinamarca (51,63 km); Huila (10 km); La Guajira (15,53 km); Magdalena (7,35 km); Meta (5,15 km); Nariño (19,90 km); Norte de Santander (2,51 km); Risaralda (2,69 km); Santander (1,49 km); Sucre (14,64 km); Tolima (7,05 km); Valle del cauca (3,4 km); Vichada (2,25 km);</t>
  </si>
  <si>
    <t>Se terminaron los siguientes muelle: 
1. Muelle centro verde – Montería.
2. Muelle rancho grande – Montería.
3. Muelle centro calle 22 – Montería 
4. Muelle principal Cartagena del Chairá</t>
  </si>
  <si>
    <t>Al mes de marzo se mejoraron 23,3 km así:
Antioquia (0,2 km); Boyacá (2,82 km); Caldas (2 km); Caldas y Risaralda (0,69 km); Caquetá (0,1 km); Cauca (1,52 km); Chocó (6,58 km); Córdoba (0,19 km); Magdalena (0,53 km); Meta (4,6 km); Norte de Santander (0,5 km); Putumayo (3,49 km); Santander (0,12 km);</t>
  </si>
  <si>
    <t>Al mes de marzo se rehabilitaron y mantuvieron 147,6 km así:
Antioquia (7,56 km); Antioquia - Córdoba - Sucre (0,34 km); Arauca (0,22 km); Bolívar (4,88 km); Boyacá (2,25 km); Caldas (1 km); Cauca (5,67 km); Chocó (10,12 km); Córdoba (2,68 km); Cundinamarca (13,87 km); Cundinamarca - Tolima (7,14 km); Guaviare (7 km); La Guajira (4,85 km); Meta (27,6 km); Nariño (3 km); Nariño y cauca (2,49 km); Norte de Santander (22 km); Santander (23,01 km); Valle del cauca (0,64 km); Vichada (1,3 km);</t>
  </si>
  <si>
    <t>Construcción del Muelle Calle 22 - Montería
Construcción del Muelle Centro Rancho Grande - Montería
Construcción del Muelle Centro Verde - Montería</t>
  </si>
  <si>
    <t>Se realiza el Servicio de Atención al Usuario en los corredores:
Contrato 1594-2021 151, Convenio 1113-2016 74,11 GVI Antioquia 3101 de 2024 365 GVI Santander 3080 de 2024 59,2</t>
  </si>
  <si>
    <t>Meta con cumplimiento en el cuarto trimestre</t>
  </si>
  <si>
    <t>Los planes de las dependencias fueron evaluados de acuerdo al Memorando Circular No 2025I-VBOG-020872 del 07-04-2025 "Evolución planes primer trimestre 2025".</t>
  </si>
  <si>
    <t>El plan anual de auditoría fue aprobado en el Comité Institucional de coordinación de Control Interno - CICCI del 14 de abril e implementado al 100% en lo programado para el primer trimestre.</t>
  </si>
  <si>
    <t>Actividades administrativas con cumplimiento.</t>
  </si>
  <si>
    <t>Acciones programadas para el 2do trimestre ya a la espera a las directrices de la OAP</t>
  </si>
  <si>
    <t>Se efectúa seguimiento del primer trimestre del 2025 a la implementación de acciones en cumplimiento de las medidas de mitigación del componente ambiental de las obligaciones contractuales de las interventorías en los proyectos reportados a la SS y asignadas en el marco de la competencia.</t>
  </si>
  <si>
    <t>En el primer trimestre se analizó por parte de las coordinaciones de los grupos de trabajo de la SGR la pertinencia del actual Plan de Gestión de Riesgo de Desastres del Instituto, de dicha revisión cualitativa se establecieron puntos para posibles modificaciones, por lo que se gestionó la contratación de un profesional con la experticia necesaria para su modificación.</t>
  </si>
  <si>
    <t>Se avanza en la consolidación del cronograma del proyecto para el 2025 y 2026.
Se trabajó en conjunto con la OAP para la formalización de los siguientes documentos:
- Guía de gestión de proyectos de TI y formatos- Procedimiento de gestión de proyectos de TI.
- Se trabaja en la actualización de los cronogramas de los proyectos del PETI.</t>
  </si>
  <si>
    <t>Informe de creación y mantenimiento y actualización de los expedientes electrónicos de la etapa precontractual de los contratos suscritos 2024, entregando los documentos para su cargue en el aplicativo AZ Digital, conforme al cumplimiento de cada instancia o trámite contractual y según plan de trabajo.</t>
  </si>
  <si>
    <t>Se encuentra actualizado el esquema de publicación de la información en la página Web- Adoptada mediante Resolución No. 1138.</t>
  </si>
  <si>
    <t>Meta con cumplimiento el  cuarto trimestre</t>
  </si>
  <si>
    <t>Se realizó el seguimiento a la formulación e implementación del mapa de aseguramiento socializado mediante Memorando Circular No 2025I-VBOG-015999 del 19-03-2025.</t>
  </si>
  <si>
    <t>Se ha formulado, implementado y reportado el cumplimiento de los planes de mejoramiento de auditorías externas (ver informes enero, febrero y marzo 2025 publicados en la web y en el gestor documental AZDigital, así como el Informe de Seguimiento Auditorías Internas 2017 a 2024 - 1er Trimestre 2025).</t>
  </si>
  <si>
    <t xml:space="preserve">Se presentó un cumplimiento del 124% al obligar recursos por valor de $38.575 millones frente a que se tenía programado. </t>
  </si>
  <si>
    <t xml:space="preserve">Se presentó un cumplimiento del 123% al comprometer recursos por valor de $77.037 millones frente a lo que se tenía programado. </t>
  </si>
  <si>
    <t>* Vulnerabilidades - Informe para VIITS y portal web - Aprovisionamiento del servidor de Tenable - Mesas de trabajo piloto escaneo de Vulnerabilidades.
* Priorización de Activos para el escaneo de vulnerabilidades.
* Conformación del grupo de implementación del MSPI. Revisión con OAP de 5 políticas.</t>
  </si>
  <si>
    <t>Se realizó la entrega del sitio critico ubicado en K58 Bogotá - Villavicencio (Meta) y los sitios críticos de PR7 Ruta 70 3080/2024; PR23+100 Ruta 2511</t>
  </si>
  <si>
    <t>Se avanzó en cuatro capítulos del documento de Lineamientos Técnicos de Gestión del Riesgo en Infraestructura de Transporte, Capítulo 2: Marco Conceptual; Capítulo 3: Identificación de Riesgos - Proceso y herramientas; Capítulo 4: Evaluación de Riesgos y matrices de riesgo.</t>
  </si>
  <si>
    <t>Las intervenciones de 68,94 km vías terciarias en municipios PDET se refleja a continuación:
Antioquia: Apartadó (2 km); Carepa (2,75 km); Chigorodó (2,6 km); Dabeiba (3,99 km); El Bagre (2 km); Ituango (0,25 km); Necoclí (2 km); San pedro de Urabá (3 km); Turbo (4 km);
Arauca: Saravena (7,7 km);
Bolívar: María la baja (0,3 km); San Juan Nepomuceno (1,57 km);
Caquetá: La Montañita (0,7 km);
Cauca: Cajibío (2 km); Caloto (0,79 km); Santander de Quilichao (6 km); Suárez (14 km);
Cesar: Becerril (0,3 km);
Córdoba: Montelíbano (4,7 km);
Magdalena: Fundación (2 km); Santa marta (2 km);
Meta: Uribe (0,083 km);
Sucre: Morroa (2 km); San Onofre (2,21 km);</t>
  </si>
  <si>
    <t xml:space="preserve">Se intervino el municipio de Montería </t>
  </si>
  <si>
    <t>VERIFICAR LA CANTIDAD DE KM TENIENDO EN CUENTA QUE NO SE TIENE ASÍ</t>
  </si>
  <si>
    <t>Meta programada en el cuarto trimestre</t>
  </si>
  <si>
    <t>Acciones del Plan Institucional de Archivos de la entidad implementado y con seguimiento - Informe presentado.</t>
  </si>
  <si>
    <t>Se realizó la actualización semanal de la planta de personal de la entidad. Con corte al 31 de diciembre de 2024, se registran 771 funcionarios activos. Durante el periodo, se efectuaron 35 vinculaciones de funcionarios a la planta de personal, de las cuales 33 correspondieron a empleos de carrera administrativa y 2 a empleos de libre nombramiento y remoción. Asimismo, se generaron 37 retiros de funcionarios de la planta de personal y se proveyeron mediante encargo 48 empleos de carrera administrativa. La Comisión Nacional del Servicio Civil (CNSC) autorizó el uso de listas de elegibles en empleos no convocados a concurso de méritos para 44 empleos que podrían catalogarse como el mismo empleo o como empleos equivalentes, y se procedió a iniciar los trámites administrativos para su vinculación.</t>
  </si>
  <si>
    <t>La Subdirección de Gestión Humana durante el primer trimestre del 2025 realizó la formulación y publicación del Plan Estratégico de Talento Humano (PETH) y los planes integradores para la vigencia 2025 (Plan Institucional de Capacitación, Plan Anual de Vacantes, Plan de Previsión de Recursos Humanos, Plan Anual de Bienestar y Plan Anual de Seguridad y Salud en el Trabajo). Se llevó a cabo la socialización del PETH e integradores con los 4 sindicatos del INVÍAS (ANSEINFRAESTRUCTURA, ANSEINVIAS, SINDICATO NACIONAL DE TRABAJADORES DE RAMA SERVICIOS DE LA INDUSTRIA y UNISETT) y la comisión de personal el 23 de enero de 2025. Adicionalmente, se dispuso la consulta ciudadana de estos documentos en la página web del INVÍAS del 23 al 30 de enero de 2025. Culminando el proceso, el Comité de Gestión y Desempeño aprobó el Plan Estratégico de Talento Humano e Integradores el 30 de enero de 2025, y su versión final se publicó el 31 de enero de 2025, en cumplimiento de la normatividad vigente.</t>
  </si>
  <si>
    <t>Se realizó el respetivo diagnóstico de necesidades de capacitación organizacional ¿ DNAO en el mes de diciembre de 2024 y concluyendo el mes de enero de 2025, Producto de este ejercicio de diagnóstico se realiza la respectiva formulación del Plan Institucional de Capacitación con la priorización de actividades de aprendizaje, Para este trimestre se han desarrollado las siguientes acciones de aprendizaje enmarcadas en el PIC:
- Curso sobre Discapacidad e Inclusión Laboral
- Curso "Yo sé de Género"
Se realizaron 3 actividades de aprendizaje interno durante el primer trimestre, en temas relacionados con Empleo público y Evaluación de desempeño.
Desarrollo Escuela Itinerante
Modelo: Movilización del proceso de aprendizaje hacia los espacios institucionales.
- Se creó el logo que acompañará el proceso de la Escuela, se realizan socializaciones a 5 jefes de dependencia sobre la estratega Escuela Itinerante. Se dio inicio con la campaña de expectativa de la estrategia en colaboración con la Oficina de Comunicaciones. Se llevó a cabo la definición de la oferta inicial que acompañará el proceso de escuela itinerante para los dos primeros meses de implementación.
Inducción General:
- Se realizó la inducción general a 34 practicantes vinculados para el primer semestre de 2025.
- Onboarding: Se realizaron las posesiones de 37 funcionarios(as) que ingresan a periodo de prueba y 37 posesiones en encargo.
- Plataforma Moodle: Inscripción y certificación de 31 funcionarios(as) nuevos en el curso virtual de inducción general.
- Inducción Especializada: Se llevaron a cabo actividades de capacitación y se registró la asistencia de las 6 inducciones especializadas.
- Curso para Gerentes Públicos: Se continua con el seguimiento a la realización del curso de Gerentes Públicos del DAFP a los nuevos directivos de la entidad.
FORMADOR DE FORMADORES
Se definió la imagen del programa y se realizaron sesiones fotográficas para los participantes.
-Plan Estratégico de Talento Humano FURAG: Se llevó a cabo el reporte de las actividades de los componentes de gestión humana y gestión de conocimiento establecidos en el FURAG y relacionados con los proceso de aprendizaje que la Escuela tiene a cargo.
Se crearon los repositorios y fueron reportaron tiempo todas las acciones requeridas por la Oficina Asesora de Planeación.</t>
  </si>
  <si>
    <t>Durante el primer trimestre de 2025, en el marco de la planificación establecida en el Plan de Bienestar, se planearon y ejecutaron 24 actividades, las cuales alcanzaron un 85% de participación. En este mismo periodo, también se llevaron a cabo los estudios previos y legales necesarios para la formalización del contrato con Compensar, cuya suscripción se prevé para el mes de abril.</t>
  </si>
  <si>
    <t>Durante el primer trimestre de 2025, en el marco de la planificación establecida en el Plan Anual de Seguridad y Salud, se planearon 65 actividades de las cuales se ejecutaron 60 actividades lo que presento el 91% de cumplimiento, las cuales alcanzaron un 85% de participación. En este mismo periodo, también se llevaron a cabo los estudios previos y legales necesarios para la formalización del contrato con Compensar, cuya suscripción se prevé para el mes de abril. Se realizó la socialización del Plan de Trabajo del COPASST, así como la socialización del Informe del análisis estadístico de accidentalidad de la vigencia 2024, durante el primer trimestre se inició la convocatoria de su conformación. Respecto del Comité de Comité de Convivencia Laboral el mes de febrero se llevó a cabo el proceso de convocatoria y elecciones bajo la Resolución 320 del 14 de febrero de 2025. El 25 de marzo de 2025, el director encargado asignó los representantes por parte del empleador mediante el memorando 2025I-VBOG-016458. Conforme al cronograma de capacitaciones para la vigencia 2025, el primer trimestre se alcanzó un cumplimiento del 85% en la ejecución de las actividades programadas.</t>
  </si>
  <si>
    <t>Actividad de conformación de Informe de implementación de acciones del Plan Institucional de Archivos de la Entidad conforme al diagnóstico general de archivo, programada a partir del 2do trimestre.</t>
  </si>
  <si>
    <t>Se llevó a cabo la verificación de los cursos ofertados por Compensar, dirigidos a los directivos y servidores en general. Esta actividad tuvo como propósito asegurar la alineación de la oferta formativa con los objetivos establecidos para la vigencia 2025 en materia de fortalecimiento de la cultura organizacional. 
Se realizó la socialización, a través de oficio dirigido a los directivos, de los cursos disponibles en la plataforma de Compensar, con el fin de que procedan con su inscripción. Se llevó a cabo la aplicación de la encuesta de cultura organizacional, en la que participaron 344 personas. En virtud de este proceso, se realizó la formulación de recomendaciones estratégicas y la posterior socialización de los hallazgos.</t>
  </si>
  <si>
    <t>Meta cumplida en el primer trimestre.</t>
  </si>
  <si>
    <t>En la implementación de las acciones de mejoramiento tenemos que en el aplicativo KAWAK se encuentra documentado el reporte de ejecución y seguimiento de las actividades programadas en los planes de mejora del índice de desempeño institucional -IDI- a cargo de la Oficina Asesora de Planeación (ver ID 381, 382, 400, 401, 402, 403, 404 y 405.) 
Se llevaron a cabo mesas de trabajo para realizar seguimiento a las acciones de los equipos implementadores de las políticas de participación ciudadana, servicio al ciudadano, transparencia e integridad, así como para actualizar la ficha técnica y la estrategia de racionalización de trámites 2025. Adicionalmente, se revisaron los resultados e indicadores del IDI con la Oficina Asesora de Planeación (OAP), programando siete mesas adicionales y generando recomendaciones. A través del Grupo PMO, se evidencian avances importantes para la mejora del índice.
Así mismo, se solicitaron ajustes en los indicadores de riesgos y controles del proceso MEPI, como parte de la revisión del mapa de riesgos con el acompañamiento de la OAP.</t>
  </si>
  <si>
    <t>Publicación PAA en SECOP II 01/15/2025 https://community.secop.gov.co/Public/App/AnnualPurchasingPlanManagementPublic/Index?currentLanguage=es-CO&amp;Page=login&amp;Country=CO&amp;SkinName=CCE. Total acumulado  9 actualizaciones, trimestre I (4) II (5)</t>
  </si>
  <si>
    <t>Se suscribieron los estados Financieros.  Los cuales pueden ser consultados en el siguiente enlace https://www.invias.gov.co/index.php/informacion-institucional/hechos-de-transparencia/informacion-financiera-y-contable/estados-financieros-2025.</t>
  </si>
  <si>
    <t>Se profirieron 11 Autos de investigación Disciplinaria, 3 Autos de prorroga, 30 autos que decretan pruebas, 14 de otros tramites, 42 autos de archivo, 5 autos de cierre de investigación y 2 pliego de cargos</t>
  </si>
  <si>
    <t xml:space="preserve">En el marco de la campaña de fortalecimiento de valores y el Código de Integridad, en conjunto con la Oficina de Control Interno Disciplinario se llevó a cabo capacitación dirigida a los servidores públicos. La jornada incluyó una sesión informativa sobre los deberes y responsabilidades de los funcionarios, así como una obra teatral en la que se representaron, mediante un sketch, las actitudes que deben y no deben adoptar los servidores públicos. Esta iniciativa busca promover una cultura de integridad y compromiso ético en el desempeño de sus funciones. </t>
  </si>
  <si>
    <t>Se realizaron sensibilizaciones a las funcionarias, funcionarios y contratistas del Instituto Nacional de Vías (INVIAS) sobre la importancia del enfoque de género, promoviendo la comprensión de las diferencias entre sexo, género y orientación sexual, así como, el reconocimiento de las microagresiones y las barreras estructurales y culturales que enfrentan las mujeres para acceder a cargos directivos, con el fin de fomentar una cultura organizacional más inclusiva, equitativa y libre de discriminación. 
Se ha avanzado en la estructuración del Plan Institucional y la Política de Equidad de Género, Diversidad, Inclusión y Cuidado, mediante un proceso participativo, técnico y alineado con los lineamientos nacionales. Las actividades desarrolladas han permitido consolidar una base sólida para la implementación de acciones que promuevan una cultura organizacional más justa, equitativa e incluyente, reafirmando el compromiso institucional con la transformación cultural y el respeto por los derechos humanos.</t>
  </si>
  <si>
    <t>Plan debidamente elaborado e implementado</t>
  </si>
  <si>
    <t>Se hizo la numeración de 573 contratos en el aplicativo SICO/ Se hizo la modificación de 13 flujos en la plataforma de SECOP II . En total se han verificado 3.423, de los cuales para el 2do trimestre se generaron 19 memorandos requiriendo el cargue de la documentación faltante por parte de cada Unidad Ejecutora respecto de todos los contratos que se encuentren en ejecución. 
Se ha mantenido actualizada la plataforma de SICO y SECOP.</t>
  </si>
  <si>
    <t xml:space="preserve">Se reporta un cumplimiento del 100% de la meta al comprometer $ 2.797 millones. </t>
  </si>
  <si>
    <t>Se reporta un cumplimiento del 84% de la meta al obligar recursos por valor de $571.999 millones frente a los $680.952  millones programados.</t>
  </si>
  <si>
    <t>Se reporta un cumplimiento del 103% de la meta  al comprometer $113.996 millones frente a los  $110.475 millones programados.</t>
  </si>
  <si>
    <t>Se reporta un cumplimiento del 95% de la meta al obligar recursos por valor de $84.476 millones frente a los $680.952  millones programados.</t>
  </si>
  <si>
    <t>Se reporta un cumplimiento del 88% de la meta inicialmente programada al obligar $1.504.902  frente a los $1.718.922 millones programados.</t>
  </si>
  <si>
    <t>Se asesoró  y  acompañó a los facilitadores de los procesos,  procedimientos y los diferentes tipos documentales de las dependencias  que lo solicitaron en la creación, actualización y revisión de dicha documentación.                                                                           
Se atendieron 33 de solicitudes de revisión documental realizadas por siguientes procesos: Relacionamiento Ciudadano (2 ), Compra Pública Selección - Contractual (11), Direccionamiento Estratégico (5),  Ejecución y Operación (1), Gestión del Riesgo (3), Gestión Financiera (4), Gestión Humana (3), Gestión Servicios Administrativos (1), fusión nuevo proceso (1) Dirección Técnica (1) y Reglamentación Técnica (1).</t>
  </si>
  <si>
    <t>En el primer trimestre se radicaron y atendieron 142 solicitudes a la Procuraduría General de la Nación.</t>
  </si>
  <si>
    <t>Se contestaron 52 demandas.</t>
  </si>
  <si>
    <t>Se solicitaron registros presupuestales por valor de $9.546.011.602,7.</t>
  </si>
  <si>
    <t>Se sustanciaron 322 expedientes de cobro.</t>
  </si>
  <si>
    <t>Se realizó el control de legalidad dentro de los términos establecidos de Cinco (5) actos administrativos (de asuntos técnicos, financieros, presupuestales y de personal)</t>
  </si>
  <si>
    <t>Se avanza en la implementación de la política de racionalización de trámites, conforme al plan de trabajo. Actualmente, se están desarrollando las acciones iniciales orientadas al diagnóstico, identificación de oportunidades de mejora y revisión de los trámites priorizados. Este proceso se está llevando a cabo en articulación con las áreas responsables, como parte de la estrategia institucional de simplificación y mejora del servicio al ciudadano. 
El avance del proyecto INVITRÁMITES para el mes de junio del 2025 es del 26%, de tres trámites priorizados, el de carga ordinaria se encuentra en etapa de pruebas.</t>
  </si>
  <si>
    <t xml:space="preserve">Se tiene un avance del PETI del 25%. 
Se ha participado en las capacitaciones del 27 y 29 de mayo en GESTIÓN DE DATOS E INFORMACIÓN BASADOS EN EL MODELO DE GESTIÓN Y GOBIERBI DE TI DE MINTIC, enmarcadas en la iniciativa PETI 2024-2026 ¿Estrategia de Uso y Apropiación¿ y lideradas por la OTIC. </t>
  </si>
  <si>
    <t>Se han revisado los objetivos de los proyectos de inversión para asegurar  que estén alineados con las metas y prioridades de la entidad. Se ha realizado seguimiento a cronogramas y presupuesto. Se ha realizado seguimiento de liquidación de proyectos y contratos.  Seguimiento a ejecución de proyectos, atrasos de más del 10% ejecución con grupo PMO. Seguimiento a Sentencias.</t>
  </si>
  <si>
    <t>Se realizó la atención de emergencias en las Direcciones territoriales que requirieron intervención mediante el sistema de monto agotable</t>
  </si>
  <si>
    <t>Se realizó la implementación de acuerdo a la gradualidad en el Cronograma puesto en marcha y en producción de la Central de Cuentas para Contratos de Prestación de Servicios Profesionales, según la fecha propuesta (20 de junio). 
Salida a producción de KLIC 2 módulo de contratos de prestación de servicios.</t>
  </si>
  <si>
    <t>Se realizó oportunamente la evaluación del segundo trimestre de los planes de acción</t>
  </si>
  <si>
    <t>El plan anual de auditoría fue aprobado en el Comité Institucional de coordinación de Control Interno - CICCI- del 14 de abril e implementado al 100% en lo programado para el segundo trimestre.</t>
  </si>
  <si>
    <t xml:space="preserve">Se consolidaron y enviaron 3 reportes SIRECI correspondientes a los meses de marzo, abril y mayo de 2025, 3 reportes DIARI correspondientes a los meses de marzo, abril y mayo de 2025 y se apoyó la consolidación del acta No. 2 vigencia 2025 del Consejo Directivo. </t>
  </si>
  <si>
    <t>Ver enlace para conocer las gestiones realizadas:
https://invias-my.sharepoint.com/:f:/g/personal/nerojas_invias_gov_co/Ejm6lEp9_DhKuMaO3h6jZf4BjfGOFywaywy9dxXcZSw-Ng?e=9QHG0D</t>
  </si>
  <si>
    <t xml:space="preserve">Dentro de la estrategia de INVIAS se contempló un proceso de encargos el cual ha permitido efectuar provisión mediante encargo de 57 empleos de carrera administrativa, en los tres primeros meses del año, permitiendo que los servidores de la planta desempeñen empleos de superior jerarquía. 
Es importante resaltar que el avance en la provisión de estos empleos está sujeto a la disponibilidad presupuestal en el rubro de Gastos de Personal, teniendo en cuenta que el presupuesto asignado para el año 2025 no fue aprobado en su totalidad por el Ministerio de Hacienda, lo que incide directamente en la posibilidad de continuar con el proceso de cobertura de vacantes.
Adicionalmente se adelantó la verificación de 9 empleos, los cuales fueron declarados procedentes por la Comisión de Personal del Instituto y consecuentemente se ordenó a esta subdirección volver a realizar estos procesos. </t>
  </si>
  <si>
    <t>Se llevó a cabo acciones para culminar y cerrar los procesos de evaluación anual, provisionales y acuerdos de gestión.</t>
  </si>
  <si>
    <t xml:space="preserve">Se han mitigado riesgos laborales asociados a las funciones propias del Instituto, así como a la promoción de ambientes de trabajo seguros, saludables y sostenibles. </t>
  </si>
  <si>
    <t>Se coordina la revisión cualitativa de los puntos establecidos  para las  modificaciones</t>
  </si>
  <si>
    <t>Dominio de Estrategia de TI: Se validó el PETI para acotar su alcance de acuerdo con las capacidades actuales de la OTIC y la priorización de proyectos y necesidades. Dominio de Gestión de Seguridad: Se trabajó en la actualización del plan de implementación del MSPI alineándolo con la ISO/IEC 27001. Se desarrolló ejercicio de roles y responsabilidades del dominio de seguridad.</t>
  </si>
  <si>
    <t>La meta quedó establecida con cumplimiento y medición hasta el último trimestre del año 2025. Sin embargo, se están ejecutando todas las actividades establecidas en el  plan operativo de la PMO, su cronograma de trabajo y se evidencia cumplimiento y avance de actividades en el informe presentado para el segundo trimestre por el grupo y compartido en la carpeta destinada para tal fin. .A través de su Grupo para la Gobernanza de Gerencia de Proyectos - PMO y Modelado de Información de Construcción BIM, ha estado avanzando significativamente en dos componentes clave dentro de su "Marco de Gobernanza de Proyectos": el Repositorio Documental de Gobernanza de Proyectos y la Analítica de Datos. Estas iniciativas buscan fortalecer la estructura normativa, documental y analítica que soporta la gobernanza de los proyectos institucionales.</t>
  </si>
  <si>
    <t>Impulsar la implementación de la política de transferencia del conocimiento de la entidad</t>
  </si>
  <si>
    <t>Se implementó la estrategia de mitigación de fuga de conocimiento -Detecta Captura y Transmite-, metodología que ha contribuido en el proceso de conservación saberes y ha facilitado la recolección de 56 activos de conocimiento de los funcionarios en encargo y/o se retiran de la presentación del servicio. Se están adelantando acciones para el diseño de nuevas metodologías de aprendizaje para gestionar capacidades en materia de conocimiento, las cuales fomentan el diálogo de saberes, la reflexión el pensamiento crítico, en el cual la servidora o servidor evalúa la información de manera objetiva y racional, analizando los argumentos y toma decisiones.</t>
  </si>
  <si>
    <t>Se analizaron, formularon, evaluaron y gestionaron el 100% de los proyectos de inversión en el BPIN (Ajuste al Decreto  y Modificaciones sin tramites presupuestales - Ajuste al plan de inversiones), así como las modificaciones al presupuesto de la vigencia que fueron requeridas, previo análisis y revisión.  
Se realizó seguimiento presupuestal a cada proyecto de la vigencia 2025 y de su correspondiente reserva y de inversión por medio del regionalizado. El cual se anexa</t>
  </si>
  <si>
    <t>1. Documento de estudios previos para elaboración de contrato Corporación Lonja de Propiedad Raíz de Barranquilla.
2.  Documento anexo técnico para estructuración del proceso con la Corporación Lonja de Propiedad Raíz de Barranquilla. Link Evidencias: https://invias.sharepoint.com/:b:/s/NFF/EdZaqq6hqSRBjSXASpSwhiwBTfyBbzbTUsdNwBorRMWWpQ?e=RFpHii
https://invias.sharepoint.com/:b:/s/NFF/EYO1l8rCW-1FtAsp3RZW7yoBlljVn3MCkRPDCFmGNSHiBA?e=SUuK9x 
3. El INVÍAS ordenado por el Tribunal Administrativo del Atlántico mediante auto de fecha 29 de mayo de 2025, fue notificado el 03 de junio de 2025 dentro de la Acción Popular radicada bajo el número 08-001-23-33-000-2025-00065-00 que debe convocar a Audiencia Pública Informativa a cada uno de los municipios de la zona de influencia del proyecto, por lo que las acciones reportadas para esta gestión consisten en:
a. Cronograma de audiencias y avanzadas por municipio.
b. Esquema de planeación operativa de lo que se ha adelantado a la fecha en el marco del alistamiento.
4. Se llevó a cabo una actualización del documento de especificación de reclamaciones que previamente fue entregado a Datatools,esta revisión tuvo como propósito incorporar las modificaciones necesarias, corregir posibles inconsistencias y mejorar la precisión y claridad de los contenidos incluidos en el documento. De esta manera, se garantiza que la información proporcionada a Datatools esté completamente alineada con los requerimientos actuales y refleje fielmente los procesos y criterios establecidos para la gestión de reclamaciones. Esta actualización contribuye a optimizar la comunicación entre los equipos involucrados y a asegurar que Datatools cuente con una referencia precisa y actualizada para el desarrollo y seguimiento de las tareas relacionadas con las reclamaciones.
5. Se efectúo la redistribución de los grupos y subgrupos de notificación correspondientes al proyecto Cartagena-Barranquilla Circunvalar de la Prosperidad. Esta reorganización se llevó a cabo teniendo en consideración la agrupación espacial de los predios, teniendo como criterio principal su ubicación por barrios y manzanas, para ello se emplearon herramientas de información Geográfica, con las cuales se realizó el análisis geoespacial para identificar patrones de concentración predial.
6. Se desarrolló un documento con el fin de identificar la posible ubicación de los puntos de atención creando dos alternativas de herramientas digitales una Google Mapas y otra Google Earth, mediante las cuales es posible ubicar los posibles puntos, estas herramientas pueden ser utilizadas desde cualquier dispositivo móvil o computador, estas alternativas se entregaron al equipo social y a la Gerencia de Fuentes de Financiación con su respectivo instructivo de instalación y uso, para que se determine que herramienta es la más conveniente para que el equipo social la remita al operador logístico. 
7. Se elaboró un instructivo para su correcta instalación y utilización, la cual fueron entregadas tanto al equipo social como a la Gerencia de Fuentes de Financiación; la finalidad de este documento es para que el equipo social evaluara y se socializara, de esta forma le sirviera de apoyo al operador logístico, asegurando así un proceso coherente y optimizado en la selección de los puntos de atención.</t>
  </si>
  <si>
    <t>Para este trimestre se realizó:
- Pago de impuesto prediales.
- Gestión para Contratos de comodato (realice los estudios previos y proyecto de minuta de contrato de comodato con las siguientes entidades y municipios: Municipio de Ibagué Tolima proyecto para entregar estación Picaleña; Municipio Piendamó proyecto para hacer la entrega en comodato de la estación Piendamó; ambos proyectos se encuentran en espera del Excel de ficha de conservación para ser enviado al ministerio de cultura).
- Gestionar CDP para impuestos y para mantenimiento de sedes (Antioquia, Boyacá, Caquetá, Casanare, Córdoba, Huila, Norte de Santander, Putumayo, Quindío, Risaralda, Santander, Tolima, Valle del Cauca).</t>
  </si>
  <si>
    <t>Se aporta informes y evidencias de las
principales causas de incumplimiento de PQRD según lo estipulado el cual puede ser consultado en el siguiente link:
https://invias-my.sharepoint.com/:f:/g/personal/nerojas_invias_gov_co/EqCJ3AX4IW1GlJSvOZkD6I8B07MggNDeneYSajy-DZSImA?e=FtJUiR</t>
  </si>
  <si>
    <t xml:space="preserve">La estrategia de participación ciudadana fue aprobada en sesión del Comité Institucional de Gestión y Desempeño del 6 de junio de 2025, según se evidencia en el Memorando 2025I-VBOG-042327. Se publica en el menú transparencia del sitio web la estrategia así como el primer seguimiento a la misma. </t>
  </si>
  <si>
    <t>Se atendieron oportunamente las PQRD asignadas.                                   Se aportó informe de PQRSD atendidas oportunamente el cual puede ser consultado en el siguiente link: 
https://invias-my.sharepoint.com/:f:/g/personal/nerojas_invias_gov_co/EmAJ-8TsXItLobWEnu74P_IBNIp2Bs_qasO_aA8m8uDeHA?e=K5sDvd.</t>
  </si>
  <si>
    <t>Se emitió respuesta a Dieciséis (16) solicitudes de conceptos.</t>
  </si>
  <si>
    <t>Se han realizado la respectiva verificación del Inventarío normativo estructurado. El inventario mantenido será tenido en cuenta al momento de actualizar el normograma de la Entidad.</t>
  </si>
  <si>
    <t xml:space="preserve">Se ha realizado la verificación de la Normatividad técnica, la cual será tenida en cuenta al momento de actualizar el normograma da la Entidad. </t>
  </si>
  <si>
    <t>Se remiten documentos que dan cuenta de la gestión adelantada respecto de la Actualización de inventarios e ingresos, salidas de elementos a cargo de
peajes territoriales y fuerzas del PSNC. Los precitados documentos pueden ser consultados en el siguiente link:
https://inviasmy.
sharepoint.com/:f:/g/personal/sgallego_invias_gov_co/E
jpO_FIi8PlIooomE0kJOXgBCDfFZbhPStCiAofWQQ4IAg?e=
a6TN3zObserva
Segundo link: 
https://invias-my.sharepoint.com/personal/sgallego_invias_gov_co/_layouts/15/onedrive.aspx?id=%2Fpersonal%2Fsgallego%5Finvias%5Fgov%5Fco%2FDocuments%2FAlmac%C3%A9n%20e%20inventarios%2F2%20DAVID%20ARISTIZABAL%20SILGADO%2F2025%2F6%20EVALUACIONES%20SIPLAN%2F2DO%20TRIMESTRE&amp;ct=1752875075135&amp;or=OWA%2DNT%2DMail&amp;cid=df0bd10c%2D3244%2Df498%2D7521%2D82fc7ad43494&amp;ga=1</t>
  </si>
  <si>
    <t>SIPLAN no se ha  puesto el valor del porcentaje de la cantidad ejecutada</t>
  </si>
  <si>
    <t>Se ha dado soporte a los sistemas existentes, se analizan nuevos requerimientos, creando fichas técnicas para adquisición de nuevos aplicativos que cumplan con las funcionalidades solicitadas por usuario final.</t>
  </si>
  <si>
    <t>Avance del proyecto: 50% Mejora continua de políticas del MSPI con coordinadores de la OTIC. 
1. Política para el tratamiento de datos personales. 2. Política General de Seguridad y Privacidad de la Información. 
3. Política de Gestión de Riesgos de seguridad de la información. 
4. Política de Copias de Respaldo. 
Mejora continua de políticas del MSPI que se revisarán más adelante con las coordinaciones de la OTIC. 
1. Política de Activos de Información.
2. Política de Control de Acceso. 
3. Procedimiento de Activos de Información. - Escaneo de Vulnerabilidades para 96 activos de información tecnológicos. ¿Ajuste de observaciones de la Política Seguridad y Gestión de los Activos de Información ¿ Ajuste observaciones de la Política Control de Acceso. ¿ Gestión de Casos en GLPI.</t>
  </si>
  <si>
    <t>Se adelanta la  intervención de sitios críticos Dagua y Cocorná. SDGIC: Sitio critico: 1777-2024: 1, 3880/2024: 3, 3101/2024: 4.</t>
  </si>
  <si>
    <t>Se cuenta con el desarrollo de formatos en la plataforma Survey 123 para el reporte de emergencias y sitios críticos en la red vial principal a cargo del INVIAS, no obstante, no ha sido posible su implementación debido a la necesidad de adquirir la licencia para poder notificar los eventos mediante correo electrónico, lo cual se espera adquirir en los primeros meses del año 2025 y poder así implementar completamente estas herramientas.</t>
  </si>
  <si>
    <t>Se terminó el Dragado de mantenimiento de las bocas del rio Atrato: boca coquito, boca matuntugo y boca el roto.</t>
  </si>
  <si>
    <t xml:space="preserve">Se realizaron  las gestiones y actividades necesarias para garantizar la operación de los 27 túneles a cargo y con ello alcanzar los porcentajes programados. </t>
  </si>
  <si>
    <t>Se hicieron actividades de corte césped y rocería en el corredor férreo en sur de Bogotá.</t>
  </si>
  <si>
    <t>Diseño de graficas y material para capacitación a facilitadores del MIPG precisando el rol de segunda línea a cargo de la OAP y avances en la coordinación de la formulación participativa de programa de transparencia y ética pública. Adicionalmente Los avances en el plan de transición al PTEP, se encuentran documentados en el aplicativo KAEAK bajo la oportunidad de mejora ID 400.</t>
  </si>
  <si>
    <t>Dentro de la estrategia de INVIAS se contempló un proceso de encargos el cual nos ha permitido efectuar provisión mediante encargo de 57 empleos de carrera administrativa, en los tres primeros meses del año, permitiendo que los servidores de la planta desempeñen empleos de superior jerarquía. 
Es importante resaltar que el avance en la provisión de estos empleos está sujeto a la disponibilidad presupuestal en el rubro de ¿Gastos de Personal¿, teniendo en cuenta que el presupuesto asignado para el año 2025 no fue aprobado en su totalidad por el Ministerio de Hacienda, lo que incide directamente en la posibilidad de continuar con el proceso de cobertura de vacantes.
Adicional a lo anterior en la presente vigencia se adelantó la verificación de 9 empleos, los cuales fueron declarados procedentes por la Comisión de Personal del Instituto y consecuentemente se ordenó a esta subdirección volver a realizar estos procesos.</t>
  </si>
  <si>
    <t xml:space="preserve">Se avanzó en la ejecución de actividades alineadas a las líneas estratégicas definidas en el plan institucional, contribuyendo así al mejoramiento del clima organizacional, la promoción de estilos de vida saludables y la generación de entornos de trabajo inclusivos, participativos y corresponsables.
Los lineamientos de bienestar dirigidos a los servidores públicos del INVIAS se orientan a los programas definidos en el Plan de bienestar social e incentivos 2025:
a) Incentivos y estímulos
b) Cultura y Clima Laboral
c) Protección y Servicios Sociales
d) Valores Institucionales
e) Programa de Desvinculación Asistida
f) Transformación y Gestión del Cambio
g) Deportes
h) Actividades Culturales
i) Familia
j) Ferias 
k) Programa de Equidad e Inclusión de genero
l) EFR (Empresa Familiarmente Responsable)                                                                                                                                                </t>
  </si>
  <si>
    <t>Se realiza el seguimiento y verificación a la Matriz de Cumplimiento de la Ley 1712 de 2014 la cual se encuentra en formato Excel para el primer trimestre de la vigencia 2025, con el fin de generar alertas a las dependencias responsables de la producción y publicación de la información. Se revisaron cada una de las ubicaciones web de las categorías de la información, teniendo en cuenta los requisitos de la norma y el esquema de publicación vigente, mediante radicados No. 2025I-VBOG-019068 y No. 2025I-VBOG-021885 se remitió a las áreas responsables de la producción de información solicitud sobre los ítems identificados como pendientes en el seguimiento y el informe respecto al cumplimiento de los ítems de la Ley 1712 de 2014 se remitió a la OCI mediante radicado 2025I-VBOG-022291. Así mismo, se solicitó mediante radicado 2025I-VBOG-041736 los soportes frente a la actualización del sitio web de la entidad y se reiteró la solicitud de actualización del plan de trabajo asociado al hacer parte del plan de mejoramiento para el cumplimiento de la Ley 1712 de 2014.</t>
  </si>
  <si>
    <t>Se desarrollaron 3 mesas de trabajo con la subdirección General, la Oficina Asesora de Planeación para la Implementación mapa de aseguramiento Invías las cuales se desarrollaron el 09-04-2025; 08-05-2025 y el 16 -05-2025.
Se desarrollaron 2 mesas de trabajo para la Implementación mapa de aseguramiento PQRSD con participación de la SA, OAP, SUBG, SG, GARC los días 20-05-2025 y 13 de junio de 2025.</t>
  </si>
  <si>
    <t>Dirección Técnica y de Estructuración
Subdirección de Reglamentación Técnica e Innovación
Subdirección Administrativa
OTIC</t>
  </si>
  <si>
    <t>Durante el primer semestre los proyectos que incorporaron los lineamientos de infraestructura verde vial fueron: 
1.	Montaje, desmontaje y mantenimiento de puentes metálicos modulares, a través del sistema de monto agotable, para las estructuras a cargo del instituto nacional de vías – invias.
2.	“gestión vial integral de las carreteras los Alpes ‐ Madrid ‐ Bogotá, tramo 5008a y variante de Madrid, tramo 50cng, en el departamento de Cundinamarca
3.	rehabilitación y mantenimiento de la carretera San Jose Del Guaviare – cruce puerto rico ruta 6507 departamento del meta
4.	Gestión vial integral de la carretera Honda - Guaduas - Villeta, ruta 5008 desde el pr 5+850 al pr 64+000 y variante Honda - Puerto Bogotá, ruta 5007 desde el pr 46+000 al pr 46+1150, en los departamentos de Cundinamarca Y Tolima (sector 1) y gestión vial integral de la carretera el Korán - Guaduas, ruta 5008b desde el pr 0+000 al pr 59+162, en el departamento de Cundinamarca (sector 2).
5.	Rehabilitación, mantenimiento y atención de sitios críticos, gestión predial, social y ambiental sostenible de la carretera troncal central del norte, vía la palmera - presidente, ruta 5504.
6.	rehabilitación de la carretera planeta rica – la ye, ruta 2514, en el departamento de Córdoba.</t>
  </si>
  <si>
    <t>Se Gestionaron predios y mejoras requeridas para el desarrollo de proyectos INVÍAS
distribuidas así: Ficha 43, Estudios de Títulos 76, Avaluos 108 para un total de  227 revisiones</t>
  </si>
  <si>
    <t>Se gestionan acciones correspondientes a la identificación y administración de predios de uso público mediante la actualización de sus atributos en la base BUPI.</t>
  </si>
  <si>
    <t xml:space="preserve">Se efectua el seguimiento al componente social de los Planes de manejo y PAGAS </t>
  </si>
  <si>
    <t>Se gestionan las acciones del plan de implementación de los ejes de la política de sostenibilidad para el segundo trimestre</t>
  </si>
  <si>
    <t>PND COLOMBIA POTENCIA MUNDIAL DE LA VIDA 2023-2026</t>
  </si>
  <si>
    <r>
      <t xml:space="preserve">PROCESO: </t>
    </r>
    <r>
      <rPr>
        <sz val="11"/>
        <color theme="1"/>
        <rFont val="Verdana"/>
        <family val="2"/>
      </rPr>
      <t>DIRECCIONAMIENTO ESTRATÉGICO Y DE PLANEACIÓN INSTITUCIONAL</t>
    </r>
    <r>
      <rPr>
        <b/>
        <sz val="11"/>
        <color theme="1"/>
        <rFont val="Verdana"/>
        <family val="2"/>
      </rPr>
      <t xml:space="preserve">
FORMATO: </t>
    </r>
    <r>
      <rPr>
        <sz val="11"/>
        <color theme="1"/>
        <rFont val="Verdana"/>
        <family val="2"/>
      </rPr>
      <t xml:space="preserve">FORMULACIÓN Y MONITOREO DEL PLAN DE ACCIÓN ANUAL </t>
    </r>
  </si>
  <si>
    <t xml:space="preserve">Talento humano </t>
  </si>
  <si>
    <t xml:space="preserve">Integridad </t>
  </si>
  <si>
    <t xml:space="preserve">Planeación Institucional </t>
  </si>
  <si>
    <t>Gestión presupuestal y eficiencia del gasto público</t>
  </si>
  <si>
    <t xml:space="preserve">Compras y Contratación Pública </t>
  </si>
  <si>
    <t xml:space="preserve">Fortalecimiento organizacional y simplificación de procesos </t>
  </si>
  <si>
    <t>Servicio al ciudadano</t>
  </si>
  <si>
    <t xml:space="preserve">Participación ciudadana en la gestión pública </t>
  </si>
  <si>
    <t xml:space="preserve">Defensa jurídica </t>
  </si>
  <si>
    <t>Mejora normativa</t>
  </si>
  <si>
    <t>Racionalización de trámites</t>
  </si>
  <si>
    <t xml:space="preserve">Seguridad digital </t>
  </si>
  <si>
    <t>Seguimiento y evaluación del desempeño institucional</t>
  </si>
  <si>
    <t xml:space="preserve">Gestión documental </t>
  </si>
  <si>
    <t>Transparencia, acceso a la información pública y lucha contra la corrupción</t>
  </si>
  <si>
    <t>Gestión de la información estadística</t>
  </si>
  <si>
    <t>Control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</si>
</sst>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quot;$&quot;\ #,##0"/>
    <numFmt numFmtId="165" formatCode="&quot;$&quot;\ #,##0.00"/>
    <numFmt numFmtId="166" formatCode="#,##0.0"/>
    <numFmt numFmtId="167" formatCode="0.0"/>
    <numFmt numFmtId="168" formatCode="_-* #,##0.0_-;\-* #,##0.0_-;_-* &quot;-&quot;??_-;_-@_-"/>
  </numFmts>
  <fonts count="9" x14ac:knownFonts="1">
    <font>
      <sz val="12"/>
      <color theme="1"/>
      <name val="Calibri"/>
      <family val="2"/>
      <scheme val="minor"/>
    </font>
    <font>
      <sz val="11"/>
      <color theme="1"/>
      <name val="Calibri"/>
      <family val="2"/>
      <scheme val="minor"/>
    </font>
    <font>
      <sz val="12"/>
      <color theme="1"/>
      <name val="Calibri"/>
      <family val="2"/>
      <scheme val="minor"/>
    </font>
    <font>
      <sz val="10"/>
      <name val="Arial"/>
      <family val="2"/>
    </font>
    <font>
      <b/>
      <sz val="14"/>
      <color theme="1"/>
      <name val="Calibri Light"/>
      <family val="2"/>
      <scheme val="major"/>
    </font>
    <font>
      <b/>
      <sz val="11"/>
      <color rgb="FF000000"/>
      <name val="Calibri Light"/>
      <family val="2"/>
      <scheme val="major"/>
    </font>
    <font>
      <sz val="11"/>
      <color theme="1"/>
      <name val="Verdana"/>
      <family val="2"/>
    </font>
    <font>
      <b/>
      <sz val="11"/>
      <color theme="1"/>
      <name val="Verdana"/>
      <family val="2"/>
    </font>
    <font>
      <sz val="11"/>
      <color theme="1"/>
      <name val="Poppins"/>
    </font>
  </fonts>
  <fills count="7">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7" tint="0.79998168889431442"/>
        <bgColor indexed="65"/>
      </patternFill>
    </fill>
    <fill>
      <patternFill patternType="solid">
        <fgColor theme="0" tint="-4.9989318521683403E-2"/>
        <bgColor indexed="64"/>
      </patternFill>
    </fill>
    <fill>
      <patternFill patternType="solid">
        <fgColor rgb="FFFFC000"/>
        <bgColor indexed="64"/>
      </patternFill>
    </fill>
  </fills>
  <borders count="42">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style="medium">
        <color theme="1"/>
      </left>
      <right/>
      <top/>
      <bottom style="thin">
        <color auto="1"/>
      </bottom>
      <diagonal/>
    </border>
    <border>
      <left/>
      <right/>
      <top/>
      <bottom style="thin">
        <color auto="1"/>
      </bottom>
      <diagonal/>
    </border>
    <border>
      <left style="medium">
        <color auto="1"/>
      </left>
      <right/>
      <top style="thin">
        <color auto="1"/>
      </top>
      <bottom/>
      <diagonal/>
    </border>
    <border>
      <left style="medium">
        <color theme="1"/>
      </left>
      <right/>
      <top style="thin">
        <color auto="1"/>
      </top>
      <bottom/>
      <diagonal/>
    </border>
    <border>
      <left/>
      <right/>
      <top style="thin">
        <color auto="1"/>
      </top>
      <bottom/>
      <diagonal/>
    </border>
    <border>
      <left style="medium">
        <color theme="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thin">
        <color auto="1"/>
      </left>
      <right style="thin">
        <color auto="1"/>
      </right>
      <top style="thin">
        <color auto="1"/>
      </top>
      <bottom style="thin">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theme="1"/>
      </left>
      <right/>
      <top style="medium">
        <color indexed="64"/>
      </top>
      <bottom/>
      <diagonal/>
    </border>
    <border>
      <left/>
      <right style="medium">
        <color indexed="64"/>
      </right>
      <top/>
      <bottom style="thin">
        <color auto="1"/>
      </bottom>
      <diagonal/>
    </border>
    <border>
      <left/>
      <right style="medium">
        <color indexed="64"/>
      </right>
      <top style="thin">
        <color auto="1"/>
      </top>
      <bottom/>
      <diagonal/>
    </border>
    <border>
      <left style="thin">
        <color auto="1"/>
      </left>
      <right style="medium">
        <color indexed="64"/>
      </right>
      <top style="thin">
        <color auto="1"/>
      </top>
      <bottom/>
      <diagonal/>
    </border>
    <border>
      <left style="medium">
        <color theme="1"/>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right/>
      <top style="thin">
        <color rgb="FFABABAB"/>
      </top>
      <bottom style="thin">
        <color rgb="FFABABAB"/>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top style="thin">
        <color auto="1"/>
      </top>
      <bottom style="medium">
        <color indexed="64"/>
      </bottom>
      <diagonal/>
    </border>
  </borders>
  <cellStyleXfs count="10">
    <xf numFmtId="0" fontId="0" fillId="0" borderId="0"/>
    <xf numFmtId="9" fontId="2" fillId="0" borderId="0" applyFont="0" applyFill="0" applyBorder="0" applyAlignment="0" applyProtection="0"/>
    <xf numFmtId="0" fontId="3" fillId="0" borderId="0"/>
    <xf numFmtId="10" fontId="3" fillId="0" borderId="0"/>
    <xf numFmtId="41" fontId="2" fillId="0" borderId="0" applyFont="0" applyFill="0" applyBorder="0" applyAlignment="0" applyProtection="0"/>
    <xf numFmtId="43" fontId="2" fillId="0" borderId="0" applyFont="0" applyFill="0" applyBorder="0" applyAlignment="0" applyProtection="0"/>
    <xf numFmtId="0" fontId="1" fillId="4" borderId="0" applyNumberFormat="0" applyBorder="0" applyAlignment="0" applyProtection="0"/>
    <xf numFmtId="0" fontId="1" fillId="0" borderId="0"/>
    <xf numFmtId="9" fontId="1" fillId="0" borderId="0" applyFont="0" applyFill="0" applyBorder="0" applyAlignment="0" applyProtection="0"/>
    <xf numFmtId="9" fontId="3" fillId="0" borderId="0" applyFont="0" applyFill="0" applyBorder="0" applyAlignment="0" applyProtection="0"/>
  </cellStyleXfs>
  <cellXfs count="178">
    <xf numFmtId="0" fontId="0" fillId="0" borderId="0" xfId="0"/>
    <xf numFmtId="0" fontId="0" fillId="2" borderId="0" xfId="0" applyFill="1"/>
    <xf numFmtId="0" fontId="5" fillId="2" borderId="18" xfId="0" applyFont="1" applyFill="1" applyBorder="1" applyAlignment="1">
      <alignment horizontal="center" vertical="center" wrapText="1" readingOrder="1"/>
    </xf>
    <xf numFmtId="41" fontId="5" fillId="2" borderId="18" xfId="4" applyFont="1" applyFill="1" applyBorder="1" applyAlignment="1">
      <alignment horizontal="center" vertical="center" wrapText="1" readingOrder="1"/>
    </xf>
    <xf numFmtId="0" fontId="6" fillId="2" borderId="0" xfId="0" applyFont="1" applyFill="1"/>
    <xf numFmtId="0" fontId="6" fillId="2" borderId="0" xfId="0" applyFont="1" applyFill="1" applyAlignment="1">
      <alignment horizontal="center"/>
    </xf>
    <xf numFmtId="0" fontId="6" fillId="2" borderId="0" xfId="0" applyFont="1" applyFill="1" applyAlignment="1">
      <alignment horizontal="center" vertical="center"/>
    </xf>
    <xf numFmtId="0" fontId="6" fillId="0" borderId="0" xfId="0" applyFont="1"/>
    <xf numFmtId="9" fontId="6" fillId="2" borderId="0" xfId="0" applyNumberFormat="1" applyFont="1" applyFill="1"/>
    <xf numFmtId="0" fontId="6" fillId="2" borderId="0" xfId="0" applyFont="1" applyFill="1" applyAlignment="1">
      <alignment wrapText="1"/>
    </xf>
    <xf numFmtId="0" fontId="6" fillId="2" borderId="16" xfId="0" applyFont="1" applyFill="1" applyBorder="1" applyAlignment="1">
      <alignment horizontal="center" vertical="center"/>
    </xf>
    <xf numFmtId="9" fontId="7" fillId="3" borderId="17" xfId="2" applyNumberFormat="1" applyFont="1" applyFill="1" applyBorder="1" applyAlignment="1">
      <alignment horizontal="center" vertical="center" wrapText="1"/>
    </xf>
    <xf numFmtId="9" fontId="7" fillId="3" borderId="17" xfId="1" applyFont="1" applyFill="1" applyBorder="1" applyAlignment="1">
      <alignment horizontal="center" vertical="center" wrapText="1"/>
    </xf>
    <xf numFmtId="10" fontId="6" fillId="0" borderId="17" xfId="3" applyFont="1" applyBorder="1" applyAlignment="1">
      <alignment horizontal="center" vertical="center" wrapText="1"/>
    </xf>
    <xf numFmtId="0" fontId="6" fillId="0" borderId="17" xfId="0" applyFont="1" applyBorder="1" applyAlignment="1">
      <alignment horizontal="center" vertical="center" wrapText="1"/>
    </xf>
    <xf numFmtId="9" fontId="6" fillId="0" borderId="17" xfId="1" applyFont="1" applyFill="1" applyBorder="1" applyAlignment="1">
      <alignment horizontal="center" vertical="center" wrapText="1"/>
    </xf>
    <xf numFmtId="1" fontId="6" fillId="0" borderId="17" xfId="0" applyNumberFormat="1" applyFont="1" applyBorder="1" applyAlignment="1">
      <alignment horizontal="center" vertical="center" wrapText="1"/>
    </xf>
    <xf numFmtId="9" fontId="6" fillId="0" borderId="17" xfId="0" applyNumberFormat="1" applyFont="1" applyBorder="1" applyAlignment="1">
      <alignment horizontal="center" vertical="center" wrapText="1"/>
    </xf>
    <xf numFmtId="9" fontId="6" fillId="0" borderId="17" xfId="2" applyNumberFormat="1" applyFont="1" applyBorder="1" applyAlignment="1">
      <alignment horizontal="center" vertical="center" wrapText="1"/>
    </xf>
    <xf numFmtId="0" fontId="6" fillId="5" borderId="23" xfId="0" applyFont="1" applyFill="1" applyBorder="1"/>
    <xf numFmtId="0" fontId="6" fillId="2" borderId="17" xfId="0" applyFont="1" applyFill="1" applyBorder="1" applyAlignment="1">
      <alignment horizontal="justify" vertical="center" wrapText="1"/>
    </xf>
    <xf numFmtId="0" fontId="6" fillId="2" borderId="23" xfId="0" applyFont="1" applyFill="1" applyBorder="1"/>
    <xf numFmtId="0" fontId="6" fillId="2" borderId="17" xfId="0" applyFont="1" applyFill="1" applyBorder="1"/>
    <xf numFmtId="0" fontId="6" fillId="0" borderId="17" xfId="2" applyFont="1" applyBorder="1" applyAlignment="1">
      <alignment horizontal="center" vertical="center" wrapText="1"/>
    </xf>
    <xf numFmtId="2" fontId="6" fillId="0" borderId="17" xfId="2" applyNumberFormat="1" applyFont="1" applyBorder="1" applyAlignment="1">
      <alignment horizontal="center" vertical="center" wrapText="1"/>
    </xf>
    <xf numFmtId="0" fontId="6" fillId="0" borderId="17" xfId="0" applyFont="1" applyBorder="1" applyAlignment="1">
      <alignment horizontal="justify" vertical="center" wrapText="1"/>
    </xf>
    <xf numFmtId="0" fontId="6" fillId="2" borderId="17" xfId="0" applyFont="1" applyFill="1" applyBorder="1" applyAlignment="1">
      <alignment horizontal="center" vertical="center" wrapText="1"/>
    </xf>
    <xf numFmtId="0" fontId="6" fillId="0" borderId="17" xfId="0" applyFont="1" applyBorder="1" applyAlignment="1">
      <alignment horizontal="left" vertical="center" wrapText="1"/>
    </xf>
    <xf numFmtId="0" fontId="6" fillId="0" borderId="17" xfId="0" applyFont="1" applyBorder="1" applyAlignment="1">
      <alignment horizontal="center" vertical="center"/>
    </xf>
    <xf numFmtId="0" fontId="6" fillId="0" borderId="17" xfId="3" applyNumberFormat="1" applyFont="1" applyBorder="1" applyAlignment="1">
      <alignment horizontal="center" vertical="center" wrapText="1"/>
    </xf>
    <xf numFmtId="9" fontId="6" fillId="0" borderId="17" xfId="3" applyNumberFormat="1" applyFont="1" applyBorder="1" applyAlignment="1">
      <alignment horizontal="center" vertical="center" wrapText="1"/>
    </xf>
    <xf numFmtId="9" fontId="6" fillId="0" borderId="17" xfId="8" applyFont="1" applyFill="1" applyBorder="1" applyAlignment="1">
      <alignment horizontal="center" vertical="center" wrapText="1"/>
    </xf>
    <xf numFmtId="10" fontId="6" fillId="0" borderId="17" xfId="3" applyFont="1" applyBorder="1" applyAlignment="1">
      <alignment vertical="center" wrapText="1"/>
    </xf>
    <xf numFmtId="0" fontId="6" fillId="0" borderId="17" xfId="2" applyFont="1" applyBorder="1" applyAlignment="1">
      <alignment vertical="center" wrapText="1"/>
    </xf>
    <xf numFmtId="2" fontId="6" fillId="0" borderId="17" xfId="2" applyNumberFormat="1" applyFont="1" applyBorder="1" applyAlignment="1">
      <alignment vertical="center" wrapText="1"/>
    </xf>
    <xf numFmtId="1" fontId="6" fillId="0" borderId="17" xfId="2" applyNumberFormat="1" applyFont="1" applyBorder="1" applyAlignment="1">
      <alignment vertical="center" wrapText="1"/>
    </xf>
    <xf numFmtId="9" fontId="6" fillId="0" borderId="17" xfId="1" applyFont="1" applyFill="1" applyBorder="1" applyAlignment="1">
      <alignment vertical="center" wrapText="1"/>
    </xf>
    <xf numFmtId="9" fontId="6" fillId="0" borderId="17" xfId="2" applyNumberFormat="1" applyFont="1" applyBorder="1" applyAlignment="1">
      <alignment vertical="center" wrapText="1"/>
    </xf>
    <xf numFmtId="2" fontId="6" fillId="0" borderId="17" xfId="5" applyNumberFormat="1" applyFont="1" applyBorder="1" applyAlignment="1">
      <alignment vertical="center" wrapText="1"/>
    </xf>
    <xf numFmtId="0" fontId="6" fillId="0" borderId="23" xfId="0" applyFont="1" applyBorder="1" applyAlignment="1">
      <alignment vertical="center"/>
    </xf>
    <xf numFmtId="0" fontId="6" fillId="0" borderId="17" xfId="0" applyFont="1" applyBorder="1" applyAlignment="1">
      <alignment vertical="center" wrapText="1"/>
    </xf>
    <xf numFmtId="0" fontId="6" fillId="2" borderId="23" xfId="0" applyFont="1" applyFill="1" applyBorder="1" applyAlignment="1">
      <alignment vertical="center"/>
    </xf>
    <xf numFmtId="0" fontId="6" fillId="2" borderId="17" xfId="0" applyFont="1" applyFill="1" applyBorder="1" applyAlignment="1">
      <alignment vertical="center"/>
    </xf>
    <xf numFmtId="0" fontId="6" fillId="2" borderId="0" xfId="0" applyFont="1" applyFill="1" applyAlignment="1">
      <alignment vertical="center"/>
    </xf>
    <xf numFmtId="0" fontId="6" fillId="0" borderId="0" xfId="0" applyFont="1" applyAlignment="1">
      <alignment vertical="center"/>
    </xf>
    <xf numFmtId="1" fontId="6" fillId="0" borderId="17" xfId="2" applyNumberFormat="1" applyFont="1" applyBorder="1" applyAlignment="1">
      <alignment horizontal="center" vertical="center" wrapText="1"/>
    </xf>
    <xf numFmtId="0" fontId="6" fillId="0" borderId="23" xfId="0" applyFont="1" applyBorder="1"/>
    <xf numFmtId="9" fontId="6" fillId="0" borderId="22" xfId="1" applyFont="1" applyFill="1" applyBorder="1" applyAlignment="1">
      <alignment horizontal="center" vertical="center" wrapText="1"/>
    </xf>
    <xf numFmtId="4" fontId="6" fillId="0" borderId="17" xfId="2" applyNumberFormat="1" applyFont="1" applyBorder="1" applyAlignment="1">
      <alignment horizontal="center" vertical="center" wrapText="1"/>
    </xf>
    <xf numFmtId="0" fontId="6" fillId="0" borderId="17" xfId="7" applyFont="1" applyBorder="1" applyAlignment="1">
      <alignment horizontal="center" vertical="center" wrapText="1"/>
    </xf>
    <xf numFmtId="9" fontId="7" fillId="0" borderId="17" xfId="1" applyFont="1" applyFill="1" applyBorder="1" applyAlignment="1">
      <alignment horizontal="center" vertical="center" wrapText="1"/>
    </xf>
    <xf numFmtId="0" fontId="6" fillId="0" borderId="17" xfId="0" applyFont="1" applyBorder="1" applyAlignment="1">
      <alignment vertical="center"/>
    </xf>
    <xf numFmtId="41" fontId="6" fillId="0" borderId="17" xfId="4" applyFont="1" applyFill="1" applyBorder="1" applyAlignment="1">
      <alignment horizontal="center" vertical="center" wrapText="1"/>
    </xf>
    <xf numFmtId="43" fontId="6" fillId="0" borderId="17" xfId="5" applyFont="1" applyFill="1" applyBorder="1" applyAlignment="1">
      <alignment horizontal="center" vertical="center" wrapText="1"/>
    </xf>
    <xf numFmtId="9" fontId="6" fillId="0" borderId="17" xfId="4" applyNumberFormat="1" applyFont="1" applyFill="1" applyBorder="1" applyAlignment="1">
      <alignment horizontal="center" vertical="center" wrapText="1"/>
    </xf>
    <xf numFmtId="164" fontId="6" fillId="0" borderId="17" xfId="6" applyNumberFormat="1" applyFont="1" applyFill="1" applyBorder="1" applyAlignment="1">
      <alignment vertical="center"/>
    </xf>
    <xf numFmtId="43" fontId="6" fillId="2" borderId="23" xfId="0" applyNumberFormat="1" applyFont="1" applyFill="1" applyBorder="1"/>
    <xf numFmtId="165" fontId="6" fillId="0" borderId="34" xfId="0" applyNumberFormat="1" applyFont="1" applyBorder="1" applyAlignment="1">
      <alignment vertical="center"/>
    </xf>
    <xf numFmtId="43" fontId="7" fillId="0" borderId="17" xfId="5" applyFont="1" applyFill="1" applyBorder="1" applyAlignment="1">
      <alignment horizontal="center" vertical="center" wrapText="1"/>
    </xf>
    <xf numFmtId="0" fontId="6" fillId="0" borderId="23" xfId="0" applyFont="1" applyBorder="1" applyAlignment="1">
      <alignment horizontal="center" vertical="center" wrapText="1"/>
    </xf>
    <xf numFmtId="2" fontId="6" fillId="0" borderId="17" xfId="0" applyNumberFormat="1" applyFont="1" applyBorder="1" applyAlignment="1">
      <alignment horizontal="center" vertical="center" wrapText="1"/>
    </xf>
    <xf numFmtId="2" fontId="6" fillId="0" borderId="17" xfId="1" applyNumberFormat="1" applyFont="1" applyFill="1" applyBorder="1" applyAlignment="1">
      <alignment horizontal="center" vertical="center" wrapText="1"/>
    </xf>
    <xf numFmtId="9" fontId="6" fillId="2" borderId="23" xfId="1" applyFont="1" applyFill="1" applyBorder="1"/>
    <xf numFmtId="0" fontId="6" fillId="2" borderId="23" xfId="0" applyFont="1" applyFill="1" applyBorder="1" applyAlignment="1">
      <alignment wrapText="1"/>
    </xf>
    <xf numFmtId="0" fontId="6" fillId="0" borderId="17" xfId="1" applyNumberFormat="1" applyFont="1" applyFill="1" applyBorder="1" applyAlignment="1">
      <alignment horizontal="center" vertical="center" wrapText="1"/>
    </xf>
    <xf numFmtId="1" fontId="6" fillId="0" borderId="17" xfId="8" applyNumberFormat="1" applyFont="1" applyFill="1" applyBorder="1" applyAlignment="1">
      <alignment horizontal="center" vertical="center" wrapText="1"/>
    </xf>
    <xf numFmtId="168" fontId="6" fillId="0" borderId="17" xfId="5" applyNumberFormat="1" applyFont="1" applyFill="1" applyBorder="1" applyAlignment="1">
      <alignment vertical="center" wrapText="1"/>
    </xf>
    <xf numFmtId="0" fontId="6" fillId="0" borderId="17" xfId="0" applyFont="1" applyBorder="1"/>
    <xf numFmtId="9" fontId="6" fillId="0" borderId="23" xfId="1" applyFont="1" applyFill="1" applyBorder="1"/>
    <xf numFmtId="3" fontId="6" fillId="0" borderId="17" xfId="2" applyNumberFormat="1" applyFont="1" applyBorder="1" applyAlignment="1">
      <alignment horizontal="center" vertical="center" wrapText="1"/>
    </xf>
    <xf numFmtId="166" fontId="6" fillId="0" borderId="17" xfId="2" applyNumberFormat="1" applyFont="1" applyBorder="1" applyAlignment="1">
      <alignment horizontal="center" vertical="center" wrapText="1"/>
    </xf>
    <xf numFmtId="0" fontId="6" fillId="5" borderId="23" xfId="1" applyNumberFormat="1" applyFont="1" applyFill="1" applyBorder="1"/>
    <xf numFmtId="1" fontId="6" fillId="0" borderId="17" xfId="5" applyNumberFormat="1" applyFont="1" applyFill="1" applyBorder="1" applyAlignment="1">
      <alignment horizontal="center" vertical="center" wrapText="1"/>
    </xf>
    <xf numFmtId="0" fontId="6" fillId="0" borderId="17" xfId="5" applyNumberFormat="1" applyFont="1" applyFill="1" applyBorder="1" applyAlignment="1">
      <alignment horizontal="center" vertical="center" wrapText="1"/>
    </xf>
    <xf numFmtId="9" fontId="6" fillId="5" borderId="23" xfId="1" applyFont="1" applyFill="1" applyBorder="1"/>
    <xf numFmtId="0" fontId="6" fillId="5" borderId="23" xfId="0" applyFont="1" applyFill="1" applyBorder="1" applyAlignment="1">
      <alignment wrapText="1"/>
    </xf>
    <xf numFmtId="167" fontId="6" fillId="0" borderId="17" xfId="1" applyNumberFormat="1" applyFont="1" applyFill="1" applyBorder="1" applyAlignment="1">
      <alignment horizontal="center" vertical="center" wrapText="1"/>
    </xf>
    <xf numFmtId="9" fontId="6" fillId="0" borderId="0" xfId="1" applyFont="1" applyFill="1" applyAlignment="1">
      <alignment horizontal="center" vertical="center"/>
    </xf>
    <xf numFmtId="2" fontId="6" fillId="0" borderId="35" xfId="1" applyNumberFormat="1" applyFont="1" applyFill="1" applyBorder="1" applyAlignment="1">
      <alignment horizontal="center" vertical="center" wrapText="1"/>
    </xf>
    <xf numFmtId="9" fontId="6" fillId="0" borderId="17" xfId="1" applyFont="1" applyFill="1" applyBorder="1" applyAlignment="1">
      <alignment horizontal="center" vertical="center"/>
    </xf>
    <xf numFmtId="9" fontId="6" fillId="0" borderId="36" xfId="2" applyNumberFormat="1" applyFont="1" applyBorder="1" applyAlignment="1">
      <alignment horizontal="center" vertical="center" wrapText="1"/>
    </xf>
    <xf numFmtId="9" fontId="6" fillId="0" borderId="37" xfId="1" applyFont="1" applyFill="1" applyBorder="1" applyAlignment="1">
      <alignment horizontal="center" vertical="center" wrapText="1"/>
    </xf>
    <xf numFmtId="0" fontId="6" fillId="0" borderId="23" xfId="0" applyFont="1" applyBorder="1" applyAlignment="1">
      <alignment wrapText="1"/>
    </xf>
    <xf numFmtId="3" fontId="6" fillId="0" borderId="17" xfId="5" applyNumberFormat="1" applyFont="1" applyFill="1" applyBorder="1" applyAlignment="1">
      <alignment horizontal="center" vertical="center" wrapText="1"/>
    </xf>
    <xf numFmtId="9" fontId="6" fillId="0" borderId="17" xfId="9" applyFont="1" applyFill="1" applyBorder="1" applyAlignment="1">
      <alignment horizontal="center" vertical="center" wrapText="1"/>
    </xf>
    <xf numFmtId="0" fontId="6" fillId="2" borderId="25" xfId="0" applyFont="1" applyFill="1" applyBorder="1" applyAlignment="1">
      <alignment horizontal="justify" vertical="center" wrapText="1"/>
    </xf>
    <xf numFmtId="0" fontId="6" fillId="5" borderId="26" xfId="0" applyFont="1" applyFill="1" applyBorder="1"/>
    <xf numFmtId="0" fontId="6" fillId="2" borderId="26" xfId="0" applyFont="1" applyFill="1" applyBorder="1"/>
    <xf numFmtId="9" fontId="6" fillId="0" borderId="0" xfId="0" applyNumberFormat="1" applyFont="1"/>
    <xf numFmtId="0" fontId="6" fillId="0" borderId="0" xfId="0" applyFont="1" applyAlignment="1">
      <alignment wrapText="1"/>
    </xf>
    <xf numFmtId="0" fontId="6" fillId="2" borderId="0" xfId="2" applyFont="1" applyFill="1" applyAlignment="1">
      <alignment vertical="center" wrapText="1"/>
    </xf>
    <xf numFmtId="0" fontId="6" fillId="2" borderId="0" xfId="2" applyFont="1" applyFill="1" applyAlignment="1">
      <alignment horizontal="justify" vertical="center" wrapText="1"/>
    </xf>
    <xf numFmtId="0" fontId="6" fillId="0" borderId="0" xfId="2" applyFont="1" applyAlignment="1">
      <alignment horizontal="justify" vertical="center" wrapText="1"/>
    </xf>
    <xf numFmtId="0" fontId="6" fillId="2" borderId="0" xfId="2" applyFont="1" applyFill="1" applyAlignment="1">
      <alignment horizontal="center" vertical="center" wrapText="1"/>
    </xf>
    <xf numFmtId="9" fontId="6" fillId="2" borderId="0" xfId="1" applyFont="1" applyFill="1" applyAlignment="1">
      <alignment horizontal="center" vertical="center" wrapText="1"/>
    </xf>
    <xf numFmtId="9" fontId="6" fillId="2" borderId="0" xfId="2" applyNumberFormat="1" applyFont="1" applyFill="1" applyAlignment="1">
      <alignment horizontal="center" vertical="center" wrapText="1"/>
    </xf>
    <xf numFmtId="9" fontId="6" fillId="5" borderId="22" xfId="1" applyFont="1" applyFill="1" applyBorder="1" applyAlignment="1">
      <alignment horizontal="center" vertical="center" wrapText="1"/>
    </xf>
    <xf numFmtId="9" fontId="6" fillId="5" borderId="35" xfId="0" applyNumberFormat="1" applyFont="1" applyFill="1" applyBorder="1" applyAlignment="1">
      <alignment horizontal="center" vertical="center" wrapText="1"/>
    </xf>
    <xf numFmtId="0" fontId="6" fillId="5" borderId="17" xfId="0" applyFont="1" applyFill="1" applyBorder="1" applyAlignment="1">
      <alignment horizontal="justify" vertical="center" wrapText="1"/>
    </xf>
    <xf numFmtId="0" fontId="6" fillId="2" borderId="36" xfId="0" applyFont="1" applyFill="1" applyBorder="1" applyAlignment="1">
      <alignment horizontal="justify" vertical="center" wrapText="1"/>
    </xf>
    <xf numFmtId="9" fontId="6" fillId="5" borderId="35" xfId="1" applyFont="1" applyFill="1" applyBorder="1" applyAlignment="1">
      <alignment horizontal="center" vertical="center" wrapText="1"/>
    </xf>
    <xf numFmtId="0" fontId="6" fillId="2" borderId="17" xfId="0" applyFont="1" applyFill="1" applyBorder="1" applyAlignment="1">
      <alignment vertical="center" wrapText="1"/>
    </xf>
    <xf numFmtId="9" fontId="6" fillId="0" borderId="35" xfId="1" applyFont="1" applyFill="1" applyBorder="1" applyAlignment="1">
      <alignment horizontal="center" vertical="center" wrapText="1"/>
    </xf>
    <xf numFmtId="0" fontId="6" fillId="2" borderId="36" xfId="0" applyFont="1" applyFill="1" applyBorder="1" applyAlignment="1">
      <alignment vertical="center" wrapText="1"/>
    </xf>
    <xf numFmtId="0" fontId="6" fillId="2" borderId="23" xfId="0" applyFont="1" applyFill="1" applyBorder="1" applyAlignment="1">
      <alignment horizontal="justify" vertical="center" wrapText="1"/>
    </xf>
    <xf numFmtId="0" fontId="6" fillId="0" borderId="0" xfId="2" applyFont="1" applyAlignment="1">
      <alignment horizontal="center" vertical="center" wrapText="1"/>
    </xf>
    <xf numFmtId="0" fontId="6" fillId="0" borderId="36" xfId="0" applyFont="1" applyBorder="1" applyAlignment="1">
      <alignment horizontal="justify" vertical="center" wrapText="1"/>
    </xf>
    <xf numFmtId="0" fontId="6" fillId="5" borderId="35" xfId="0" applyFont="1" applyFill="1" applyBorder="1" applyAlignment="1">
      <alignment horizontal="center" vertical="center" wrapText="1"/>
    </xf>
    <xf numFmtId="9" fontId="6" fillId="0" borderId="17" xfId="0" applyNumberFormat="1" applyFont="1" applyBorder="1" applyAlignment="1">
      <alignment horizontal="center" vertical="center"/>
    </xf>
    <xf numFmtId="9" fontId="6" fillId="5" borderId="38" xfId="1" applyFont="1" applyFill="1" applyBorder="1" applyAlignment="1">
      <alignment horizontal="center" vertical="center" wrapText="1"/>
    </xf>
    <xf numFmtId="10" fontId="6" fillId="5" borderId="17" xfId="2" applyNumberFormat="1" applyFont="1" applyFill="1" applyBorder="1" applyAlignment="1">
      <alignment horizontal="left" vertical="center" wrapText="1"/>
    </xf>
    <xf numFmtId="0" fontId="6" fillId="5" borderId="17" xfId="2" applyFont="1" applyFill="1" applyBorder="1" applyAlignment="1">
      <alignment horizontal="left" vertical="center" wrapText="1"/>
    </xf>
    <xf numFmtId="0" fontId="6" fillId="5" borderId="17" xfId="0" applyFont="1" applyFill="1" applyBorder="1" applyAlignment="1">
      <alignment horizontal="left" vertical="center" wrapText="1"/>
    </xf>
    <xf numFmtId="9" fontId="6" fillId="5" borderId="24" xfId="1" applyFont="1" applyFill="1" applyBorder="1" applyAlignment="1">
      <alignment horizontal="center" vertical="center" wrapText="1"/>
    </xf>
    <xf numFmtId="9" fontId="6" fillId="5" borderId="41" xfId="1" applyFont="1" applyFill="1" applyBorder="1" applyAlignment="1">
      <alignment horizontal="center" vertical="center" wrapText="1"/>
    </xf>
    <xf numFmtId="0" fontId="6" fillId="5" borderId="25" xfId="0" applyFont="1" applyFill="1" applyBorder="1" applyAlignment="1">
      <alignment horizontal="left" vertical="center" wrapText="1"/>
    </xf>
    <xf numFmtId="9" fontId="8" fillId="2" borderId="22" xfId="0" applyNumberFormat="1" applyFont="1" applyFill="1" applyBorder="1" applyAlignment="1">
      <alignment horizontal="center" vertical="center" wrapText="1"/>
    </xf>
    <xf numFmtId="9" fontId="8" fillId="2" borderId="17" xfId="1" applyFont="1" applyFill="1" applyBorder="1" applyAlignment="1">
      <alignment horizontal="center" vertical="center" wrapText="1"/>
    </xf>
    <xf numFmtId="9" fontId="8" fillId="2" borderId="22" xfId="0" applyNumberFormat="1" applyFont="1" applyFill="1" applyBorder="1" applyAlignment="1">
      <alignment vertical="center" wrapText="1"/>
    </xf>
    <xf numFmtId="9" fontId="8" fillId="6" borderId="17" xfId="1" applyFont="1" applyFill="1" applyBorder="1" applyAlignment="1">
      <alignment horizontal="center" vertical="center" wrapText="1"/>
    </xf>
    <xf numFmtId="9" fontId="8" fillId="6" borderId="22" xfId="1" applyFont="1" applyFill="1" applyBorder="1" applyAlignment="1">
      <alignment horizontal="center" vertical="center" wrapText="1"/>
    </xf>
    <xf numFmtId="9" fontId="8" fillId="0" borderId="22" xfId="1" applyFont="1" applyFill="1" applyBorder="1" applyAlignment="1">
      <alignment horizontal="center" vertical="center" wrapText="1"/>
    </xf>
    <xf numFmtId="9" fontId="8" fillId="0" borderId="17" xfId="1" applyFont="1" applyFill="1" applyBorder="1" applyAlignment="1">
      <alignment horizontal="center" vertical="center" wrapText="1"/>
    </xf>
    <xf numFmtId="9" fontId="8" fillId="0" borderId="17" xfId="0" applyNumberFormat="1" applyFont="1" applyBorder="1" applyAlignment="1">
      <alignment horizontal="center" vertical="center" wrapText="1"/>
    </xf>
    <xf numFmtId="9" fontId="8" fillId="2" borderId="24" xfId="0" applyNumberFormat="1" applyFont="1" applyFill="1" applyBorder="1" applyAlignment="1">
      <alignment horizontal="center" vertical="center" wrapText="1"/>
    </xf>
    <xf numFmtId="9" fontId="8" fillId="2" borderId="25" xfId="1" applyFont="1" applyFill="1" applyBorder="1" applyAlignment="1">
      <alignment horizontal="center" vertical="center" wrapText="1"/>
    </xf>
    <xf numFmtId="9" fontId="8" fillId="0" borderId="22" xfId="0" applyNumberFormat="1" applyFont="1" applyBorder="1" applyAlignment="1">
      <alignment horizontal="center" vertical="center" wrapText="1"/>
    </xf>
    <xf numFmtId="0" fontId="7" fillId="2" borderId="39" xfId="0" applyFont="1" applyFill="1" applyBorder="1" applyAlignment="1">
      <alignment horizontal="center"/>
    </xf>
    <xf numFmtId="0" fontId="7" fillId="2" borderId="40" xfId="0" applyFont="1" applyFill="1" applyBorder="1" applyAlignment="1">
      <alignment horizontal="center"/>
    </xf>
    <xf numFmtId="0" fontId="7" fillId="2" borderId="20" xfId="0" applyFont="1" applyFill="1" applyBorder="1" applyAlignment="1">
      <alignment horizontal="center"/>
    </xf>
    <xf numFmtId="0" fontId="7" fillId="2" borderId="21" xfId="0" applyFont="1" applyFill="1" applyBorder="1" applyAlignment="1">
      <alignment horizontal="center"/>
    </xf>
    <xf numFmtId="0" fontId="7" fillId="3" borderId="23" xfId="2" applyFont="1" applyFill="1" applyBorder="1" applyAlignment="1">
      <alignment horizontal="center" vertical="center" wrapText="1"/>
    </xf>
    <xf numFmtId="0" fontId="7" fillId="3" borderId="17" xfId="2" applyFont="1" applyFill="1" applyBorder="1" applyAlignment="1">
      <alignment horizontal="center" vertical="center" wrapText="1"/>
    </xf>
    <xf numFmtId="0" fontId="6" fillId="3" borderId="22" xfId="0" applyFont="1" applyFill="1" applyBorder="1" applyAlignment="1">
      <alignment horizontal="center"/>
    </xf>
    <xf numFmtId="0" fontId="6" fillId="3" borderId="17" xfId="0" applyFont="1" applyFill="1" applyBorder="1" applyAlignment="1">
      <alignment horizontal="center"/>
    </xf>
    <xf numFmtId="0" fontId="7" fillId="3" borderId="22" xfId="0" applyFont="1" applyFill="1" applyBorder="1" applyAlignment="1">
      <alignment horizontal="center"/>
    </xf>
    <xf numFmtId="0" fontId="7" fillId="3" borderId="17" xfId="0" applyFont="1" applyFill="1" applyBorder="1" applyAlignment="1">
      <alignment horizontal="center"/>
    </xf>
    <xf numFmtId="0" fontId="7" fillId="3" borderId="36" xfId="0" applyFont="1" applyFill="1" applyBorder="1" applyAlignment="1">
      <alignment horizontal="center"/>
    </xf>
    <xf numFmtId="0" fontId="7" fillId="3" borderId="36" xfId="2" applyFont="1" applyFill="1" applyBorder="1" applyAlignment="1">
      <alignment horizontal="center" vertical="center" wrapText="1"/>
    </xf>
    <xf numFmtId="0" fontId="7" fillId="3" borderId="19" xfId="2" applyFont="1" applyFill="1" applyBorder="1" applyAlignment="1">
      <alignment horizontal="center" vertical="center" wrapText="1"/>
    </xf>
    <xf numFmtId="0" fontId="7" fillId="3" borderId="20" xfId="2" applyFont="1" applyFill="1" applyBorder="1" applyAlignment="1">
      <alignment horizontal="center" vertical="center" wrapText="1"/>
    </xf>
    <xf numFmtId="0" fontId="7" fillId="3" borderId="21" xfId="2" applyFont="1" applyFill="1" applyBorder="1" applyAlignment="1">
      <alignment horizontal="center" vertical="center" wrapText="1"/>
    </xf>
    <xf numFmtId="0" fontId="7" fillId="3" borderId="22" xfId="2" applyFont="1" applyFill="1" applyBorder="1" applyAlignment="1">
      <alignment horizontal="center" vertical="center" wrapText="1"/>
    </xf>
    <xf numFmtId="0" fontId="7" fillId="3" borderId="35" xfId="2" applyFont="1" applyFill="1" applyBorder="1" applyAlignment="1">
      <alignment horizontal="center" vertical="center" wrapText="1"/>
    </xf>
    <xf numFmtId="0" fontId="6" fillId="2" borderId="1" xfId="2" applyFont="1" applyFill="1" applyBorder="1" applyAlignment="1">
      <alignment horizontal="center" vertical="center" wrapText="1"/>
    </xf>
    <xf numFmtId="0" fontId="6" fillId="0" borderId="2" xfId="2" applyFont="1" applyBorder="1" applyAlignment="1">
      <alignment horizontal="center" vertical="center" wrapText="1"/>
    </xf>
    <xf numFmtId="0" fontId="6" fillId="2" borderId="4" xfId="2" applyFont="1" applyFill="1" applyBorder="1" applyAlignment="1">
      <alignment horizontal="center" vertical="center" wrapText="1"/>
    </xf>
    <xf numFmtId="0" fontId="6" fillId="0" borderId="5" xfId="2" applyFont="1" applyBorder="1" applyAlignment="1">
      <alignment horizontal="center" vertical="center" wrapText="1"/>
    </xf>
    <xf numFmtId="0" fontId="6" fillId="2" borderId="14" xfId="2" applyFont="1" applyFill="1" applyBorder="1" applyAlignment="1">
      <alignment horizontal="center" vertical="center" wrapText="1"/>
    </xf>
    <xf numFmtId="0" fontId="6" fillId="0" borderId="15" xfId="2" applyFont="1" applyBorder="1" applyAlignment="1">
      <alignment horizontal="center" vertical="center" wrapText="1"/>
    </xf>
    <xf numFmtId="0" fontId="7" fillId="2" borderId="1" xfId="2" applyFont="1" applyFill="1" applyBorder="1" applyAlignment="1">
      <alignment horizontal="center" vertical="center" wrapText="1"/>
    </xf>
    <xf numFmtId="0" fontId="7" fillId="2" borderId="3" xfId="2" applyFont="1" applyFill="1" applyBorder="1" applyAlignment="1">
      <alignment horizontal="center" vertical="center" wrapText="1"/>
    </xf>
    <xf numFmtId="0" fontId="7" fillId="2" borderId="2" xfId="2" applyFont="1" applyFill="1" applyBorder="1" applyAlignment="1">
      <alignment horizontal="center" vertical="center" wrapText="1"/>
    </xf>
    <xf numFmtId="0" fontId="7" fillId="2" borderId="4" xfId="2" applyFont="1" applyFill="1" applyBorder="1" applyAlignment="1">
      <alignment horizontal="center" vertical="center" wrapText="1"/>
    </xf>
    <xf numFmtId="0" fontId="7" fillId="2" borderId="0" xfId="2" applyFont="1" applyFill="1" applyAlignment="1">
      <alignment horizontal="center" vertical="center" wrapText="1"/>
    </xf>
    <xf numFmtId="0" fontId="7" fillId="2" borderId="5" xfId="2" applyFont="1" applyFill="1" applyBorder="1" applyAlignment="1">
      <alignment horizontal="center" vertical="center" wrapText="1"/>
    </xf>
    <xf numFmtId="0" fontId="7" fillId="2" borderId="14" xfId="2" applyFont="1" applyFill="1" applyBorder="1" applyAlignment="1">
      <alignment horizontal="center" vertical="center" wrapText="1"/>
    </xf>
    <xf numFmtId="0" fontId="7" fillId="2" borderId="16" xfId="2" applyFont="1" applyFill="1" applyBorder="1" applyAlignment="1">
      <alignment horizontal="center" vertical="center" wrapText="1"/>
    </xf>
    <xf numFmtId="0" fontId="7" fillId="2" borderId="15" xfId="2" applyFont="1" applyFill="1" applyBorder="1" applyAlignment="1">
      <alignment horizontal="center" vertical="center" wrapText="1"/>
    </xf>
    <xf numFmtId="0" fontId="7" fillId="2" borderId="19" xfId="2" applyFont="1" applyFill="1" applyBorder="1" applyAlignment="1">
      <alignment horizontal="center" vertical="center" wrapText="1"/>
    </xf>
    <xf numFmtId="0" fontId="7" fillId="2" borderId="20" xfId="2" applyFont="1" applyFill="1" applyBorder="1" applyAlignment="1">
      <alignment horizontal="center" vertical="center" wrapText="1"/>
    </xf>
    <xf numFmtId="0" fontId="7" fillId="2" borderId="6" xfId="2" applyFont="1" applyFill="1" applyBorder="1" applyAlignment="1">
      <alignment horizontal="center" vertical="center" wrapText="1"/>
    </xf>
    <xf numFmtId="0" fontId="7" fillId="2" borderId="27" xfId="2" applyFont="1" applyFill="1" applyBorder="1" applyAlignment="1">
      <alignment horizontal="center" vertical="center" wrapText="1"/>
    </xf>
    <xf numFmtId="0" fontId="7" fillId="2" borderId="7" xfId="2" applyFont="1" applyFill="1" applyBorder="1" applyAlignment="1">
      <alignment horizontal="center" vertical="center" wrapText="1"/>
    </xf>
    <xf numFmtId="0" fontId="7" fillId="2" borderId="8" xfId="2" applyFont="1" applyFill="1" applyBorder="1" applyAlignment="1">
      <alignment horizontal="center" vertical="center" wrapText="1"/>
    </xf>
    <xf numFmtId="0" fontId="7" fillId="2" borderId="28" xfId="2" applyFont="1" applyFill="1" applyBorder="1" applyAlignment="1">
      <alignment horizontal="center" vertical="center" wrapText="1"/>
    </xf>
    <xf numFmtId="0" fontId="7" fillId="2" borderId="9" xfId="2" applyFont="1" applyFill="1" applyBorder="1" applyAlignment="1">
      <alignment horizontal="center" vertical="center" wrapText="1"/>
    </xf>
    <xf numFmtId="0" fontId="7" fillId="2" borderId="10" xfId="2" applyFont="1" applyFill="1" applyBorder="1" applyAlignment="1">
      <alignment horizontal="center" vertical="center" wrapText="1"/>
    </xf>
    <xf numFmtId="0" fontId="7" fillId="2" borderId="11" xfId="2" applyFont="1" applyFill="1" applyBorder="1" applyAlignment="1">
      <alignment horizontal="center" vertical="center" wrapText="1"/>
    </xf>
    <xf numFmtId="0" fontId="7" fillId="2" borderId="29" xfId="2" applyFont="1" applyFill="1" applyBorder="1" applyAlignment="1">
      <alignment horizontal="center" vertical="center" wrapText="1"/>
    </xf>
    <xf numFmtId="0" fontId="7" fillId="2" borderId="12" xfId="2" applyFont="1" applyFill="1" applyBorder="1" applyAlignment="1">
      <alignment horizontal="center" vertical="center" wrapText="1"/>
    </xf>
    <xf numFmtId="0" fontId="7" fillId="2" borderId="31" xfId="2" applyFont="1" applyFill="1" applyBorder="1" applyAlignment="1">
      <alignment horizontal="center" vertical="center" wrapText="1"/>
    </xf>
    <xf numFmtId="0" fontId="7" fillId="2" borderId="13" xfId="2" applyFont="1" applyFill="1" applyBorder="1" applyAlignment="1">
      <alignment horizontal="center" vertical="center" wrapText="1"/>
    </xf>
    <xf numFmtId="0" fontId="7" fillId="2" borderId="32" xfId="2" applyFont="1" applyFill="1" applyBorder="1" applyAlignment="1">
      <alignment horizontal="center" vertical="center" wrapText="1"/>
    </xf>
    <xf numFmtId="0" fontId="7" fillId="2" borderId="30" xfId="2" applyFont="1" applyFill="1" applyBorder="1" applyAlignment="1">
      <alignment horizontal="center" vertical="center" wrapText="1"/>
    </xf>
    <xf numFmtId="0" fontId="7" fillId="2" borderId="33" xfId="2" applyFont="1" applyFill="1" applyBorder="1" applyAlignment="1">
      <alignment horizontal="center" vertical="center" wrapText="1"/>
    </xf>
    <xf numFmtId="9" fontId="7" fillId="3" borderId="17" xfId="2" applyNumberFormat="1" applyFont="1" applyFill="1" applyBorder="1" applyAlignment="1">
      <alignment horizontal="center" vertical="center" wrapText="1"/>
    </xf>
    <xf numFmtId="0" fontId="4" fillId="2" borderId="18" xfId="0" applyFont="1" applyFill="1" applyBorder="1" applyAlignment="1">
      <alignment horizontal="center" vertical="center"/>
    </xf>
  </cellXfs>
  <cellStyles count="10">
    <cellStyle name="20% - Énfasis4" xfId="6" builtinId="42"/>
    <cellStyle name="Millares" xfId="5" builtinId="3"/>
    <cellStyle name="Millares [0]" xfId="4" builtinId="6"/>
    <cellStyle name="Normal" xfId="0" builtinId="0"/>
    <cellStyle name="Normal 2" xfId="2" xr:uid="{A52E2963-7B80-1849-B9DC-0F2E53340515}"/>
    <cellStyle name="Normal 3" xfId="7" xr:uid="{2E9ECD3B-E0A5-40E7-99B0-C86E5161DFB8}"/>
    <cellStyle name="Normal_EVALUACION GESTION  CALDAS A 31-MAR-06" xfId="3" xr:uid="{1420B912-A82E-C849-97B0-07080E2120E6}"/>
    <cellStyle name="Porcentaje" xfId="1" builtinId="5"/>
    <cellStyle name="Porcentaje 2" xfId="8" xr:uid="{27DA2754-58B9-4350-BBDC-291DAF1A4E5B}"/>
    <cellStyle name="Porcentual 2" xfId="9" xr:uid="{54E8C3ED-09ED-462B-9C4E-AACF69F786F8}"/>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0FD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2</xdr:col>
      <xdr:colOff>32476</xdr:colOff>
      <xdr:row>6</xdr:row>
      <xdr:rowOff>5202</xdr:rowOff>
    </xdr:to>
    <xdr:pic>
      <xdr:nvPicPr>
        <xdr:cNvPr id="3" name="Imagen 2" descr="Logotipo&#10;&#10;Descripción generada automáticamente">
          <a:extLst>
            <a:ext uri="{FF2B5EF4-FFF2-40B4-BE49-F238E27FC236}">
              <a16:creationId xmlns:a16="http://schemas.microsoft.com/office/drawing/2014/main" id="{2E7B4D3A-6764-2577-62EA-570124F2A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514350"/>
          <a:ext cx="1431290" cy="6203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vias-my.sharepoint.com/personal/lsalamanca_invias_gov_co/Documents/Documentos/Documents/PLAN%20DE%20ACCION%202025/PLAN%20DE%20ACCION%20ANUAL%202025%20-%20%20VERSION%204%20-%20ABRIL%201%20%20DE%202025%20-%20MODIFICADO%20COMITE%20INSTITUCIONAL.xlsx" TargetMode="External"/><Relationship Id="rId1" Type="http://schemas.openxmlformats.org/officeDocument/2006/relationships/externalLinkPath" Target="PLAN%20DE%20ACCION%20ANUAL%202025%20-%20%20VERSION%204%20-%20ABRIL%201%20%20DE%202025%20-%20MODIFICADO%20COMITE%20INSTITUCIO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AA"/>
      <sheetName val="Desagregado"/>
      <sheetName val="Presupuesto -Proyecto"/>
    </sheetNames>
    <sheetDataSet>
      <sheetData sheetId="0"/>
      <sheetData sheetId="1"/>
      <sheetData sheetId="2">
        <row r="1">
          <cell r="J1">
            <v>31.910755555555539</v>
          </cell>
          <cell r="K1">
            <v>58.737684848484889</v>
          </cell>
          <cell r="L1">
            <v>70.13908484848487</v>
          </cell>
          <cell r="M1">
            <v>326.93136484848469</v>
          </cell>
          <cell r="N1">
            <v>311.57669818181807</v>
          </cell>
          <cell r="O1">
            <v>291.77825818181816</v>
          </cell>
          <cell r="P1">
            <v>287.13651818181739</v>
          </cell>
          <cell r="Q1">
            <v>267.04338484848466</v>
          </cell>
          <cell r="R1">
            <v>263.82338484848475</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7FF8-BDED-0C4D-A5F3-BD2EF7651907}">
  <dimension ref="A1:BB370"/>
  <sheetViews>
    <sheetView showGridLines="0" tabSelected="1" topLeftCell="I1" zoomScale="70" zoomScaleNormal="70" zoomScaleSheetLayoutView="70" workbookViewId="0">
      <selection activeCell="Y13" sqref="Y13:AA13"/>
    </sheetView>
  </sheetViews>
  <sheetFormatPr baseColWidth="10" defaultColWidth="10.875" defaultRowHeight="14.25" x14ac:dyDescent="0.2"/>
  <cols>
    <col min="1" max="1" width="1.625" style="7" customWidth="1"/>
    <col min="2" max="2" width="26.125" style="7" customWidth="1"/>
    <col min="3" max="3" width="23.75" style="7" customWidth="1"/>
    <col min="4" max="4" width="17" style="7" customWidth="1"/>
    <col min="5" max="5" width="16.25" style="7" customWidth="1"/>
    <col min="6" max="6" width="18.25" style="7" customWidth="1"/>
    <col min="7" max="7" width="18.75" style="7" customWidth="1"/>
    <col min="8" max="8" width="23.625" style="7" customWidth="1"/>
    <col min="9" max="9" width="17.5" style="7" customWidth="1"/>
    <col min="10" max="10" width="12.5" style="7" hidden="1" customWidth="1"/>
    <col min="11" max="11" width="16.25" style="7" bestFit="1" customWidth="1"/>
    <col min="12" max="12" width="13.5" style="7" customWidth="1"/>
    <col min="13" max="13" width="6.875" style="88" bestFit="1" customWidth="1"/>
    <col min="14" max="14" width="14.625" style="88" customWidth="1"/>
    <col min="15" max="15" width="6.875" style="88" bestFit="1" customWidth="1"/>
    <col min="16" max="16" width="15.5" style="88" bestFit="1" customWidth="1"/>
    <col min="17" max="17" width="6.875" style="88" bestFit="1" customWidth="1"/>
    <col min="18" max="18" width="15.5" style="88" bestFit="1" customWidth="1"/>
    <col min="19" max="19" width="6.875" style="88" bestFit="1" customWidth="1"/>
    <col min="20" max="20" width="20.875" style="89" customWidth="1"/>
    <col min="21" max="21" width="14.5" style="6" hidden="1" customWidth="1"/>
    <col min="22" max="22" width="12" style="6" hidden="1" customWidth="1"/>
    <col min="23" max="23" width="48.625" style="4" hidden="1" customWidth="1"/>
    <col min="24" max="24" width="18.125" style="4" hidden="1" customWidth="1"/>
    <col min="25" max="25" width="11.125" style="5" bestFit="1" customWidth="1"/>
    <col min="26" max="26" width="12.75" style="6" bestFit="1" customWidth="1"/>
    <col min="27" max="27" width="47.375" style="4" customWidth="1"/>
    <col min="28" max="28" width="26.125" style="4" customWidth="1"/>
    <col min="29" max="29" width="10.875" style="4"/>
    <col min="30" max="30" width="15.625" style="4" customWidth="1"/>
    <col min="31" max="31" width="17" style="4" customWidth="1"/>
    <col min="32" max="32" width="16.875" style="4" customWidth="1"/>
    <col min="33" max="33" width="11.75" style="4" customWidth="1"/>
    <col min="34" max="34" width="15.25" style="4" customWidth="1"/>
    <col min="35" max="35" width="14.5" style="4" customWidth="1"/>
    <col min="36" max="36" width="17.375" style="4" customWidth="1"/>
    <col min="37" max="54" width="10.875" style="4"/>
    <col min="55" max="16384" width="10.875" style="7"/>
  </cols>
  <sheetData>
    <row r="1" spans="1:36" ht="15" thickBot="1" x14ac:dyDescent="0.25">
      <c r="A1" s="90"/>
      <c r="B1" s="91"/>
      <c r="C1" s="92"/>
      <c r="D1" s="93"/>
      <c r="E1" s="93"/>
      <c r="F1" s="93"/>
      <c r="G1" s="93"/>
      <c r="H1" s="93"/>
      <c r="I1" s="93"/>
      <c r="J1" s="93"/>
      <c r="K1" s="93"/>
      <c r="L1" s="93"/>
      <c r="M1" s="94"/>
      <c r="N1" s="95"/>
      <c r="O1" s="94"/>
      <c r="P1" s="95"/>
      <c r="Q1" s="94"/>
      <c r="R1" s="95"/>
      <c r="S1" s="94"/>
      <c r="T1" s="91"/>
    </row>
    <row r="2" spans="1:36" x14ac:dyDescent="0.2">
      <c r="A2" s="90"/>
      <c r="B2" s="144"/>
      <c r="C2" s="145"/>
      <c r="D2" s="150" t="s">
        <v>477</v>
      </c>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2"/>
      <c r="AG2" s="150" t="s">
        <v>0</v>
      </c>
      <c r="AH2" s="162" t="s">
        <v>24</v>
      </c>
      <c r="AI2" s="151"/>
      <c r="AJ2" s="152"/>
    </row>
    <row r="3" spans="1:36" x14ac:dyDescent="0.2">
      <c r="A3" s="90"/>
      <c r="B3" s="146"/>
      <c r="C3" s="147"/>
      <c r="D3" s="153"/>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5"/>
      <c r="AG3" s="161"/>
      <c r="AH3" s="163"/>
      <c r="AI3" s="164"/>
      <c r="AJ3" s="165"/>
    </row>
    <row r="4" spans="1:36" x14ac:dyDescent="0.2">
      <c r="A4" s="90"/>
      <c r="B4" s="146"/>
      <c r="C4" s="147"/>
      <c r="D4" s="153"/>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5"/>
      <c r="AG4" s="166" t="s">
        <v>1</v>
      </c>
      <c r="AH4" s="167">
        <v>3</v>
      </c>
      <c r="AI4" s="168"/>
      <c r="AJ4" s="169"/>
    </row>
    <row r="5" spans="1:36" x14ac:dyDescent="0.2">
      <c r="A5" s="90"/>
      <c r="B5" s="146"/>
      <c r="C5" s="147"/>
      <c r="D5" s="153"/>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5"/>
      <c r="AG5" s="161"/>
      <c r="AH5" s="163"/>
      <c r="AI5" s="164"/>
      <c r="AJ5" s="165"/>
    </row>
    <row r="6" spans="1:36" x14ac:dyDescent="0.2">
      <c r="A6" s="90"/>
      <c r="B6" s="146"/>
      <c r="C6" s="147"/>
      <c r="D6" s="153"/>
      <c r="E6" s="154"/>
      <c r="F6" s="154"/>
      <c r="G6" s="154"/>
      <c r="H6" s="154"/>
      <c r="I6" s="154"/>
      <c r="J6" s="154"/>
      <c r="K6" s="154"/>
      <c r="L6" s="154"/>
      <c r="M6" s="154"/>
      <c r="N6" s="154"/>
      <c r="O6" s="154"/>
      <c r="P6" s="154"/>
      <c r="Q6" s="154"/>
      <c r="R6" s="154"/>
      <c r="S6" s="154"/>
      <c r="T6" s="154"/>
      <c r="U6" s="154"/>
      <c r="V6" s="154"/>
      <c r="W6" s="154"/>
      <c r="X6" s="154"/>
      <c r="Y6" s="154"/>
      <c r="Z6" s="154"/>
      <c r="AA6" s="154"/>
      <c r="AB6" s="154"/>
      <c r="AC6" s="154"/>
      <c r="AD6" s="154"/>
      <c r="AE6" s="154"/>
      <c r="AF6" s="155"/>
      <c r="AG6" s="166" t="s">
        <v>2</v>
      </c>
      <c r="AH6" s="170">
        <v>1</v>
      </c>
      <c r="AI6" s="172" t="s">
        <v>3</v>
      </c>
      <c r="AJ6" s="174">
        <v>1</v>
      </c>
    </row>
    <row r="7" spans="1:36" ht="15" thickBot="1" x14ac:dyDescent="0.25">
      <c r="A7" s="90"/>
      <c r="B7" s="148"/>
      <c r="C7" s="149"/>
      <c r="D7" s="156"/>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8"/>
      <c r="AG7" s="156"/>
      <c r="AH7" s="171"/>
      <c r="AI7" s="173"/>
      <c r="AJ7" s="175"/>
    </row>
    <row r="8" spans="1:36" x14ac:dyDescent="0.2">
      <c r="A8" s="90"/>
      <c r="B8" s="4"/>
      <c r="C8" s="6"/>
      <c r="D8" s="6"/>
      <c r="E8" s="6"/>
      <c r="F8" s="4"/>
      <c r="G8" s="4"/>
      <c r="H8" s="4"/>
      <c r="I8" s="4"/>
      <c r="J8" s="4"/>
      <c r="K8" s="4"/>
      <c r="L8" s="4"/>
      <c r="M8" s="8"/>
      <c r="N8" s="8"/>
      <c r="O8" s="8"/>
      <c r="P8" s="8"/>
      <c r="Q8" s="8"/>
      <c r="R8" s="8"/>
      <c r="S8" s="8"/>
      <c r="T8" s="9"/>
    </row>
    <row r="9" spans="1:36" ht="15" thickBot="1" x14ac:dyDescent="0.25">
      <c r="A9" s="90"/>
      <c r="B9" s="4" t="s">
        <v>5</v>
      </c>
      <c r="C9" s="10">
        <v>2025</v>
      </c>
      <c r="D9" s="6" t="s">
        <v>42</v>
      </c>
      <c r="E9" s="10">
        <v>3</v>
      </c>
      <c r="F9" s="4"/>
      <c r="G9" s="4"/>
      <c r="H9" s="4"/>
      <c r="I9" s="4"/>
      <c r="J9" s="4"/>
      <c r="K9" s="4"/>
      <c r="L9" s="4"/>
      <c r="M9" s="8"/>
      <c r="N9" s="8"/>
      <c r="O9" s="8"/>
      <c r="P9" s="8"/>
      <c r="Q9" s="8"/>
      <c r="R9" s="8"/>
      <c r="S9" s="8"/>
      <c r="T9" s="9"/>
    </row>
    <row r="10" spans="1:36" ht="15" thickBot="1" x14ac:dyDescent="0.25">
      <c r="A10" s="90"/>
      <c r="B10" s="4"/>
      <c r="C10" s="4"/>
      <c r="D10" s="4"/>
      <c r="E10" s="4"/>
      <c r="F10" s="4"/>
      <c r="G10" s="4"/>
      <c r="H10" s="4"/>
      <c r="I10" s="4"/>
      <c r="J10" s="4"/>
      <c r="K10" s="4"/>
      <c r="L10" s="4"/>
      <c r="M10" s="8"/>
      <c r="N10" s="8"/>
      <c r="O10" s="8"/>
      <c r="P10" s="8"/>
      <c r="Q10" s="8"/>
      <c r="R10" s="8"/>
      <c r="S10" s="8"/>
      <c r="T10" s="9"/>
    </row>
    <row r="11" spans="1:36" ht="15" thickBot="1" x14ac:dyDescent="0.25">
      <c r="A11" s="90"/>
      <c r="B11" s="159" t="s">
        <v>31</v>
      </c>
      <c r="C11" s="160"/>
      <c r="D11" s="160"/>
      <c r="E11" s="160"/>
      <c r="F11" s="160"/>
      <c r="G11" s="160"/>
      <c r="H11" s="160"/>
      <c r="I11" s="160"/>
      <c r="J11" s="160"/>
      <c r="K11" s="160"/>
      <c r="L11" s="160"/>
      <c r="M11" s="160"/>
      <c r="N11" s="160"/>
      <c r="O11" s="160"/>
      <c r="P11" s="160"/>
      <c r="Q11" s="160"/>
      <c r="R11" s="160"/>
      <c r="S11" s="160"/>
      <c r="T11" s="160"/>
      <c r="U11" s="127" t="s">
        <v>36</v>
      </c>
      <c r="V11" s="128"/>
      <c r="W11" s="128"/>
      <c r="X11" s="128"/>
      <c r="Y11" s="128"/>
      <c r="Z11" s="128"/>
      <c r="AA11" s="128"/>
      <c r="AB11" s="128"/>
      <c r="AC11" s="129"/>
      <c r="AD11" s="129"/>
      <c r="AE11" s="129"/>
      <c r="AF11" s="129"/>
      <c r="AG11" s="129"/>
      <c r="AH11" s="129"/>
      <c r="AI11" s="129"/>
      <c r="AJ11" s="130"/>
    </row>
    <row r="12" spans="1:36" x14ac:dyDescent="0.2">
      <c r="A12" s="90"/>
      <c r="B12" s="142" t="s">
        <v>6</v>
      </c>
      <c r="C12" s="132"/>
      <c r="D12" s="132"/>
      <c r="E12" s="132" t="s">
        <v>7</v>
      </c>
      <c r="F12" s="132"/>
      <c r="G12" s="132"/>
      <c r="H12" s="132"/>
      <c r="I12" s="132"/>
      <c r="J12" s="132"/>
      <c r="K12" s="132"/>
      <c r="L12" s="132"/>
      <c r="M12" s="132"/>
      <c r="N12" s="132"/>
      <c r="O12" s="132"/>
      <c r="P12" s="132"/>
      <c r="Q12" s="132"/>
      <c r="R12" s="132"/>
      <c r="S12" s="132"/>
      <c r="T12" s="132"/>
      <c r="U12" s="139" t="s">
        <v>38</v>
      </c>
      <c r="V12" s="140"/>
      <c r="W12" s="140"/>
      <c r="X12" s="141"/>
      <c r="Y12" s="139" t="s">
        <v>39</v>
      </c>
      <c r="Z12" s="140"/>
      <c r="AA12" s="140"/>
      <c r="AB12" s="141"/>
      <c r="AC12" s="138" t="s">
        <v>40</v>
      </c>
      <c r="AD12" s="132"/>
      <c r="AE12" s="132"/>
      <c r="AF12" s="132"/>
      <c r="AG12" s="132" t="s">
        <v>41</v>
      </c>
      <c r="AH12" s="132"/>
      <c r="AI12" s="132"/>
      <c r="AJ12" s="131"/>
    </row>
    <row r="13" spans="1:36" x14ac:dyDescent="0.2">
      <c r="A13" s="90"/>
      <c r="B13" s="142" t="s">
        <v>23</v>
      </c>
      <c r="C13" s="132"/>
      <c r="D13" s="132"/>
      <c r="E13" s="132" t="s">
        <v>4</v>
      </c>
      <c r="F13" s="132"/>
      <c r="G13" s="132"/>
      <c r="H13" s="132"/>
      <c r="I13" s="132"/>
      <c r="J13" s="132"/>
      <c r="K13" s="132"/>
      <c r="L13" s="132"/>
      <c r="M13" s="132"/>
      <c r="N13" s="132"/>
      <c r="O13" s="132"/>
      <c r="P13" s="132"/>
      <c r="Q13" s="132"/>
      <c r="R13" s="132"/>
      <c r="S13" s="132"/>
      <c r="T13" s="132"/>
      <c r="U13" s="133" t="s">
        <v>37</v>
      </c>
      <c r="V13" s="134"/>
      <c r="W13" s="134"/>
      <c r="X13" s="131" t="s">
        <v>35</v>
      </c>
      <c r="Y13" s="135" t="s">
        <v>37</v>
      </c>
      <c r="Z13" s="136"/>
      <c r="AA13" s="136"/>
      <c r="AB13" s="131" t="s">
        <v>35</v>
      </c>
      <c r="AC13" s="137" t="s">
        <v>37</v>
      </c>
      <c r="AD13" s="136"/>
      <c r="AE13" s="136"/>
      <c r="AF13" s="132" t="s">
        <v>35</v>
      </c>
      <c r="AG13" s="136" t="s">
        <v>37</v>
      </c>
      <c r="AH13" s="136"/>
      <c r="AI13" s="136"/>
      <c r="AJ13" s="131" t="s">
        <v>35</v>
      </c>
    </row>
    <row r="14" spans="1:36" x14ac:dyDescent="0.2">
      <c r="A14" s="93"/>
      <c r="B14" s="142" t="s">
        <v>476</v>
      </c>
      <c r="C14" s="132" t="s">
        <v>25</v>
      </c>
      <c r="D14" s="132" t="s">
        <v>8</v>
      </c>
      <c r="E14" s="132" t="s">
        <v>10</v>
      </c>
      <c r="F14" s="132" t="s">
        <v>9</v>
      </c>
      <c r="G14" s="132" t="s">
        <v>11</v>
      </c>
      <c r="H14" s="132" t="s">
        <v>12</v>
      </c>
      <c r="I14" s="132" t="s">
        <v>13</v>
      </c>
      <c r="J14" s="132" t="s">
        <v>30</v>
      </c>
      <c r="K14" s="132" t="s">
        <v>14</v>
      </c>
      <c r="L14" s="132" t="s">
        <v>15</v>
      </c>
      <c r="M14" s="132"/>
      <c r="N14" s="132"/>
      <c r="O14" s="132"/>
      <c r="P14" s="132"/>
      <c r="Q14" s="132"/>
      <c r="R14" s="132"/>
      <c r="S14" s="132"/>
      <c r="T14" s="132" t="s">
        <v>16</v>
      </c>
      <c r="U14" s="142" t="s">
        <v>32</v>
      </c>
      <c r="V14" s="143" t="s">
        <v>33</v>
      </c>
      <c r="W14" s="132" t="s">
        <v>34</v>
      </c>
      <c r="X14" s="131"/>
      <c r="Y14" s="142" t="s">
        <v>32</v>
      </c>
      <c r="Z14" s="132" t="s">
        <v>33</v>
      </c>
      <c r="AA14" s="132" t="s">
        <v>34</v>
      </c>
      <c r="AB14" s="131"/>
      <c r="AC14" s="138" t="s">
        <v>32</v>
      </c>
      <c r="AD14" s="132" t="s">
        <v>33</v>
      </c>
      <c r="AE14" s="132" t="s">
        <v>34</v>
      </c>
      <c r="AF14" s="132"/>
      <c r="AG14" s="132" t="s">
        <v>32</v>
      </c>
      <c r="AH14" s="132" t="s">
        <v>33</v>
      </c>
      <c r="AI14" s="132" t="s">
        <v>34</v>
      </c>
      <c r="AJ14" s="131"/>
    </row>
    <row r="15" spans="1:36" ht="36.75" customHeight="1" x14ac:dyDescent="0.2">
      <c r="A15" s="93"/>
      <c r="B15" s="142"/>
      <c r="C15" s="132"/>
      <c r="D15" s="132"/>
      <c r="E15" s="132"/>
      <c r="F15" s="132"/>
      <c r="G15" s="132"/>
      <c r="H15" s="132"/>
      <c r="I15" s="132"/>
      <c r="J15" s="132"/>
      <c r="K15" s="132"/>
      <c r="L15" s="132" t="s">
        <v>17</v>
      </c>
      <c r="M15" s="132"/>
      <c r="N15" s="176" t="s">
        <v>18</v>
      </c>
      <c r="O15" s="176"/>
      <c r="P15" s="176" t="s">
        <v>19</v>
      </c>
      <c r="Q15" s="176"/>
      <c r="R15" s="132" t="s">
        <v>20</v>
      </c>
      <c r="S15" s="132"/>
      <c r="T15" s="132"/>
      <c r="U15" s="142"/>
      <c r="V15" s="143"/>
      <c r="W15" s="132"/>
      <c r="X15" s="131"/>
      <c r="Y15" s="142"/>
      <c r="Z15" s="132"/>
      <c r="AA15" s="132"/>
      <c r="AB15" s="131"/>
      <c r="AC15" s="138"/>
      <c r="AD15" s="132"/>
      <c r="AE15" s="132"/>
      <c r="AF15" s="132"/>
      <c r="AG15" s="132"/>
      <c r="AH15" s="132"/>
      <c r="AI15" s="132"/>
      <c r="AJ15" s="131"/>
    </row>
    <row r="16" spans="1:36" x14ac:dyDescent="0.2">
      <c r="A16" s="93"/>
      <c r="B16" s="142"/>
      <c r="C16" s="132"/>
      <c r="D16" s="132"/>
      <c r="E16" s="132"/>
      <c r="F16" s="132"/>
      <c r="G16" s="132"/>
      <c r="H16" s="132"/>
      <c r="I16" s="132"/>
      <c r="J16" s="132"/>
      <c r="K16" s="132"/>
      <c r="L16" s="11" t="s">
        <v>21</v>
      </c>
      <c r="M16" s="12" t="s">
        <v>22</v>
      </c>
      <c r="N16" s="11" t="s">
        <v>21</v>
      </c>
      <c r="O16" s="12" t="s">
        <v>22</v>
      </c>
      <c r="P16" s="11" t="s">
        <v>21</v>
      </c>
      <c r="Q16" s="12" t="s">
        <v>22</v>
      </c>
      <c r="R16" s="11" t="s">
        <v>21</v>
      </c>
      <c r="S16" s="12" t="s">
        <v>22</v>
      </c>
      <c r="T16" s="132"/>
      <c r="U16" s="142"/>
      <c r="V16" s="143"/>
      <c r="W16" s="132"/>
      <c r="X16" s="131"/>
      <c r="Y16" s="142"/>
      <c r="Z16" s="132"/>
      <c r="AA16" s="132"/>
      <c r="AB16" s="131"/>
      <c r="AC16" s="138"/>
      <c r="AD16" s="132"/>
      <c r="AE16" s="132"/>
      <c r="AF16" s="132"/>
      <c r="AG16" s="132"/>
      <c r="AH16" s="132"/>
      <c r="AI16" s="132"/>
      <c r="AJ16" s="131"/>
    </row>
    <row r="17" spans="1:54" ht="270.75" x14ac:dyDescent="0.2">
      <c r="A17" s="93"/>
      <c r="B17" s="25" t="s">
        <v>43</v>
      </c>
      <c r="C17" s="25" t="s">
        <v>44</v>
      </c>
      <c r="D17" s="28"/>
      <c r="E17" s="14" t="s">
        <v>48</v>
      </c>
      <c r="F17" s="13" t="s">
        <v>67</v>
      </c>
      <c r="G17" s="14" t="s">
        <v>478</v>
      </c>
      <c r="H17" s="14" t="s">
        <v>73</v>
      </c>
      <c r="I17" s="14" t="s">
        <v>74</v>
      </c>
      <c r="J17" s="26"/>
      <c r="K17" s="15">
        <v>1</v>
      </c>
      <c r="L17" s="16"/>
      <c r="M17" s="15">
        <v>0.25</v>
      </c>
      <c r="N17" s="17"/>
      <c r="O17" s="15">
        <v>0.5</v>
      </c>
      <c r="P17" s="18"/>
      <c r="Q17" s="15">
        <v>0.75</v>
      </c>
      <c r="R17" s="18"/>
      <c r="S17" s="15">
        <v>1</v>
      </c>
      <c r="T17" s="14" t="s">
        <v>265</v>
      </c>
      <c r="U17" s="96">
        <v>0.25</v>
      </c>
      <c r="V17" s="97">
        <f>+U17/M17</f>
        <v>1</v>
      </c>
      <c r="W17" s="98" t="s">
        <v>328</v>
      </c>
      <c r="X17" s="19"/>
      <c r="Y17" s="116">
        <v>0.5</v>
      </c>
      <c r="Z17" s="117">
        <f>+Y17/O17</f>
        <v>1</v>
      </c>
      <c r="AA17" s="20" t="s">
        <v>409</v>
      </c>
      <c r="AB17" s="21"/>
      <c r="AC17" s="99"/>
      <c r="AD17" s="20"/>
      <c r="AE17" s="20"/>
      <c r="AF17" s="22"/>
      <c r="AG17" s="20"/>
      <c r="AH17" s="20"/>
      <c r="AI17" s="20"/>
      <c r="AJ17" s="21"/>
    </row>
    <row r="18" spans="1:54" ht="185.25" x14ac:dyDescent="0.2">
      <c r="A18" s="93"/>
      <c r="B18" s="14" t="s">
        <v>43</v>
      </c>
      <c r="C18" s="27" t="s">
        <v>44</v>
      </c>
      <c r="D18" s="28"/>
      <c r="E18" s="14" t="s">
        <v>49</v>
      </c>
      <c r="F18" s="13" t="s">
        <v>67</v>
      </c>
      <c r="G18" s="14" t="s">
        <v>478</v>
      </c>
      <c r="H18" s="23" t="s">
        <v>75</v>
      </c>
      <c r="I18" s="23" t="s">
        <v>76</v>
      </c>
      <c r="J18" s="26"/>
      <c r="K18" s="15">
        <v>1</v>
      </c>
      <c r="L18" s="24"/>
      <c r="M18" s="15">
        <v>0.25</v>
      </c>
      <c r="N18" s="18"/>
      <c r="O18" s="15">
        <v>0.5</v>
      </c>
      <c r="P18" s="18"/>
      <c r="Q18" s="15">
        <v>0.75</v>
      </c>
      <c r="R18" s="18"/>
      <c r="S18" s="15">
        <v>1</v>
      </c>
      <c r="T18" s="14" t="s">
        <v>266</v>
      </c>
      <c r="U18" s="96">
        <v>0.25</v>
      </c>
      <c r="V18" s="97">
        <f t="shared" ref="V18:V27" si="0">+U18/M18</f>
        <v>1</v>
      </c>
      <c r="W18" s="98" t="s">
        <v>329</v>
      </c>
      <c r="X18" s="19"/>
      <c r="Y18" s="116">
        <v>0.5</v>
      </c>
      <c r="Z18" s="117">
        <f t="shared" ref="Z18:Z41" si="1">+Y18/O18</f>
        <v>1</v>
      </c>
      <c r="AA18" s="20" t="s">
        <v>414</v>
      </c>
      <c r="AB18" s="21"/>
      <c r="AC18" s="99"/>
      <c r="AD18" s="20"/>
      <c r="AE18" s="20"/>
      <c r="AF18" s="22"/>
      <c r="AG18" s="20"/>
      <c r="AH18" s="20"/>
      <c r="AI18" s="20"/>
      <c r="AJ18" s="21"/>
    </row>
    <row r="19" spans="1:54" ht="185.25" x14ac:dyDescent="0.2">
      <c r="A19" s="93"/>
      <c r="B19" s="14" t="s">
        <v>43</v>
      </c>
      <c r="C19" s="27" t="s">
        <v>44</v>
      </c>
      <c r="D19" s="28"/>
      <c r="E19" s="14" t="s">
        <v>48</v>
      </c>
      <c r="F19" s="13" t="s">
        <v>67</v>
      </c>
      <c r="G19" s="14" t="s">
        <v>479</v>
      </c>
      <c r="H19" s="14" t="s">
        <v>77</v>
      </c>
      <c r="I19" s="14" t="s">
        <v>78</v>
      </c>
      <c r="J19" s="26"/>
      <c r="K19" s="15">
        <v>1</v>
      </c>
      <c r="L19" s="16"/>
      <c r="M19" s="15">
        <v>0.25</v>
      </c>
      <c r="N19" s="17"/>
      <c r="O19" s="15">
        <v>0.5</v>
      </c>
      <c r="P19" s="18"/>
      <c r="Q19" s="15">
        <v>0.75</v>
      </c>
      <c r="R19" s="18"/>
      <c r="S19" s="15">
        <v>1</v>
      </c>
      <c r="T19" s="14" t="s">
        <v>267</v>
      </c>
      <c r="U19" s="96">
        <v>0.25</v>
      </c>
      <c r="V19" s="97">
        <f t="shared" si="0"/>
        <v>1</v>
      </c>
      <c r="W19" s="98" t="s">
        <v>330</v>
      </c>
      <c r="X19" s="19"/>
      <c r="Y19" s="116">
        <v>0.5</v>
      </c>
      <c r="Z19" s="117">
        <f t="shared" si="1"/>
        <v>1</v>
      </c>
      <c r="AA19" s="20" t="s">
        <v>415</v>
      </c>
      <c r="AB19" s="21"/>
      <c r="AC19" s="99"/>
      <c r="AD19" s="20"/>
      <c r="AE19" s="20"/>
      <c r="AF19" s="22"/>
      <c r="AG19" s="20"/>
      <c r="AH19" s="20"/>
      <c r="AI19" s="20"/>
      <c r="AJ19" s="21"/>
    </row>
    <row r="20" spans="1:54" ht="185.25" x14ac:dyDescent="0.2">
      <c r="A20" s="93"/>
      <c r="B20" s="14" t="s">
        <v>43</v>
      </c>
      <c r="C20" s="25" t="s">
        <v>44</v>
      </c>
      <c r="D20" s="28"/>
      <c r="E20" s="14" t="s">
        <v>48</v>
      </c>
      <c r="F20" s="13" t="s">
        <v>67</v>
      </c>
      <c r="G20" s="14" t="s">
        <v>479</v>
      </c>
      <c r="H20" s="25" t="s">
        <v>79</v>
      </c>
      <c r="I20" s="25" t="s">
        <v>80</v>
      </c>
      <c r="J20" s="26"/>
      <c r="K20" s="15">
        <v>1</v>
      </c>
      <c r="L20" s="24"/>
      <c r="M20" s="15">
        <v>0</v>
      </c>
      <c r="N20" s="18"/>
      <c r="O20" s="15">
        <v>0.5</v>
      </c>
      <c r="P20" s="18"/>
      <c r="Q20" s="15">
        <v>0.75</v>
      </c>
      <c r="R20" s="18"/>
      <c r="S20" s="15">
        <v>1</v>
      </c>
      <c r="T20" s="14" t="s">
        <v>268</v>
      </c>
      <c r="U20" s="96">
        <v>0</v>
      </c>
      <c r="V20" s="97">
        <v>0</v>
      </c>
      <c r="W20" s="98" t="s">
        <v>331</v>
      </c>
      <c r="X20" s="19"/>
      <c r="Y20" s="116">
        <v>0.5</v>
      </c>
      <c r="Z20" s="117">
        <f t="shared" si="1"/>
        <v>1</v>
      </c>
      <c r="AA20" s="20" t="s">
        <v>306</v>
      </c>
      <c r="AB20" s="21"/>
      <c r="AC20" s="99"/>
      <c r="AD20" s="20"/>
      <c r="AE20" s="20"/>
      <c r="AF20" s="22"/>
      <c r="AG20" s="20"/>
      <c r="AH20" s="20"/>
      <c r="AI20" s="20"/>
      <c r="AJ20" s="21"/>
    </row>
    <row r="21" spans="1:54" ht="213.75" x14ac:dyDescent="0.2">
      <c r="A21" s="93"/>
      <c r="B21" s="14" t="s">
        <v>43</v>
      </c>
      <c r="C21" s="25" t="s">
        <v>44</v>
      </c>
      <c r="D21" s="28"/>
      <c r="E21" s="14" t="s">
        <v>48</v>
      </c>
      <c r="F21" s="13" t="s">
        <v>67</v>
      </c>
      <c r="G21" s="14" t="s">
        <v>479</v>
      </c>
      <c r="H21" s="25" t="s">
        <v>445</v>
      </c>
      <c r="I21" s="25" t="s">
        <v>445</v>
      </c>
      <c r="J21" s="26"/>
      <c r="K21" s="15">
        <v>1</v>
      </c>
      <c r="L21" s="24"/>
      <c r="M21" s="15">
        <v>0</v>
      </c>
      <c r="N21" s="18"/>
      <c r="O21" s="15">
        <v>0.5</v>
      </c>
      <c r="P21" s="18"/>
      <c r="Q21" s="15">
        <v>0.75</v>
      </c>
      <c r="R21" s="18"/>
      <c r="S21" s="15">
        <v>1</v>
      </c>
      <c r="T21" s="14" t="s">
        <v>268</v>
      </c>
      <c r="U21" s="96">
        <v>0</v>
      </c>
      <c r="V21" s="97">
        <v>0</v>
      </c>
      <c r="W21" s="98"/>
      <c r="X21" s="19"/>
      <c r="Y21" s="116">
        <v>0.5</v>
      </c>
      <c r="Z21" s="117">
        <f t="shared" si="1"/>
        <v>1</v>
      </c>
      <c r="AA21" s="20" t="s">
        <v>446</v>
      </c>
      <c r="AB21" s="21"/>
      <c r="AC21" s="99"/>
      <c r="AD21" s="20"/>
      <c r="AE21" s="20"/>
      <c r="AF21" s="22"/>
      <c r="AG21" s="20"/>
      <c r="AH21" s="20"/>
      <c r="AI21" s="20"/>
      <c r="AJ21" s="21"/>
    </row>
    <row r="22" spans="1:54" ht="342" x14ac:dyDescent="0.2">
      <c r="A22" s="93"/>
      <c r="B22" s="14" t="s">
        <v>43</v>
      </c>
      <c r="C22" s="27" t="s">
        <v>44</v>
      </c>
      <c r="D22" s="79">
        <v>1</v>
      </c>
      <c r="E22" s="14" t="s">
        <v>48</v>
      </c>
      <c r="F22" s="13" t="s">
        <v>67</v>
      </c>
      <c r="G22" s="14" t="s">
        <v>479</v>
      </c>
      <c r="H22" s="14" t="s">
        <v>81</v>
      </c>
      <c r="I22" s="14" t="s">
        <v>82</v>
      </c>
      <c r="J22" s="26"/>
      <c r="K22" s="15">
        <v>1</v>
      </c>
      <c r="L22" s="16"/>
      <c r="M22" s="15">
        <v>0.25</v>
      </c>
      <c r="N22" s="17"/>
      <c r="O22" s="15">
        <v>0.5</v>
      </c>
      <c r="P22" s="18"/>
      <c r="Q22" s="15">
        <v>0.75</v>
      </c>
      <c r="R22" s="18"/>
      <c r="S22" s="15">
        <v>1</v>
      </c>
      <c r="T22" s="14" t="s">
        <v>267</v>
      </c>
      <c r="U22" s="96">
        <v>0.25</v>
      </c>
      <c r="V22" s="97">
        <f t="shared" si="0"/>
        <v>1</v>
      </c>
      <c r="W22" s="98" t="s">
        <v>332</v>
      </c>
      <c r="X22" s="19"/>
      <c r="Y22" s="116">
        <v>0.5</v>
      </c>
      <c r="Z22" s="117">
        <f t="shared" si="1"/>
        <v>1</v>
      </c>
      <c r="AA22" s="20" t="s">
        <v>416</v>
      </c>
      <c r="AB22" s="21"/>
      <c r="AC22" s="99"/>
      <c r="AD22" s="20"/>
      <c r="AE22" s="20"/>
      <c r="AF22" s="22"/>
      <c r="AG22" s="20"/>
      <c r="AH22" s="20"/>
      <c r="AI22" s="20"/>
      <c r="AJ22" s="21"/>
    </row>
    <row r="23" spans="1:54" ht="185.25" x14ac:dyDescent="0.2">
      <c r="A23" s="93"/>
      <c r="B23" s="14" t="s">
        <v>43</v>
      </c>
      <c r="C23" s="27" t="s">
        <v>44</v>
      </c>
      <c r="D23" s="28"/>
      <c r="E23" s="14" t="s">
        <v>50</v>
      </c>
      <c r="F23" s="13" t="s">
        <v>68</v>
      </c>
      <c r="G23" s="14" t="s">
        <v>480</v>
      </c>
      <c r="H23" s="13" t="s">
        <v>83</v>
      </c>
      <c r="I23" s="13" t="s">
        <v>84</v>
      </c>
      <c r="J23" s="26"/>
      <c r="K23" s="29">
        <v>154</v>
      </c>
      <c r="L23" s="23">
        <f>+K23</f>
        <v>154</v>
      </c>
      <c r="M23" s="15">
        <f>+L23/K23</f>
        <v>1</v>
      </c>
      <c r="N23" s="30">
        <f>+K23</f>
        <v>154</v>
      </c>
      <c r="O23" s="15">
        <f>+N23/K23</f>
        <v>1</v>
      </c>
      <c r="P23" s="30">
        <f>+K23</f>
        <v>154</v>
      </c>
      <c r="Q23" s="15">
        <f>+P23/K23</f>
        <v>1</v>
      </c>
      <c r="R23" s="30">
        <f>+K23</f>
        <v>154</v>
      </c>
      <c r="S23" s="15">
        <f>+R23/K23</f>
        <v>1</v>
      </c>
      <c r="T23" s="13" t="s">
        <v>269</v>
      </c>
      <c r="U23" s="96">
        <v>1</v>
      </c>
      <c r="V23" s="97">
        <f t="shared" si="0"/>
        <v>1</v>
      </c>
      <c r="W23" s="98" t="s">
        <v>333</v>
      </c>
      <c r="X23" s="19"/>
      <c r="Y23" s="116">
        <v>1</v>
      </c>
      <c r="Z23" s="117">
        <f t="shared" si="1"/>
        <v>1</v>
      </c>
      <c r="AA23" s="20" t="s">
        <v>410</v>
      </c>
      <c r="AB23" s="21"/>
      <c r="AC23" s="99"/>
      <c r="AD23" s="20"/>
      <c r="AE23" s="20"/>
      <c r="AF23" s="22"/>
      <c r="AG23" s="20"/>
      <c r="AH23" s="20"/>
      <c r="AI23" s="20"/>
      <c r="AJ23" s="21"/>
    </row>
    <row r="24" spans="1:54" ht="384.75" x14ac:dyDescent="0.2">
      <c r="A24" s="93"/>
      <c r="B24" s="14" t="s">
        <v>43</v>
      </c>
      <c r="C24" s="27" t="s">
        <v>44</v>
      </c>
      <c r="D24" s="79">
        <v>1</v>
      </c>
      <c r="E24" s="14" t="s">
        <v>50</v>
      </c>
      <c r="F24" s="13" t="s">
        <v>68</v>
      </c>
      <c r="G24" s="14" t="s">
        <v>480</v>
      </c>
      <c r="H24" s="14" t="s">
        <v>85</v>
      </c>
      <c r="I24" s="14" t="s">
        <v>86</v>
      </c>
      <c r="J24" s="26"/>
      <c r="K24" s="15">
        <v>1</v>
      </c>
      <c r="L24" s="24"/>
      <c r="M24" s="15">
        <v>0.25</v>
      </c>
      <c r="N24" s="18"/>
      <c r="O24" s="15">
        <v>0.5</v>
      </c>
      <c r="P24" s="18"/>
      <c r="Q24" s="15">
        <v>0.75</v>
      </c>
      <c r="R24" s="18"/>
      <c r="S24" s="15">
        <v>1</v>
      </c>
      <c r="T24" s="14" t="s">
        <v>316</v>
      </c>
      <c r="U24" s="96">
        <v>0.25</v>
      </c>
      <c r="V24" s="97">
        <f t="shared" si="0"/>
        <v>1</v>
      </c>
      <c r="W24" s="98" t="s">
        <v>334</v>
      </c>
      <c r="X24" s="19"/>
      <c r="Y24" s="116">
        <v>0.5</v>
      </c>
      <c r="Z24" s="117">
        <f t="shared" si="1"/>
        <v>1</v>
      </c>
      <c r="AA24" s="20" t="s">
        <v>411</v>
      </c>
      <c r="AB24" s="21"/>
      <c r="AC24" s="99"/>
      <c r="AD24" s="20"/>
      <c r="AE24" s="20"/>
      <c r="AF24" s="22"/>
      <c r="AG24" s="20"/>
      <c r="AH24" s="20"/>
      <c r="AI24" s="20"/>
      <c r="AJ24" s="21"/>
    </row>
    <row r="25" spans="1:54" ht="185.25" x14ac:dyDescent="0.2">
      <c r="A25" s="93"/>
      <c r="B25" s="14" t="s">
        <v>43</v>
      </c>
      <c r="C25" s="27" t="s">
        <v>44</v>
      </c>
      <c r="D25" s="28"/>
      <c r="E25" s="14" t="s">
        <v>50</v>
      </c>
      <c r="F25" s="13" t="s">
        <v>68</v>
      </c>
      <c r="G25" s="14" t="s">
        <v>481</v>
      </c>
      <c r="H25" s="13" t="s">
        <v>87</v>
      </c>
      <c r="I25" s="13" t="s">
        <v>88</v>
      </c>
      <c r="J25" s="26"/>
      <c r="K25" s="30">
        <v>1</v>
      </c>
      <c r="L25" s="23"/>
      <c r="M25" s="15">
        <v>0</v>
      </c>
      <c r="N25" s="30"/>
      <c r="O25" s="15">
        <v>0</v>
      </c>
      <c r="P25" s="30"/>
      <c r="Q25" s="15">
        <v>0</v>
      </c>
      <c r="R25" s="30"/>
      <c r="S25" s="15">
        <v>1</v>
      </c>
      <c r="T25" s="13" t="s">
        <v>270</v>
      </c>
      <c r="U25" s="96">
        <v>0</v>
      </c>
      <c r="V25" s="97">
        <v>0</v>
      </c>
      <c r="W25" s="98" t="s">
        <v>335</v>
      </c>
      <c r="X25" s="19"/>
      <c r="Y25" s="116">
        <v>0</v>
      </c>
      <c r="Z25" s="117">
        <v>0</v>
      </c>
      <c r="AA25" s="20" t="s">
        <v>307</v>
      </c>
      <c r="AB25" s="21"/>
      <c r="AC25" s="99"/>
      <c r="AD25" s="20"/>
      <c r="AE25" s="20"/>
      <c r="AF25" s="22"/>
      <c r="AG25" s="20"/>
      <c r="AH25" s="20"/>
      <c r="AI25" s="20"/>
      <c r="AJ25" s="21"/>
    </row>
    <row r="26" spans="1:54" ht="185.25" x14ac:dyDescent="0.2">
      <c r="A26" s="93"/>
      <c r="B26" s="14" t="s">
        <v>43</v>
      </c>
      <c r="C26" s="27" t="s">
        <v>44</v>
      </c>
      <c r="D26" s="28"/>
      <c r="E26" s="14" t="s">
        <v>50</v>
      </c>
      <c r="F26" s="13" t="s">
        <v>68</v>
      </c>
      <c r="G26" s="14" t="s">
        <v>481</v>
      </c>
      <c r="H26" s="13" t="s">
        <v>89</v>
      </c>
      <c r="I26" s="13" t="s">
        <v>90</v>
      </c>
      <c r="J26" s="26"/>
      <c r="K26" s="29">
        <v>100</v>
      </c>
      <c r="L26" s="23"/>
      <c r="M26" s="15">
        <v>0</v>
      </c>
      <c r="N26" s="30"/>
      <c r="O26" s="15">
        <v>0</v>
      </c>
      <c r="P26" s="30"/>
      <c r="Q26" s="15">
        <v>0</v>
      </c>
      <c r="R26" s="30"/>
      <c r="S26" s="15">
        <v>1</v>
      </c>
      <c r="T26" s="13" t="s">
        <v>270</v>
      </c>
      <c r="U26" s="96">
        <v>0</v>
      </c>
      <c r="V26" s="97">
        <v>0</v>
      </c>
      <c r="W26" s="98" t="s">
        <v>308</v>
      </c>
      <c r="X26" s="19"/>
      <c r="Y26" s="116">
        <v>0</v>
      </c>
      <c r="Z26" s="117">
        <v>0</v>
      </c>
      <c r="AA26" s="20" t="s">
        <v>308</v>
      </c>
      <c r="AB26" s="21"/>
      <c r="AC26" s="99"/>
      <c r="AD26" s="20"/>
      <c r="AE26" s="20"/>
      <c r="AF26" s="22"/>
      <c r="AG26" s="20"/>
      <c r="AH26" s="20"/>
      <c r="AI26" s="20"/>
      <c r="AJ26" s="21"/>
    </row>
    <row r="27" spans="1:54" ht="185.25" x14ac:dyDescent="0.2">
      <c r="A27" s="93"/>
      <c r="B27" s="14" t="s">
        <v>43</v>
      </c>
      <c r="C27" s="27" t="s">
        <v>44</v>
      </c>
      <c r="D27" s="28"/>
      <c r="E27" s="14" t="s">
        <v>50</v>
      </c>
      <c r="F27" s="13" t="s">
        <v>68</v>
      </c>
      <c r="G27" s="14" t="s">
        <v>481</v>
      </c>
      <c r="H27" s="14" t="s">
        <v>91</v>
      </c>
      <c r="I27" s="14" t="s">
        <v>92</v>
      </c>
      <c r="J27" s="26"/>
      <c r="K27" s="17">
        <v>1</v>
      </c>
      <c r="L27" s="16"/>
      <c r="M27" s="15">
        <v>0.4</v>
      </c>
      <c r="N27" s="17"/>
      <c r="O27" s="15">
        <v>0.6</v>
      </c>
      <c r="P27" s="18"/>
      <c r="Q27" s="15">
        <v>0.8</v>
      </c>
      <c r="R27" s="18"/>
      <c r="S27" s="15">
        <v>1</v>
      </c>
      <c r="T27" s="14" t="s">
        <v>270</v>
      </c>
      <c r="U27" s="96">
        <v>0.4</v>
      </c>
      <c r="V27" s="97">
        <f t="shared" si="0"/>
        <v>1</v>
      </c>
      <c r="W27" s="98" t="s">
        <v>336</v>
      </c>
      <c r="X27" s="19"/>
      <c r="Y27" s="116">
        <v>0.6</v>
      </c>
      <c r="Z27" s="117">
        <f t="shared" si="1"/>
        <v>1</v>
      </c>
      <c r="AA27" s="20" t="s">
        <v>447</v>
      </c>
      <c r="AB27" s="21"/>
      <c r="AC27" s="99"/>
      <c r="AD27" s="20"/>
      <c r="AE27" s="20"/>
      <c r="AF27" s="22"/>
      <c r="AG27" s="20"/>
      <c r="AH27" s="20"/>
      <c r="AI27" s="20"/>
      <c r="AJ27" s="21"/>
    </row>
    <row r="28" spans="1:54" ht="185.25" x14ac:dyDescent="0.2">
      <c r="A28" s="93"/>
      <c r="B28" s="14" t="s">
        <v>43</v>
      </c>
      <c r="C28" s="27" t="s">
        <v>44</v>
      </c>
      <c r="D28" s="28"/>
      <c r="E28" s="14" t="s">
        <v>50</v>
      </c>
      <c r="F28" s="13" t="s">
        <v>68</v>
      </c>
      <c r="G28" s="14" t="s">
        <v>481</v>
      </c>
      <c r="H28" s="23" t="s">
        <v>93</v>
      </c>
      <c r="I28" s="23" t="s">
        <v>94</v>
      </c>
      <c r="J28" s="26"/>
      <c r="K28" s="18">
        <v>1</v>
      </c>
      <c r="L28" s="23"/>
      <c r="M28" s="31">
        <v>0.25</v>
      </c>
      <c r="N28" s="18"/>
      <c r="O28" s="31">
        <v>0.5</v>
      </c>
      <c r="P28" s="18"/>
      <c r="Q28" s="31">
        <v>0.75</v>
      </c>
      <c r="R28" s="18"/>
      <c r="S28" s="31">
        <v>1</v>
      </c>
      <c r="T28" s="23" t="s">
        <v>271</v>
      </c>
      <c r="U28" s="96">
        <v>0.25</v>
      </c>
      <c r="V28" s="100">
        <f>+U28/M28</f>
        <v>1</v>
      </c>
      <c r="W28" s="98" t="s">
        <v>337</v>
      </c>
      <c r="X28" s="19"/>
      <c r="Y28" s="116">
        <v>0.5</v>
      </c>
      <c r="Z28" s="117">
        <f>+Y28/O28</f>
        <v>1</v>
      </c>
      <c r="AA28" s="20" t="s">
        <v>417</v>
      </c>
      <c r="AB28" s="21"/>
      <c r="AC28" s="99"/>
      <c r="AD28" s="20"/>
      <c r="AE28" s="20"/>
      <c r="AF28" s="22"/>
      <c r="AG28" s="20"/>
      <c r="AH28" s="20"/>
      <c r="AI28" s="20"/>
      <c r="AJ28" s="21"/>
    </row>
    <row r="29" spans="1:54" s="44" customFormat="1" ht="185.25" x14ac:dyDescent="0.25">
      <c r="A29" s="90"/>
      <c r="B29" s="40" t="s">
        <v>43</v>
      </c>
      <c r="C29" s="40" t="s">
        <v>44</v>
      </c>
      <c r="D29" s="51"/>
      <c r="E29" s="40" t="s">
        <v>51</v>
      </c>
      <c r="F29" s="32" t="s">
        <v>68</v>
      </c>
      <c r="G29" s="40" t="s">
        <v>482</v>
      </c>
      <c r="H29" s="33" t="s">
        <v>95</v>
      </c>
      <c r="I29" s="33" t="s">
        <v>96</v>
      </c>
      <c r="J29" s="101"/>
      <c r="K29" s="34">
        <v>1484</v>
      </c>
      <c r="L29" s="35"/>
      <c r="M29" s="36">
        <v>0.25</v>
      </c>
      <c r="N29" s="37"/>
      <c r="O29" s="36">
        <v>0.5</v>
      </c>
      <c r="P29" s="37"/>
      <c r="Q29" s="36">
        <v>0.75</v>
      </c>
      <c r="R29" s="38">
        <v>1484</v>
      </c>
      <c r="S29" s="36">
        <v>1</v>
      </c>
      <c r="T29" s="33" t="s">
        <v>272</v>
      </c>
      <c r="U29" s="47">
        <v>0.02</v>
      </c>
      <c r="V29" s="102">
        <f>+U29/M29</f>
        <v>0.08</v>
      </c>
      <c r="W29" s="40"/>
      <c r="X29" s="39"/>
      <c r="Y29" s="118">
        <v>0.49</v>
      </c>
      <c r="Z29" s="117">
        <f t="shared" si="1"/>
        <v>0.98</v>
      </c>
      <c r="AA29" s="40"/>
      <c r="AB29" s="41"/>
      <c r="AC29" s="103"/>
      <c r="AD29" s="101"/>
      <c r="AE29" s="101"/>
      <c r="AF29" s="42"/>
      <c r="AG29" s="101"/>
      <c r="AH29" s="101"/>
      <c r="AI29" s="101"/>
      <c r="AJ29" s="41"/>
      <c r="AK29" s="43"/>
      <c r="AL29" s="43"/>
      <c r="AM29" s="43"/>
      <c r="AN29" s="43"/>
      <c r="AO29" s="43"/>
      <c r="AP29" s="43"/>
      <c r="AQ29" s="43"/>
      <c r="AR29" s="43"/>
      <c r="AS29" s="43"/>
      <c r="AT29" s="43"/>
      <c r="AU29" s="43"/>
      <c r="AV29" s="43"/>
      <c r="AW29" s="43"/>
      <c r="AX29" s="43"/>
      <c r="AY29" s="43"/>
      <c r="AZ29" s="43"/>
      <c r="BA29" s="43"/>
      <c r="BB29" s="43"/>
    </row>
    <row r="30" spans="1:54" ht="185.25" x14ac:dyDescent="0.2">
      <c r="A30" s="93"/>
      <c r="B30" s="14" t="s">
        <v>43</v>
      </c>
      <c r="C30" s="27" t="s">
        <v>44</v>
      </c>
      <c r="D30" s="28"/>
      <c r="E30" s="14" t="s">
        <v>51</v>
      </c>
      <c r="F30" s="13" t="s">
        <v>68</v>
      </c>
      <c r="G30" s="14" t="s">
        <v>482</v>
      </c>
      <c r="H30" s="23" t="s">
        <v>97</v>
      </c>
      <c r="I30" s="23" t="s">
        <v>98</v>
      </c>
      <c r="J30" s="26"/>
      <c r="K30" s="18">
        <v>1</v>
      </c>
      <c r="L30" s="45"/>
      <c r="M30" s="15">
        <v>0.25</v>
      </c>
      <c r="N30" s="18"/>
      <c r="O30" s="15">
        <v>0.5</v>
      </c>
      <c r="P30" s="18"/>
      <c r="Q30" s="15">
        <v>0.75</v>
      </c>
      <c r="R30" s="18"/>
      <c r="S30" s="15">
        <v>1</v>
      </c>
      <c r="T30" s="23" t="s">
        <v>272</v>
      </c>
      <c r="U30" s="47">
        <v>5.3999999999999999E-2</v>
      </c>
      <c r="V30" s="102">
        <f>+U30/M30</f>
        <v>0.216</v>
      </c>
      <c r="W30" s="25"/>
      <c r="X30" s="46"/>
      <c r="Y30" s="116">
        <v>0.49</v>
      </c>
      <c r="Z30" s="117">
        <f t="shared" si="1"/>
        <v>0.98</v>
      </c>
      <c r="AA30" s="25"/>
      <c r="AB30" s="21"/>
      <c r="AC30" s="99"/>
      <c r="AD30" s="20"/>
      <c r="AE30" s="20"/>
      <c r="AF30" s="22"/>
      <c r="AG30" s="20"/>
      <c r="AH30" s="20"/>
      <c r="AI30" s="20"/>
      <c r="AJ30" s="21"/>
    </row>
    <row r="31" spans="1:54" ht="185.25" x14ac:dyDescent="0.2">
      <c r="A31" s="93"/>
      <c r="B31" s="14" t="s">
        <v>43</v>
      </c>
      <c r="C31" s="27" t="s">
        <v>44</v>
      </c>
      <c r="D31" s="28"/>
      <c r="E31" s="14" t="s">
        <v>51</v>
      </c>
      <c r="F31" s="13" t="s">
        <v>68</v>
      </c>
      <c r="G31" s="14" t="s">
        <v>482</v>
      </c>
      <c r="H31" s="23" t="s">
        <v>99</v>
      </c>
      <c r="I31" s="23" t="s">
        <v>100</v>
      </c>
      <c r="J31" s="26"/>
      <c r="K31" s="18">
        <v>1</v>
      </c>
      <c r="L31" s="45"/>
      <c r="M31" s="15">
        <v>0.25</v>
      </c>
      <c r="N31" s="18"/>
      <c r="O31" s="15">
        <v>0.5</v>
      </c>
      <c r="P31" s="18"/>
      <c r="Q31" s="15">
        <v>0.75</v>
      </c>
      <c r="R31" s="18"/>
      <c r="S31" s="15">
        <v>1</v>
      </c>
      <c r="T31" s="23" t="s">
        <v>272</v>
      </c>
      <c r="U31" s="47">
        <v>0</v>
      </c>
      <c r="V31" s="102">
        <v>0</v>
      </c>
      <c r="W31" s="25"/>
      <c r="X31" s="46"/>
      <c r="Y31" s="116">
        <v>0.45</v>
      </c>
      <c r="Z31" s="117">
        <f t="shared" si="1"/>
        <v>0.9</v>
      </c>
      <c r="AA31" s="25"/>
      <c r="AB31" s="21"/>
      <c r="AC31" s="99"/>
      <c r="AD31" s="20"/>
      <c r="AE31" s="20"/>
      <c r="AF31" s="22"/>
      <c r="AG31" s="20"/>
      <c r="AH31" s="20"/>
      <c r="AI31" s="20"/>
      <c r="AJ31" s="21"/>
    </row>
    <row r="32" spans="1:54" ht="185.25" x14ac:dyDescent="0.2">
      <c r="A32" s="93"/>
      <c r="B32" s="14" t="s">
        <v>43</v>
      </c>
      <c r="C32" s="27" t="s">
        <v>44</v>
      </c>
      <c r="D32" s="28"/>
      <c r="E32" s="14" t="s">
        <v>51</v>
      </c>
      <c r="F32" s="13" t="s">
        <v>68</v>
      </c>
      <c r="G32" s="14" t="s">
        <v>482</v>
      </c>
      <c r="H32" s="14" t="s">
        <v>101</v>
      </c>
      <c r="I32" s="14" t="s">
        <v>102</v>
      </c>
      <c r="J32" s="26"/>
      <c r="K32" s="15">
        <v>1</v>
      </c>
      <c r="L32" s="48"/>
      <c r="M32" s="15">
        <v>0.25</v>
      </c>
      <c r="N32" s="18"/>
      <c r="O32" s="15">
        <v>0.5</v>
      </c>
      <c r="P32" s="18"/>
      <c r="Q32" s="15">
        <v>0.75</v>
      </c>
      <c r="R32" s="18"/>
      <c r="S32" s="15">
        <v>1</v>
      </c>
      <c r="T32" s="23" t="s">
        <v>273</v>
      </c>
      <c r="U32" s="96">
        <v>0</v>
      </c>
      <c r="V32" s="100">
        <v>0</v>
      </c>
      <c r="W32" s="98"/>
      <c r="X32" s="19"/>
      <c r="Y32" s="116">
        <v>0.5</v>
      </c>
      <c r="Z32" s="117">
        <f t="shared" si="1"/>
        <v>1</v>
      </c>
      <c r="AA32" s="20"/>
      <c r="AB32" s="21"/>
      <c r="AC32" s="99"/>
      <c r="AD32" s="20"/>
      <c r="AE32" s="20"/>
      <c r="AF32" s="22"/>
      <c r="AG32" s="20"/>
      <c r="AH32" s="20"/>
      <c r="AI32" s="20"/>
      <c r="AJ32" s="21"/>
    </row>
    <row r="33" spans="1:36" ht="409.5" x14ac:dyDescent="0.2">
      <c r="A33" s="93"/>
      <c r="B33" s="14" t="s">
        <v>43</v>
      </c>
      <c r="C33" s="27" t="s">
        <v>44</v>
      </c>
      <c r="D33" s="28"/>
      <c r="E33" s="14" t="s">
        <v>52</v>
      </c>
      <c r="F33" s="13" t="s">
        <v>68</v>
      </c>
      <c r="G33" s="14" t="s">
        <v>482</v>
      </c>
      <c r="H33" s="49" t="s">
        <v>103</v>
      </c>
      <c r="I33" s="49" t="s">
        <v>104</v>
      </c>
      <c r="J33" s="26"/>
      <c r="K33" s="15">
        <v>1</v>
      </c>
      <c r="L33" s="24"/>
      <c r="M33" s="15">
        <v>0.25</v>
      </c>
      <c r="N33" s="18"/>
      <c r="O33" s="15">
        <v>0.5</v>
      </c>
      <c r="P33" s="18"/>
      <c r="Q33" s="15">
        <v>0.75</v>
      </c>
      <c r="R33" s="18"/>
      <c r="S33" s="15">
        <v>1</v>
      </c>
      <c r="T33" s="49" t="s">
        <v>274</v>
      </c>
      <c r="U33" s="96">
        <v>0.25</v>
      </c>
      <c r="V33" s="100">
        <f t="shared" ref="V33:V41" si="2">+U33/M33</f>
        <v>1</v>
      </c>
      <c r="W33" s="98" t="s">
        <v>338</v>
      </c>
      <c r="X33" s="19"/>
      <c r="Y33" s="116">
        <v>0.5</v>
      </c>
      <c r="Z33" s="117">
        <f t="shared" si="1"/>
        <v>1</v>
      </c>
      <c r="AA33" s="20" t="s">
        <v>412</v>
      </c>
      <c r="AB33" s="21"/>
      <c r="AC33" s="99"/>
      <c r="AD33" s="20"/>
      <c r="AE33" s="20"/>
      <c r="AF33" s="22"/>
      <c r="AG33" s="20"/>
      <c r="AH33" s="20"/>
      <c r="AI33" s="20"/>
      <c r="AJ33" s="21"/>
    </row>
    <row r="34" spans="1:36" ht="185.25" x14ac:dyDescent="0.2">
      <c r="A34" s="93"/>
      <c r="B34" s="14" t="s">
        <v>43</v>
      </c>
      <c r="C34" s="27" t="s">
        <v>44</v>
      </c>
      <c r="D34" s="28"/>
      <c r="E34" s="14" t="s">
        <v>52</v>
      </c>
      <c r="F34" s="13" t="s">
        <v>68</v>
      </c>
      <c r="G34" s="14" t="s">
        <v>482</v>
      </c>
      <c r="H34" s="49" t="s">
        <v>105</v>
      </c>
      <c r="I34" s="49" t="s">
        <v>106</v>
      </c>
      <c r="J34" s="26"/>
      <c r="K34" s="15">
        <v>1</v>
      </c>
      <c r="L34" s="24"/>
      <c r="M34" s="15">
        <v>0.25</v>
      </c>
      <c r="N34" s="18"/>
      <c r="O34" s="15">
        <v>0.5</v>
      </c>
      <c r="P34" s="18"/>
      <c r="Q34" s="50">
        <v>0.75</v>
      </c>
      <c r="R34" s="18"/>
      <c r="S34" s="15">
        <v>1</v>
      </c>
      <c r="T34" s="49" t="s">
        <v>275</v>
      </c>
      <c r="U34" s="96">
        <v>0.25</v>
      </c>
      <c r="V34" s="100">
        <f t="shared" si="2"/>
        <v>1</v>
      </c>
      <c r="W34" s="98" t="s">
        <v>339</v>
      </c>
      <c r="X34" s="19"/>
      <c r="Y34" s="116">
        <v>0.5</v>
      </c>
      <c r="Z34" s="117">
        <f t="shared" si="1"/>
        <v>1</v>
      </c>
      <c r="AA34" s="20" t="s">
        <v>309</v>
      </c>
      <c r="AB34" s="104"/>
      <c r="AD34" s="20"/>
      <c r="AE34" s="20"/>
      <c r="AF34" s="22"/>
      <c r="AG34" s="20"/>
      <c r="AH34" s="20"/>
      <c r="AI34" s="20"/>
      <c r="AJ34" s="21"/>
    </row>
    <row r="35" spans="1:36" ht="185.25" x14ac:dyDescent="0.2">
      <c r="A35" s="93"/>
      <c r="B35" s="14" t="s">
        <v>43</v>
      </c>
      <c r="C35" s="27" t="s">
        <v>44</v>
      </c>
      <c r="D35" s="28"/>
      <c r="E35" s="14" t="s">
        <v>52</v>
      </c>
      <c r="F35" s="13" t="s">
        <v>68</v>
      </c>
      <c r="G35" s="14" t="s">
        <v>482</v>
      </c>
      <c r="H35" s="13" t="s">
        <v>107</v>
      </c>
      <c r="I35" s="13" t="s">
        <v>108</v>
      </c>
      <c r="J35" s="26"/>
      <c r="K35" s="15">
        <v>1</v>
      </c>
      <c r="L35" s="51"/>
      <c r="M35" s="15">
        <v>0.25</v>
      </c>
      <c r="N35" s="18"/>
      <c r="O35" s="15">
        <v>0.5</v>
      </c>
      <c r="P35" s="18"/>
      <c r="Q35" s="15">
        <v>0.75</v>
      </c>
      <c r="R35" s="18"/>
      <c r="S35" s="15">
        <v>1</v>
      </c>
      <c r="T35" s="14" t="s">
        <v>269</v>
      </c>
      <c r="U35" s="96">
        <v>0.25</v>
      </c>
      <c r="V35" s="100">
        <f t="shared" si="2"/>
        <v>1</v>
      </c>
      <c r="W35" s="98" t="s">
        <v>340</v>
      </c>
      <c r="X35" s="19"/>
      <c r="Y35" s="116">
        <v>0.5</v>
      </c>
      <c r="Z35" s="117">
        <f t="shared" si="1"/>
        <v>1</v>
      </c>
      <c r="AA35" s="20" t="s">
        <v>418</v>
      </c>
      <c r="AB35" s="21"/>
      <c r="AC35" s="99"/>
      <c r="AD35" s="20"/>
      <c r="AE35" s="20"/>
      <c r="AF35" s="22"/>
      <c r="AG35" s="20"/>
      <c r="AH35" s="20"/>
      <c r="AI35" s="20"/>
      <c r="AJ35" s="21"/>
    </row>
    <row r="36" spans="1:36" ht="409.5" x14ac:dyDescent="0.2">
      <c r="A36" s="93"/>
      <c r="B36" s="14" t="s">
        <v>43</v>
      </c>
      <c r="C36" s="27" t="s">
        <v>44</v>
      </c>
      <c r="D36" s="28"/>
      <c r="E36" s="14" t="s">
        <v>53</v>
      </c>
      <c r="F36" s="13" t="s">
        <v>68</v>
      </c>
      <c r="G36" s="14" t="s">
        <v>481</v>
      </c>
      <c r="H36" s="14" t="s">
        <v>109</v>
      </c>
      <c r="I36" s="14" t="s">
        <v>110</v>
      </c>
      <c r="J36" s="26"/>
      <c r="K36" s="52">
        <v>3421685</v>
      </c>
      <c r="L36" s="52">
        <v>1965598</v>
      </c>
      <c r="M36" s="15">
        <f>+L36/K36</f>
        <v>0.57445322991450121</v>
      </c>
      <c r="N36" s="53">
        <v>2797797</v>
      </c>
      <c r="O36" s="15">
        <f>+N36/K36</f>
        <v>0.81766644211842998</v>
      </c>
      <c r="P36" s="53">
        <v>3241434</v>
      </c>
      <c r="Q36" s="15">
        <f>+P36/K36</f>
        <v>0.94732098366740358</v>
      </c>
      <c r="R36" s="54">
        <v>3421685</v>
      </c>
      <c r="S36" s="15">
        <v>1</v>
      </c>
      <c r="T36" s="14" t="s">
        <v>276</v>
      </c>
      <c r="U36" s="47">
        <v>0.94601744609019744</v>
      </c>
      <c r="V36" s="102">
        <f t="shared" si="2"/>
        <v>1.646813694878168</v>
      </c>
      <c r="W36" s="25" t="s">
        <v>341</v>
      </c>
      <c r="X36" s="46"/>
      <c r="Y36" s="126">
        <v>1</v>
      </c>
      <c r="Z36" s="122">
        <f>+Y36/O36</f>
        <v>1.2229925902415364</v>
      </c>
      <c r="AA36" s="25" t="s">
        <v>419</v>
      </c>
      <c r="AB36" s="21"/>
      <c r="AC36" s="99"/>
      <c r="AD36" s="20"/>
      <c r="AE36" s="20"/>
      <c r="AF36" s="22"/>
      <c r="AG36" s="20"/>
      <c r="AH36" s="20"/>
      <c r="AI36" s="20"/>
      <c r="AJ36" s="21"/>
    </row>
    <row r="37" spans="1:36" ht="409.5" x14ac:dyDescent="0.2">
      <c r="A37" s="93"/>
      <c r="B37" s="14" t="s">
        <v>43</v>
      </c>
      <c r="C37" s="27" t="s">
        <v>44</v>
      </c>
      <c r="D37" s="28"/>
      <c r="E37" s="14" t="s">
        <v>53</v>
      </c>
      <c r="F37" s="13" t="s">
        <v>68</v>
      </c>
      <c r="G37" s="14" t="s">
        <v>481</v>
      </c>
      <c r="H37" s="14" t="s">
        <v>111</v>
      </c>
      <c r="I37" s="14" t="s">
        <v>112</v>
      </c>
      <c r="J37" s="26"/>
      <c r="K37" s="52">
        <v>3124754</v>
      </c>
      <c r="L37" s="52">
        <v>83731</v>
      </c>
      <c r="M37" s="15">
        <f>+L37/K37</f>
        <v>2.6796029383433066E-2</v>
      </c>
      <c r="N37" s="53">
        <v>680952</v>
      </c>
      <c r="O37" s="15">
        <f>+N37/K37</f>
        <v>0.21792179480368695</v>
      </c>
      <c r="P37" s="53">
        <v>1501842</v>
      </c>
      <c r="Q37" s="15">
        <f>+P37/K37</f>
        <v>0.48062727497908636</v>
      </c>
      <c r="R37" s="53">
        <f>+K37</f>
        <v>3124754</v>
      </c>
      <c r="S37" s="15">
        <f>+R37/K37</f>
        <v>1</v>
      </c>
      <c r="T37" s="14" t="s">
        <v>276</v>
      </c>
      <c r="U37" s="47">
        <v>1.0705712340710132</v>
      </c>
      <c r="V37" s="102">
        <f t="shared" si="2"/>
        <v>39.9526071102499</v>
      </c>
      <c r="W37" s="25" t="s">
        <v>342</v>
      </c>
      <c r="X37" s="46"/>
      <c r="Y37" s="126">
        <f>571999*0.22/680952</f>
        <v>0.18479978030756941</v>
      </c>
      <c r="Z37" s="122">
        <f t="shared" si="1"/>
        <v>0.84800962874798624</v>
      </c>
      <c r="AA37" s="25" t="s">
        <v>420</v>
      </c>
      <c r="AB37" s="21"/>
      <c r="AC37" s="99"/>
      <c r="AD37" s="20"/>
      <c r="AE37" s="20"/>
      <c r="AF37" s="22"/>
      <c r="AG37" s="20"/>
      <c r="AH37" s="20"/>
      <c r="AI37" s="20"/>
      <c r="AJ37" s="21"/>
    </row>
    <row r="38" spans="1:36" ht="185.25" x14ac:dyDescent="0.2">
      <c r="A38" s="93"/>
      <c r="B38" s="14" t="s">
        <v>43</v>
      </c>
      <c r="C38" s="27" t="s">
        <v>44</v>
      </c>
      <c r="D38" s="28"/>
      <c r="E38" s="14" t="s">
        <v>53</v>
      </c>
      <c r="F38" s="13" t="s">
        <v>68</v>
      </c>
      <c r="G38" s="14" t="s">
        <v>481</v>
      </c>
      <c r="H38" s="14" t="s">
        <v>113</v>
      </c>
      <c r="I38" s="14" t="s">
        <v>114</v>
      </c>
      <c r="J38" s="26"/>
      <c r="K38" s="55">
        <v>210812</v>
      </c>
      <c r="L38" s="52">
        <v>62861</v>
      </c>
      <c r="M38" s="15">
        <f>+L38/K38</f>
        <v>0.29818511280192778</v>
      </c>
      <c r="N38" s="53">
        <v>110475</v>
      </c>
      <c r="O38" s="15">
        <f>+N38/K38</f>
        <v>0.52404512077111365</v>
      </c>
      <c r="P38" s="53">
        <v>1612511</v>
      </c>
      <c r="Q38" s="15">
        <f>+P38/K38</f>
        <v>7.6490474925526062</v>
      </c>
      <c r="R38" s="53">
        <v>210812</v>
      </c>
      <c r="S38" s="15">
        <f>+R38/K38</f>
        <v>1</v>
      </c>
      <c r="T38" s="14" t="s">
        <v>277</v>
      </c>
      <c r="U38" s="47">
        <v>1.2255134344028888</v>
      </c>
      <c r="V38" s="102">
        <f t="shared" si="2"/>
        <v>4.1099081804829991</v>
      </c>
      <c r="W38" s="25" t="s">
        <v>394</v>
      </c>
      <c r="X38" s="46"/>
      <c r="Y38" s="126">
        <f>113996*0.52/110475</f>
        <v>0.53657316134872146</v>
      </c>
      <c r="Z38" s="122">
        <f t="shared" si="1"/>
        <v>1.0239064158429207</v>
      </c>
      <c r="AA38" s="25" t="s">
        <v>421</v>
      </c>
      <c r="AB38" s="21"/>
      <c r="AC38" s="99"/>
      <c r="AD38" s="20"/>
      <c r="AE38" s="20"/>
      <c r="AF38" s="22"/>
      <c r="AG38" s="20"/>
      <c r="AH38" s="20"/>
      <c r="AI38" s="20"/>
      <c r="AJ38" s="21"/>
    </row>
    <row r="39" spans="1:36" ht="185.25" x14ac:dyDescent="0.2">
      <c r="A39" s="93"/>
      <c r="B39" s="14" t="s">
        <v>43</v>
      </c>
      <c r="C39" s="27" t="s">
        <v>44</v>
      </c>
      <c r="D39" s="28"/>
      <c r="E39" s="14" t="s">
        <v>53</v>
      </c>
      <c r="F39" s="13" t="s">
        <v>68</v>
      </c>
      <c r="G39" s="14" t="s">
        <v>481</v>
      </c>
      <c r="H39" s="14" t="s">
        <v>115</v>
      </c>
      <c r="I39" s="14" t="s">
        <v>116</v>
      </c>
      <c r="J39" s="26"/>
      <c r="K39" s="55">
        <v>210812</v>
      </c>
      <c r="L39" s="52">
        <v>31066</v>
      </c>
      <c r="M39" s="15">
        <f>+L39/K39</f>
        <v>0.14736352769292071</v>
      </c>
      <c r="N39" s="53">
        <v>88929</v>
      </c>
      <c r="O39" s="15">
        <f>+N39/K39</f>
        <v>0.42184031269567196</v>
      </c>
      <c r="P39" s="53">
        <v>149955</v>
      </c>
      <c r="Q39" s="15">
        <f>+P39/K39</f>
        <v>0.71132098742007099</v>
      </c>
      <c r="R39" s="53">
        <v>210812</v>
      </c>
      <c r="S39" s="15">
        <f>+R39/K39</f>
        <v>1</v>
      </c>
      <c r="T39" s="14" t="s">
        <v>277</v>
      </c>
      <c r="U39" s="47">
        <v>1.241711195519217</v>
      </c>
      <c r="V39" s="102">
        <f t="shared" si="2"/>
        <v>8.4261771888816437</v>
      </c>
      <c r="W39" s="25" t="s">
        <v>393</v>
      </c>
      <c r="X39" s="46"/>
      <c r="Y39" s="126">
        <f>84476*0.42/88929</f>
        <v>0.39896906520932429</v>
      </c>
      <c r="Z39" s="123">
        <f t="shared" si="1"/>
        <v>0.94578221474331292</v>
      </c>
      <c r="AA39" s="25" t="s">
        <v>422</v>
      </c>
      <c r="AB39" s="56"/>
      <c r="AC39" s="99"/>
      <c r="AD39" s="20"/>
      <c r="AE39" s="20"/>
      <c r="AF39" s="22"/>
      <c r="AG39" s="20"/>
      <c r="AH39" s="20"/>
      <c r="AI39" s="20"/>
      <c r="AJ39" s="21"/>
    </row>
    <row r="40" spans="1:36" ht="409.5" x14ac:dyDescent="0.2">
      <c r="A40" s="93"/>
      <c r="B40" s="14" t="s">
        <v>43</v>
      </c>
      <c r="C40" s="27" t="s">
        <v>44</v>
      </c>
      <c r="D40" s="28"/>
      <c r="E40" s="14" t="s">
        <v>53</v>
      </c>
      <c r="F40" s="13" t="s">
        <v>68</v>
      </c>
      <c r="G40" s="14" t="s">
        <v>481</v>
      </c>
      <c r="H40" s="14" t="s">
        <v>117</v>
      </c>
      <c r="I40" s="14" t="s">
        <v>118</v>
      </c>
      <c r="J40" s="26"/>
      <c r="K40" s="57">
        <v>2389848</v>
      </c>
      <c r="L40" s="58">
        <v>948140</v>
      </c>
      <c r="M40" s="15">
        <f>+L40/K40</f>
        <v>0.39673652885037042</v>
      </c>
      <c r="N40" s="53">
        <v>1718922</v>
      </c>
      <c r="O40" s="15">
        <f>+N40/K40</f>
        <v>0.71925996967171135</v>
      </c>
      <c r="P40" s="53">
        <v>2158076</v>
      </c>
      <c r="Q40" s="15">
        <f>+P40/K40</f>
        <v>0.90301809989589299</v>
      </c>
      <c r="R40" s="53">
        <f>+K40</f>
        <v>2389848</v>
      </c>
      <c r="S40" s="15"/>
      <c r="T40" s="14" t="s">
        <v>278</v>
      </c>
      <c r="U40" s="47">
        <v>1.0778039108148585</v>
      </c>
      <c r="V40" s="102">
        <f t="shared" si="2"/>
        <v>2.7166742471080934</v>
      </c>
      <c r="W40" s="25" t="s">
        <v>343</v>
      </c>
      <c r="X40" s="59"/>
      <c r="Y40" s="121">
        <f>1504902*0.72/1718922</f>
        <v>0.63035404747859414</v>
      </c>
      <c r="Z40" s="122">
        <f t="shared" si="1"/>
        <v>0.87639250626766263</v>
      </c>
      <c r="AA40" s="14" t="s">
        <v>423</v>
      </c>
      <c r="AB40" s="21"/>
      <c r="AC40" s="99"/>
      <c r="AD40" s="20"/>
      <c r="AE40" s="20"/>
      <c r="AF40" s="22"/>
      <c r="AG40" s="20"/>
      <c r="AH40" s="20"/>
      <c r="AI40" s="20"/>
      <c r="AJ40" s="21"/>
    </row>
    <row r="41" spans="1:36" ht="185.25" x14ac:dyDescent="0.2">
      <c r="A41" s="93"/>
      <c r="B41" s="14" t="s">
        <v>43</v>
      </c>
      <c r="C41" s="27" t="s">
        <v>44</v>
      </c>
      <c r="D41" s="28"/>
      <c r="E41" s="14" t="s">
        <v>53</v>
      </c>
      <c r="F41" s="13" t="s">
        <v>68</v>
      </c>
      <c r="G41" s="14" t="s">
        <v>481</v>
      </c>
      <c r="H41" s="14" t="s">
        <v>119</v>
      </c>
      <c r="I41" s="14" t="s">
        <v>120</v>
      </c>
      <c r="J41" s="26"/>
      <c r="K41" s="15">
        <v>1</v>
      </c>
      <c r="L41" s="16"/>
      <c r="M41" s="15">
        <v>1</v>
      </c>
      <c r="N41" s="17"/>
      <c r="O41" s="15">
        <v>1</v>
      </c>
      <c r="P41" s="18"/>
      <c r="Q41" s="15">
        <v>1</v>
      </c>
      <c r="R41" s="18"/>
      <c r="S41" s="15">
        <v>1</v>
      </c>
      <c r="T41" s="14" t="s">
        <v>279</v>
      </c>
      <c r="U41" s="96">
        <v>0.25</v>
      </c>
      <c r="V41" s="100">
        <f t="shared" si="2"/>
        <v>0.25</v>
      </c>
      <c r="W41" s="98" t="s">
        <v>344</v>
      </c>
      <c r="X41" s="19"/>
      <c r="Y41" s="116">
        <v>0.5</v>
      </c>
      <c r="Z41" s="117">
        <f t="shared" si="1"/>
        <v>0.5</v>
      </c>
      <c r="AA41" s="20" t="s">
        <v>413</v>
      </c>
      <c r="AB41" s="21"/>
      <c r="AC41" s="99"/>
      <c r="AD41" s="20"/>
      <c r="AE41" s="20"/>
      <c r="AF41" s="22"/>
      <c r="AG41" s="20"/>
      <c r="AH41" s="20"/>
      <c r="AI41" s="20"/>
      <c r="AJ41" s="21"/>
    </row>
    <row r="42" spans="1:36" ht="409.5" x14ac:dyDescent="0.2">
      <c r="A42" s="93"/>
      <c r="B42" s="14" t="s">
        <v>43</v>
      </c>
      <c r="C42" s="27" t="s">
        <v>45</v>
      </c>
      <c r="D42" s="28">
        <v>1</v>
      </c>
      <c r="E42" s="14" t="s">
        <v>54</v>
      </c>
      <c r="F42" s="13" t="s">
        <v>68</v>
      </c>
      <c r="G42" s="14" t="s">
        <v>481</v>
      </c>
      <c r="H42" s="26" t="s">
        <v>121</v>
      </c>
      <c r="I42" s="40" t="s">
        <v>122</v>
      </c>
      <c r="J42" s="26"/>
      <c r="K42" s="15">
        <v>1</v>
      </c>
      <c r="L42" s="60"/>
      <c r="M42" s="17">
        <v>0</v>
      </c>
      <c r="N42" s="17"/>
      <c r="O42" s="17">
        <v>0</v>
      </c>
      <c r="P42" s="17"/>
      <c r="Q42" s="17">
        <v>0</v>
      </c>
      <c r="R42" s="17">
        <v>1</v>
      </c>
      <c r="S42" s="15">
        <v>1</v>
      </c>
      <c r="T42" s="14" t="s">
        <v>280</v>
      </c>
      <c r="U42" s="96">
        <v>0</v>
      </c>
      <c r="V42" s="100">
        <v>0</v>
      </c>
      <c r="W42" s="98" t="s">
        <v>345</v>
      </c>
      <c r="X42" s="19"/>
      <c r="Y42" s="116">
        <v>0</v>
      </c>
      <c r="Z42" s="117">
        <v>0</v>
      </c>
      <c r="AA42" s="20" t="s">
        <v>448</v>
      </c>
      <c r="AB42" s="21"/>
      <c r="AC42" s="99"/>
      <c r="AD42" s="20"/>
      <c r="AE42" s="20"/>
      <c r="AF42" s="22"/>
      <c r="AG42" s="20"/>
      <c r="AH42" s="20"/>
      <c r="AI42" s="20"/>
      <c r="AJ42" s="21"/>
    </row>
    <row r="43" spans="1:36" ht="228" x14ac:dyDescent="0.2">
      <c r="A43" s="93"/>
      <c r="B43" s="14" t="s">
        <v>43</v>
      </c>
      <c r="C43" s="27" t="s">
        <v>44</v>
      </c>
      <c r="D43" s="28"/>
      <c r="E43" s="14" t="s">
        <v>50</v>
      </c>
      <c r="F43" s="13" t="s">
        <v>46</v>
      </c>
      <c r="G43" s="14" t="s">
        <v>483</v>
      </c>
      <c r="H43" s="14" t="s">
        <v>123</v>
      </c>
      <c r="I43" s="14" t="s">
        <v>124</v>
      </c>
      <c r="J43" s="26"/>
      <c r="K43" s="17">
        <v>1</v>
      </c>
      <c r="L43" s="16"/>
      <c r="M43" s="15">
        <v>0.25</v>
      </c>
      <c r="N43" s="17"/>
      <c r="O43" s="15">
        <v>0.5</v>
      </c>
      <c r="P43" s="18"/>
      <c r="Q43" s="15">
        <v>0.75</v>
      </c>
      <c r="R43" s="18"/>
      <c r="S43" s="15">
        <v>1</v>
      </c>
      <c r="T43" s="13" t="s">
        <v>269</v>
      </c>
      <c r="U43" s="96">
        <v>0.25</v>
      </c>
      <c r="V43" s="100">
        <f t="shared" ref="V43:V72" si="3">+U43/M43</f>
        <v>1</v>
      </c>
      <c r="W43" s="98"/>
      <c r="X43" s="19"/>
      <c r="Y43" s="116">
        <v>0.5</v>
      </c>
      <c r="Z43" s="117">
        <f t="shared" ref="Z43:Z63" si="4">+Y43/O43</f>
        <v>1</v>
      </c>
      <c r="AA43" s="20" t="s">
        <v>424</v>
      </c>
      <c r="AB43" s="21"/>
      <c r="AC43" s="99"/>
      <c r="AD43" s="20"/>
      <c r="AE43" s="20"/>
      <c r="AF43" s="22"/>
      <c r="AG43" s="20"/>
      <c r="AH43" s="20"/>
      <c r="AI43" s="20"/>
      <c r="AJ43" s="21"/>
    </row>
    <row r="44" spans="1:36" ht="256.5" x14ac:dyDescent="0.2">
      <c r="A44" s="93"/>
      <c r="B44" s="14" t="s">
        <v>43</v>
      </c>
      <c r="C44" s="27" t="s">
        <v>44</v>
      </c>
      <c r="D44" s="28"/>
      <c r="E44" s="14" t="s">
        <v>55</v>
      </c>
      <c r="F44" s="13" t="s">
        <v>46</v>
      </c>
      <c r="G44" s="14" t="s">
        <v>483</v>
      </c>
      <c r="H44" s="23" t="s">
        <v>125</v>
      </c>
      <c r="I44" s="23" t="s">
        <v>126</v>
      </c>
      <c r="J44" s="26"/>
      <c r="K44" s="15">
        <v>1</v>
      </c>
      <c r="L44" s="16"/>
      <c r="M44" s="15">
        <v>0.25</v>
      </c>
      <c r="N44" s="17"/>
      <c r="O44" s="15">
        <v>0.5</v>
      </c>
      <c r="P44" s="18"/>
      <c r="Q44" s="15">
        <v>0.75</v>
      </c>
      <c r="R44" s="18"/>
      <c r="S44" s="15">
        <v>1</v>
      </c>
      <c r="T44" s="14" t="s">
        <v>281</v>
      </c>
      <c r="U44" s="96">
        <v>0.25</v>
      </c>
      <c r="V44" s="100">
        <f t="shared" si="3"/>
        <v>1</v>
      </c>
      <c r="W44" s="98" t="s">
        <v>346</v>
      </c>
      <c r="X44" s="19"/>
      <c r="Y44" s="116">
        <v>0.5</v>
      </c>
      <c r="Z44" s="117">
        <f t="shared" si="4"/>
        <v>1</v>
      </c>
      <c r="AA44" s="20" t="s">
        <v>449</v>
      </c>
      <c r="AB44" s="21"/>
      <c r="AC44" s="99"/>
      <c r="AD44" s="20"/>
      <c r="AE44" s="20"/>
      <c r="AF44" s="22"/>
      <c r="AG44" s="20"/>
      <c r="AH44" s="20"/>
      <c r="AI44" s="20"/>
      <c r="AJ44" s="21"/>
    </row>
    <row r="45" spans="1:36" ht="185.25" x14ac:dyDescent="0.2">
      <c r="A45" s="93"/>
      <c r="B45" s="14" t="s">
        <v>43</v>
      </c>
      <c r="C45" s="27" t="s">
        <v>44</v>
      </c>
      <c r="D45" s="28"/>
      <c r="E45" s="14" t="s">
        <v>56</v>
      </c>
      <c r="F45" s="13" t="s">
        <v>46</v>
      </c>
      <c r="G45" s="14" t="s">
        <v>484</v>
      </c>
      <c r="H45" s="14" t="s">
        <v>127</v>
      </c>
      <c r="I45" s="14" t="s">
        <v>128</v>
      </c>
      <c r="J45" s="26"/>
      <c r="K45" s="15">
        <v>1</v>
      </c>
      <c r="L45" s="16"/>
      <c r="M45" s="15">
        <v>0.25</v>
      </c>
      <c r="N45" s="17"/>
      <c r="O45" s="15">
        <v>0.5</v>
      </c>
      <c r="P45" s="18"/>
      <c r="Q45" s="15">
        <v>0.75</v>
      </c>
      <c r="R45" s="18"/>
      <c r="S45" s="15">
        <v>1</v>
      </c>
      <c r="T45" s="14" t="s">
        <v>282</v>
      </c>
      <c r="U45" s="96">
        <v>0.25</v>
      </c>
      <c r="V45" s="100">
        <f t="shared" si="3"/>
        <v>1</v>
      </c>
      <c r="W45" s="98" t="s">
        <v>347</v>
      </c>
      <c r="X45" s="19"/>
      <c r="Y45" s="116">
        <v>0.5</v>
      </c>
      <c r="Z45" s="117">
        <f t="shared" si="4"/>
        <v>1</v>
      </c>
      <c r="AA45" s="20" t="s">
        <v>450</v>
      </c>
      <c r="AB45" s="21"/>
      <c r="AC45" s="99"/>
      <c r="AD45" s="20"/>
      <c r="AE45" s="20"/>
      <c r="AF45" s="22"/>
      <c r="AG45" s="20"/>
      <c r="AH45" s="20"/>
      <c r="AI45" s="20"/>
      <c r="AJ45" s="21"/>
    </row>
    <row r="46" spans="1:36" ht="185.25" x14ac:dyDescent="0.2">
      <c r="A46" s="93"/>
      <c r="B46" s="14" t="s">
        <v>43</v>
      </c>
      <c r="C46" s="27" t="s">
        <v>44</v>
      </c>
      <c r="D46" s="28"/>
      <c r="E46" s="14" t="s">
        <v>56</v>
      </c>
      <c r="F46" s="13" t="s">
        <v>46</v>
      </c>
      <c r="G46" s="14" t="s">
        <v>483</v>
      </c>
      <c r="H46" s="23" t="s">
        <v>129</v>
      </c>
      <c r="I46" s="23" t="s">
        <v>130</v>
      </c>
      <c r="J46" s="26"/>
      <c r="K46" s="15">
        <v>1</v>
      </c>
      <c r="L46" s="24"/>
      <c r="M46" s="15">
        <v>0.25</v>
      </c>
      <c r="N46" s="18"/>
      <c r="O46" s="15">
        <v>0.5</v>
      </c>
      <c r="P46" s="18"/>
      <c r="Q46" s="15">
        <v>0.75</v>
      </c>
      <c r="R46" s="18"/>
      <c r="S46" s="15">
        <v>1</v>
      </c>
      <c r="T46" s="14" t="s">
        <v>266</v>
      </c>
      <c r="U46" s="96">
        <v>0.25</v>
      </c>
      <c r="V46" s="100">
        <f t="shared" si="3"/>
        <v>1</v>
      </c>
      <c r="W46" s="98" t="s">
        <v>348</v>
      </c>
      <c r="X46" s="19"/>
      <c r="Y46" s="116">
        <v>0.5</v>
      </c>
      <c r="Z46" s="117">
        <f t="shared" si="4"/>
        <v>1</v>
      </c>
      <c r="AA46" s="20" t="s">
        <v>425</v>
      </c>
      <c r="AB46" s="21"/>
      <c r="AC46" s="99"/>
      <c r="AD46" s="20"/>
      <c r="AE46" s="20"/>
      <c r="AF46" s="22"/>
      <c r="AG46" s="20"/>
      <c r="AH46" s="20"/>
      <c r="AI46" s="20"/>
      <c r="AJ46" s="21"/>
    </row>
    <row r="47" spans="1:36" ht="228" x14ac:dyDescent="0.2">
      <c r="A47" s="93"/>
      <c r="B47" s="14" t="s">
        <v>43</v>
      </c>
      <c r="C47" s="27" t="s">
        <v>44</v>
      </c>
      <c r="D47" s="28"/>
      <c r="E47" s="14" t="s">
        <v>56</v>
      </c>
      <c r="F47" s="13" t="s">
        <v>46</v>
      </c>
      <c r="G47" s="14" t="s">
        <v>485</v>
      </c>
      <c r="H47" s="14" t="s">
        <v>131</v>
      </c>
      <c r="I47" s="14" t="s">
        <v>132</v>
      </c>
      <c r="J47" s="26"/>
      <c r="K47" s="15">
        <v>1</v>
      </c>
      <c r="L47" s="15"/>
      <c r="M47" s="15">
        <v>0.1</v>
      </c>
      <c r="N47" s="17"/>
      <c r="O47" s="15">
        <v>0.5</v>
      </c>
      <c r="P47" s="18"/>
      <c r="Q47" s="15">
        <v>0.75</v>
      </c>
      <c r="R47" s="18"/>
      <c r="S47" s="15">
        <v>1</v>
      </c>
      <c r="T47" s="15" t="s">
        <v>315</v>
      </c>
      <c r="U47" s="96">
        <v>0.1</v>
      </c>
      <c r="V47" s="100">
        <f t="shared" si="3"/>
        <v>1</v>
      </c>
      <c r="W47" s="98" t="s">
        <v>349</v>
      </c>
      <c r="X47" s="19"/>
      <c r="Y47" s="116">
        <v>0.5</v>
      </c>
      <c r="Z47" s="117">
        <f t="shared" si="4"/>
        <v>1</v>
      </c>
      <c r="AA47" s="20" t="s">
        <v>451</v>
      </c>
      <c r="AB47" s="21"/>
      <c r="AC47" s="99"/>
      <c r="AD47" s="20"/>
      <c r="AE47" s="20"/>
      <c r="AF47" s="22"/>
      <c r="AG47" s="20"/>
      <c r="AH47" s="20"/>
      <c r="AI47" s="20"/>
      <c r="AJ47" s="21"/>
    </row>
    <row r="48" spans="1:36" ht="185.25" x14ac:dyDescent="0.2">
      <c r="A48" s="93"/>
      <c r="B48" s="14" t="s">
        <v>43</v>
      </c>
      <c r="C48" s="27" t="s">
        <v>44</v>
      </c>
      <c r="D48" s="28"/>
      <c r="E48" s="14" t="s">
        <v>56</v>
      </c>
      <c r="F48" s="13" t="s">
        <v>46</v>
      </c>
      <c r="G48" s="14" t="s">
        <v>484</v>
      </c>
      <c r="H48" s="14" t="s">
        <v>133</v>
      </c>
      <c r="I48" s="14" t="s">
        <v>134</v>
      </c>
      <c r="J48" s="26"/>
      <c r="K48" s="15">
        <v>1</v>
      </c>
      <c r="L48" s="24"/>
      <c r="M48" s="15">
        <v>0.25</v>
      </c>
      <c r="N48" s="18"/>
      <c r="O48" s="15">
        <v>0.5</v>
      </c>
      <c r="P48" s="18"/>
      <c r="Q48" s="15">
        <v>0.75</v>
      </c>
      <c r="R48" s="18"/>
      <c r="S48" s="15">
        <v>1</v>
      </c>
      <c r="T48" s="14" t="s">
        <v>272</v>
      </c>
      <c r="U48" s="96">
        <v>0.25</v>
      </c>
      <c r="V48" s="100">
        <f t="shared" si="3"/>
        <v>1</v>
      </c>
      <c r="W48" s="98" t="s">
        <v>350</v>
      </c>
      <c r="X48" s="19"/>
      <c r="Y48" s="116">
        <v>0.5</v>
      </c>
      <c r="Z48" s="117">
        <f t="shared" si="4"/>
        <v>1</v>
      </c>
      <c r="AA48" s="20" t="s">
        <v>452</v>
      </c>
      <c r="AB48" s="21"/>
      <c r="AC48" s="99"/>
      <c r="AD48" s="20"/>
      <c r="AE48" s="20"/>
      <c r="AF48" s="22"/>
      <c r="AG48" s="20"/>
      <c r="AH48" s="20"/>
      <c r="AI48" s="20"/>
      <c r="AJ48" s="21"/>
    </row>
    <row r="49" spans="1:36" ht="185.25" x14ac:dyDescent="0.2">
      <c r="A49" s="93"/>
      <c r="B49" s="14" t="s">
        <v>43</v>
      </c>
      <c r="C49" s="27" t="s">
        <v>44</v>
      </c>
      <c r="D49" s="28"/>
      <c r="E49" s="14" t="s">
        <v>49</v>
      </c>
      <c r="F49" s="13" t="s">
        <v>46</v>
      </c>
      <c r="G49" s="14" t="s">
        <v>483</v>
      </c>
      <c r="H49" s="23" t="s">
        <v>135</v>
      </c>
      <c r="I49" s="23" t="s">
        <v>136</v>
      </c>
      <c r="J49" s="26"/>
      <c r="K49" s="15">
        <v>1</v>
      </c>
      <c r="L49" s="24"/>
      <c r="M49" s="15">
        <v>0.25</v>
      </c>
      <c r="N49" s="18"/>
      <c r="O49" s="15">
        <v>0.5</v>
      </c>
      <c r="P49" s="18"/>
      <c r="Q49" s="15">
        <v>0.75</v>
      </c>
      <c r="R49" s="18"/>
      <c r="S49" s="15">
        <v>1</v>
      </c>
      <c r="T49" s="26" t="s">
        <v>266</v>
      </c>
      <c r="U49" s="96">
        <v>0.25</v>
      </c>
      <c r="V49" s="100">
        <f t="shared" si="3"/>
        <v>1</v>
      </c>
      <c r="W49" s="98" t="s">
        <v>351</v>
      </c>
      <c r="X49" s="19"/>
      <c r="Y49" s="116">
        <v>0.5</v>
      </c>
      <c r="Z49" s="117">
        <f t="shared" si="4"/>
        <v>1</v>
      </c>
      <c r="AA49" s="20" t="s">
        <v>310</v>
      </c>
      <c r="AB49" s="21"/>
      <c r="AC49" s="99"/>
      <c r="AD49" s="20"/>
      <c r="AE49" s="20"/>
      <c r="AF49" s="22"/>
      <c r="AG49" s="20"/>
      <c r="AH49" s="20"/>
      <c r="AI49" s="20"/>
      <c r="AJ49" s="21"/>
    </row>
    <row r="50" spans="1:36" ht="185.25" x14ac:dyDescent="0.2">
      <c r="A50" s="93"/>
      <c r="B50" s="13" t="s">
        <v>43</v>
      </c>
      <c r="C50" s="13" t="s">
        <v>44</v>
      </c>
      <c r="D50" s="13" t="s">
        <v>46</v>
      </c>
      <c r="E50" s="13" t="s">
        <v>57</v>
      </c>
      <c r="F50" s="13" t="s">
        <v>46</v>
      </c>
      <c r="G50" s="13" t="s">
        <v>486</v>
      </c>
      <c r="H50" s="13" t="s">
        <v>137</v>
      </c>
      <c r="I50" s="13" t="s">
        <v>138</v>
      </c>
      <c r="J50" s="26"/>
      <c r="K50" s="13">
        <v>1</v>
      </c>
      <c r="L50" s="67"/>
      <c r="M50" s="30">
        <v>0.25</v>
      </c>
      <c r="N50" s="30"/>
      <c r="O50" s="30">
        <v>0.5</v>
      </c>
      <c r="P50" s="30"/>
      <c r="Q50" s="30">
        <v>0.75</v>
      </c>
      <c r="R50" s="30"/>
      <c r="S50" s="30">
        <v>1</v>
      </c>
      <c r="T50" s="14" t="s">
        <v>283</v>
      </c>
      <c r="U50" s="96">
        <v>0.25</v>
      </c>
      <c r="V50" s="100">
        <f t="shared" si="3"/>
        <v>1</v>
      </c>
      <c r="W50" s="98" t="s">
        <v>352</v>
      </c>
      <c r="X50" s="19"/>
      <c r="Y50" s="116">
        <v>0.5</v>
      </c>
      <c r="Z50" s="117">
        <f t="shared" si="4"/>
        <v>1</v>
      </c>
      <c r="AA50" s="20" t="s">
        <v>426</v>
      </c>
      <c r="AB50" s="21"/>
      <c r="AC50" s="99"/>
      <c r="AD50" s="20"/>
      <c r="AE50" s="20"/>
      <c r="AF50" s="22"/>
      <c r="AG50" s="20"/>
      <c r="AH50" s="20"/>
      <c r="AI50" s="20"/>
      <c r="AJ50" s="21"/>
    </row>
    <row r="51" spans="1:36" ht="185.25" x14ac:dyDescent="0.2">
      <c r="A51" s="93"/>
      <c r="B51" s="13" t="s">
        <v>43</v>
      </c>
      <c r="C51" s="13" t="s">
        <v>44</v>
      </c>
      <c r="D51" s="13" t="s">
        <v>46</v>
      </c>
      <c r="E51" s="13" t="s">
        <v>57</v>
      </c>
      <c r="F51" s="13" t="s">
        <v>46</v>
      </c>
      <c r="G51" s="13" t="s">
        <v>486</v>
      </c>
      <c r="H51" s="13" t="s">
        <v>139</v>
      </c>
      <c r="I51" s="13" t="s">
        <v>140</v>
      </c>
      <c r="J51" s="26"/>
      <c r="K51" s="13">
        <v>1</v>
      </c>
      <c r="L51" s="67"/>
      <c r="M51" s="30">
        <v>0.25</v>
      </c>
      <c r="N51" s="30"/>
      <c r="O51" s="30">
        <v>0.5</v>
      </c>
      <c r="P51" s="30"/>
      <c r="Q51" s="30">
        <v>0.75</v>
      </c>
      <c r="R51" s="30"/>
      <c r="S51" s="30">
        <v>1</v>
      </c>
      <c r="T51" s="14" t="s">
        <v>283</v>
      </c>
      <c r="U51" s="96">
        <v>0.25</v>
      </c>
      <c r="V51" s="100">
        <f t="shared" si="3"/>
        <v>1</v>
      </c>
      <c r="W51" s="98" t="s">
        <v>353</v>
      </c>
      <c r="X51" s="19"/>
      <c r="Y51" s="116">
        <v>0.5</v>
      </c>
      <c r="Z51" s="117">
        <f t="shared" si="4"/>
        <v>1</v>
      </c>
      <c r="AA51" s="20" t="s">
        <v>427</v>
      </c>
      <c r="AB51" s="21"/>
      <c r="AC51" s="99"/>
      <c r="AD51" s="20"/>
      <c r="AE51" s="20"/>
      <c r="AF51" s="22"/>
      <c r="AG51" s="20"/>
      <c r="AH51" s="20"/>
      <c r="AI51" s="20"/>
      <c r="AJ51" s="21"/>
    </row>
    <row r="52" spans="1:36" ht="185.25" x14ac:dyDescent="0.2">
      <c r="A52" s="93"/>
      <c r="B52" s="14" t="s">
        <v>43</v>
      </c>
      <c r="C52" s="27" t="s">
        <v>44</v>
      </c>
      <c r="D52" s="28"/>
      <c r="E52" s="14" t="s">
        <v>57</v>
      </c>
      <c r="F52" s="13" t="s">
        <v>46</v>
      </c>
      <c r="G52" s="14" t="s">
        <v>486</v>
      </c>
      <c r="H52" s="14" t="s">
        <v>141</v>
      </c>
      <c r="I52" s="14" t="s">
        <v>142</v>
      </c>
      <c r="J52" s="26"/>
      <c r="K52" s="15">
        <v>1</v>
      </c>
      <c r="L52" s="48"/>
      <c r="M52" s="15">
        <v>0.25</v>
      </c>
      <c r="N52" s="18"/>
      <c r="O52" s="15">
        <v>0.5</v>
      </c>
      <c r="P52" s="18"/>
      <c r="Q52" s="15">
        <v>0.75</v>
      </c>
      <c r="R52" s="18"/>
      <c r="S52" s="15">
        <v>1</v>
      </c>
      <c r="T52" s="14" t="s">
        <v>283</v>
      </c>
      <c r="U52" s="96">
        <v>0.25</v>
      </c>
      <c r="V52" s="100">
        <f t="shared" si="3"/>
        <v>1</v>
      </c>
      <c r="W52" s="98" t="s">
        <v>354</v>
      </c>
      <c r="X52" s="19"/>
      <c r="Y52" s="116">
        <v>0.5</v>
      </c>
      <c r="Z52" s="117">
        <f t="shared" si="4"/>
        <v>1</v>
      </c>
      <c r="AA52" s="20" t="s">
        <v>428</v>
      </c>
      <c r="AB52" s="21"/>
      <c r="AC52" s="99"/>
      <c r="AD52" s="20"/>
      <c r="AE52" s="20"/>
      <c r="AF52" s="22"/>
      <c r="AG52" s="20"/>
      <c r="AH52" s="20"/>
      <c r="AI52" s="20"/>
      <c r="AJ52" s="21"/>
    </row>
    <row r="53" spans="1:36" ht="185.25" x14ac:dyDescent="0.2">
      <c r="A53" s="93"/>
      <c r="B53" s="14" t="s">
        <v>43</v>
      </c>
      <c r="C53" s="27" t="s">
        <v>44</v>
      </c>
      <c r="D53" s="28"/>
      <c r="E53" s="14" t="s">
        <v>57</v>
      </c>
      <c r="F53" s="13" t="s">
        <v>46</v>
      </c>
      <c r="G53" s="14" t="s">
        <v>486</v>
      </c>
      <c r="H53" s="14" t="s">
        <v>143</v>
      </c>
      <c r="I53" s="14" t="s">
        <v>144</v>
      </c>
      <c r="J53" s="26"/>
      <c r="K53" s="15">
        <v>1</v>
      </c>
      <c r="L53" s="14"/>
      <c r="M53" s="15">
        <v>0.25</v>
      </c>
      <c r="N53" s="18"/>
      <c r="O53" s="15">
        <v>0.5</v>
      </c>
      <c r="P53" s="18"/>
      <c r="Q53" s="15">
        <v>0.75</v>
      </c>
      <c r="R53" s="18"/>
      <c r="S53" s="15">
        <v>1</v>
      </c>
      <c r="T53" s="14" t="s">
        <v>284</v>
      </c>
      <c r="U53" s="96">
        <v>0.25</v>
      </c>
      <c r="V53" s="100">
        <f t="shared" si="3"/>
        <v>1</v>
      </c>
      <c r="W53" s="98" t="s">
        <v>355</v>
      </c>
      <c r="X53" s="19"/>
      <c r="Y53" s="116">
        <v>0.5</v>
      </c>
      <c r="Z53" s="117">
        <f t="shared" si="4"/>
        <v>1</v>
      </c>
      <c r="AA53" s="20" t="s">
        <v>429</v>
      </c>
      <c r="AB53" s="21"/>
      <c r="AC53" s="99"/>
      <c r="AD53" s="20"/>
      <c r="AE53" s="20"/>
      <c r="AF53" s="22"/>
      <c r="AG53" s="20"/>
      <c r="AH53" s="20"/>
      <c r="AI53" s="20"/>
      <c r="AJ53" s="21"/>
    </row>
    <row r="54" spans="1:36" ht="185.25" x14ac:dyDescent="0.2">
      <c r="A54" s="93"/>
      <c r="B54" s="14" t="s">
        <v>43</v>
      </c>
      <c r="C54" s="27" t="s">
        <v>44</v>
      </c>
      <c r="D54" s="28"/>
      <c r="E54" s="14" t="s">
        <v>57</v>
      </c>
      <c r="F54" s="13" t="s">
        <v>46</v>
      </c>
      <c r="G54" s="14" t="s">
        <v>486</v>
      </c>
      <c r="H54" s="14" t="s">
        <v>145</v>
      </c>
      <c r="I54" s="14" t="s">
        <v>146</v>
      </c>
      <c r="J54" s="26"/>
      <c r="K54" s="15">
        <v>1</v>
      </c>
      <c r="L54" s="48"/>
      <c r="M54" s="15">
        <v>0.25</v>
      </c>
      <c r="N54" s="18"/>
      <c r="O54" s="15">
        <v>0.5</v>
      </c>
      <c r="P54" s="18"/>
      <c r="Q54" s="15">
        <v>0.75</v>
      </c>
      <c r="R54" s="18"/>
      <c r="S54" s="15">
        <v>1</v>
      </c>
      <c r="T54" s="14" t="s">
        <v>284</v>
      </c>
      <c r="U54" s="96">
        <v>0.25</v>
      </c>
      <c r="V54" s="100">
        <f t="shared" si="3"/>
        <v>1</v>
      </c>
      <c r="W54" s="98" t="s">
        <v>356</v>
      </c>
      <c r="X54" s="19"/>
      <c r="Y54" s="116">
        <v>0.5</v>
      </c>
      <c r="Z54" s="117">
        <f t="shared" si="4"/>
        <v>1</v>
      </c>
      <c r="AA54" s="20" t="s">
        <v>453</v>
      </c>
      <c r="AB54" s="21"/>
      <c r="AC54" s="99"/>
      <c r="AD54" s="20"/>
      <c r="AE54" s="20"/>
      <c r="AF54" s="22"/>
      <c r="AG54" s="20"/>
      <c r="AH54" s="20"/>
      <c r="AI54" s="20"/>
      <c r="AJ54" s="21"/>
    </row>
    <row r="55" spans="1:36" ht="185.25" x14ac:dyDescent="0.2">
      <c r="A55" s="93"/>
      <c r="B55" s="14" t="s">
        <v>43</v>
      </c>
      <c r="C55" s="27" t="s">
        <v>44</v>
      </c>
      <c r="D55" s="28"/>
      <c r="E55" s="14" t="s">
        <v>57</v>
      </c>
      <c r="F55" s="13" t="s">
        <v>46</v>
      </c>
      <c r="G55" s="14" t="s">
        <v>486</v>
      </c>
      <c r="H55" s="14" t="s">
        <v>147</v>
      </c>
      <c r="I55" s="14" t="s">
        <v>148</v>
      </c>
      <c r="J55" s="26"/>
      <c r="K55" s="15">
        <v>1</v>
      </c>
      <c r="L55" s="24"/>
      <c r="M55" s="15">
        <v>0.25</v>
      </c>
      <c r="N55" s="18"/>
      <c r="O55" s="15">
        <v>0.5</v>
      </c>
      <c r="P55" s="18"/>
      <c r="Q55" s="15">
        <v>0.75</v>
      </c>
      <c r="R55" s="18"/>
      <c r="S55" s="15">
        <v>1</v>
      </c>
      <c r="T55" s="26" t="s">
        <v>283</v>
      </c>
      <c r="U55" s="96">
        <v>0.25</v>
      </c>
      <c r="V55" s="100">
        <f t="shared" si="3"/>
        <v>1</v>
      </c>
      <c r="W55" s="98" t="s">
        <v>357</v>
      </c>
      <c r="X55" s="19"/>
      <c r="Y55" s="116">
        <v>0.5</v>
      </c>
      <c r="Z55" s="117">
        <f t="shared" si="4"/>
        <v>1</v>
      </c>
      <c r="AA55" s="20"/>
      <c r="AB55" s="21"/>
      <c r="AC55" s="99"/>
      <c r="AD55" s="20"/>
      <c r="AE55" s="20"/>
      <c r="AF55" s="22"/>
      <c r="AG55" s="20"/>
      <c r="AH55" s="20"/>
      <c r="AI55" s="20"/>
      <c r="AJ55" s="21"/>
    </row>
    <row r="56" spans="1:36" ht="185.25" x14ac:dyDescent="0.2">
      <c r="A56" s="93"/>
      <c r="B56" s="14" t="s">
        <v>43</v>
      </c>
      <c r="C56" s="27" t="s">
        <v>44</v>
      </c>
      <c r="D56" s="28"/>
      <c r="E56" s="14" t="s">
        <v>57</v>
      </c>
      <c r="F56" s="13" t="s">
        <v>46</v>
      </c>
      <c r="G56" s="14" t="s">
        <v>487</v>
      </c>
      <c r="H56" s="23" t="s">
        <v>149</v>
      </c>
      <c r="I56" s="23" t="s">
        <v>150</v>
      </c>
      <c r="J56" s="26"/>
      <c r="K56" s="15">
        <v>1</v>
      </c>
      <c r="L56" s="23"/>
      <c r="M56" s="15">
        <v>0.25</v>
      </c>
      <c r="N56" s="18"/>
      <c r="O56" s="15">
        <v>0.5</v>
      </c>
      <c r="P56" s="18"/>
      <c r="Q56" s="15">
        <v>0.75</v>
      </c>
      <c r="R56" s="18"/>
      <c r="S56" s="15">
        <v>1</v>
      </c>
      <c r="T56" s="14" t="s">
        <v>285</v>
      </c>
      <c r="U56" s="96">
        <v>0.25</v>
      </c>
      <c r="V56" s="100">
        <f t="shared" si="3"/>
        <v>1</v>
      </c>
      <c r="W56" s="98" t="s">
        <v>358</v>
      </c>
      <c r="X56" s="19"/>
      <c r="Y56" s="116">
        <v>0.5</v>
      </c>
      <c r="Z56" s="117">
        <f t="shared" si="4"/>
        <v>1</v>
      </c>
      <c r="AA56" s="20" t="s">
        <v>454</v>
      </c>
      <c r="AB56" s="21"/>
      <c r="AC56" s="99"/>
      <c r="AD56" s="20"/>
      <c r="AE56" s="20"/>
      <c r="AF56" s="22"/>
      <c r="AG56" s="20"/>
      <c r="AH56" s="20"/>
      <c r="AI56" s="20"/>
      <c r="AJ56" s="21"/>
    </row>
    <row r="57" spans="1:36" ht="185.25" x14ac:dyDescent="0.2">
      <c r="A57" s="93"/>
      <c r="B57" s="14" t="s">
        <v>43</v>
      </c>
      <c r="C57" s="27" t="s">
        <v>44</v>
      </c>
      <c r="D57" s="28"/>
      <c r="E57" s="14" t="s">
        <v>57</v>
      </c>
      <c r="F57" s="13" t="s">
        <v>46</v>
      </c>
      <c r="G57" s="14" t="s">
        <v>487</v>
      </c>
      <c r="H57" s="23" t="s">
        <v>151</v>
      </c>
      <c r="I57" s="23" t="s">
        <v>152</v>
      </c>
      <c r="J57" s="26"/>
      <c r="K57" s="15">
        <v>1</v>
      </c>
      <c r="L57" s="23"/>
      <c r="M57" s="15">
        <v>0.25</v>
      </c>
      <c r="N57" s="18"/>
      <c r="O57" s="15">
        <v>0.5</v>
      </c>
      <c r="P57" s="18"/>
      <c r="Q57" s="15">
        <v>0.75</v>
      </c>
      <c r="R57" s="18"/>
      <c r="S57" s="15">
        <v>1</v>
      </c>
      <c r="T57" s="14" t="s">
        <v>286</v>
      </c>
      <c r="U57" s="96">
        <v>0.25</v>
      </c>
      <c r="V57" s="100">
        <f t="shared" si="3"/>
        <v>1</v>
      </c>
      <c r="W57" s="98" t="s">
        <v>359</v>
      </c>
      <c r="X57" s="19"/>
      <c r="Y57" s="116">
        <v>0.5</v>
      </c>
      <c r="Z57" s="117">
        <f t="shared" si="4"/>
        <v>1</v>
      </c>
      <c r="AA57" s="20" t="s">
        <v>455</v>
      </c>
      <c r="AB57" s="21"/>
      <c r="AC57" s="99"/>
      <c r="AD57" s="20"/>
      <c r="AE57" s="20"/>
      <c r="AF57" s="22"/>
      <c r="AG57" s="20"/>
      <c r="AH57" s="20"/>
      <c r="AI57" s="20"/>
      <c r="AJ57" s="21"/>
    </row>
    <row r="58" spans="1:36" ht="185.25" x14ac:dyDescent="0.2">
      <c r="A58" s="93"/>
      <c r="B58" s="14" t="s">
        <v>43</v>
      </c>
      <c r="C58" s="27" t="s">
        <v>44</v>
      </c>
      <c r="D58" s="28"/>
      <c r="E58" s="14" t="s">
        <v>58</v>
      </c>
      <c r="F58" s="13" t="s">
        <v>46</v>
      </c>
      <c r="G58" s="14" t="s">
        <v>483</v>
      </c>
      <c r="H58" s="23" t="s">
        <v>153</v>
      </c>
      <c r="I58" s="14" t="s">
        <v>154</v>
      </c>
      <c r="J58" s="26"/>
      <c r="K58" s="61">
        <v>80</v>
      </c>
      <c r="L58" s="60">
        <v>30</v>
      </c>
      <c r="M58" s="15">
        <f>+L58/K58</f>
        <v>0.375</v>
      </c>
      <c r="N58" s="14">
        <v>60</v>
      </c>
      <c r="O58" s="15">
        <f>+N58/K58</f>
        <v>0.75</v>
      </c>
      <c r="P58" s="60">
        <v>70</v>
      </c>
      <c r="Q58" s="15">
        <f>+P58/K58</f>
        <v>0.875</v>
      </c>
      <c r="R58" s="60">
        <v>80</v>
      </c>
      <c r="S58" s="15">
        <v>1</v>
      </c>
      <c r="T58" s="14" t="s">
        <v>287</v>
      </c>
      <c r="U58" s="96">
        <v>0.38</v>
      </c>
      <c r="V58" s="100">
        <f t="shared" si="3"/>
        <v>1.0133333333333334</v>
      </c>
      <c r="W58" s="98" t="s">
        <v>360</v>
      </c>
      <c r="X58" s="19"/>
      <c r="Y58" s="126">
        <v>1.17</v>
      </c>
      <c r="Z58" s="122">
        <f t="shared" si="4"/>
        <v>1.5599999999999998</v>
      </c>
      <c r="AA58" s="20" t="s">
        <v>311</v>
      </c>
      <c r="AB58" s="62"/>
      <c r="AC58" s="99"/>
      <c r="AD58" s="20"/>
      <c r="AE58" s="20"/>
      <c r="AF58" s="22"/>
      <c r="AG58" s="20"/>
      <c r="AH58" s="20"/>
      <c r="AI58" s="20"/>
      <c r="AJ58" s="21"/>
    </row>
    <row r="59" spans="1:36" ht="409.5" x14ac:dyDescent="0.2">
      <c r="A59" s="93"/>
      <c r="B59" s="14" t="s">
        <v>47</v>
      </c>
      <c r="C59" s="27" t="s">
        <v>45</v>
      </c>
      <c r="D59" s="28">
        <v>20</v>
      </c>
      <c r="E59" s="14" t="s">
        <v>59</v>
      </c>
      <c r="F59" s="13" t="s">
        <v>46</v>
      </c>
      <c r="G59" s="14" t="s">
        <v>483</v>
      </c>
      <c r="H59" s="14" t="s">
        <v>155</v>
      </c>
      <c r="I59" s="40" t="s">
        <v>156</v>
      </c>
      <c r="J59" s="26"/>
      <c r="K59" s="15">
        <v>1</v>
      </c>
      <c r="L59" s="60"/>
      <c r="M59" s="15">
        <v>0.25</v>
      </c>
      <c r="N59" s="17"/>
      <c r="O59" s="15">
        <v>0.5</v>
      </c>
      <c r="P59" s="17"/>
      <c r="Q59" s="15">
        <v>0.75</v>
      </c>
      <c r="R59" s="17"/>
      <c r="S59" s="15">
        <v>1</v>
      </c>
      <c r="T59" s="14" t="s">
        <v>288</v>
      </c>
      <c r="U59" s="47">
        <v>0.25</v>
      </c>
      <c r="V59" s="102">
        <f t="shared" si="3"/>
        <v>1</v>
      </c>
      <c r="W59" s="25" t="s">
        <v>361</v>
      </c>
      <c r="X59" s="46"/>
      <c r="Y59" s="116">
        <v>0.5</v>
      </c>
      <c r="Z59" s="117">
        <f t="shared" si="4"/>
        <v>1</v>
      </c>
      <c r="AA59" s="25" t="s">
        <v>471</v>
      </c>
      <c r="AB59" s="21"/>
      <c r="AC59" s="99"/>
      <c r="AD59" s="20"/>
      <c r="AE59" s="20"/>
      <c r="AF59" s="22"/>
      <c r="AG59" s="20"/>
      <c r="AH59" s="20"/>
      <c r="AI59" s="20"/>
      <c r="AJ59" s="21"/>
    </row>
    <row r="60" spans="1:36" ht="213.75" x14ac:dyDescent="0.2">
      <c r="A60" s="93"/>
      <c r="B60" s="14" t="s">
        <v>43</v>
      </c>
      <c r="C60" s="27" t="s">
        <v>45</v>
      </c>
      <c r="D60" s="28"/>
      <c r="E60" s="14" t="s">
        <v>59</v>
      </c>
      <c r="F60" s="13" t="s">
        <v>46</v>
      </c>
      <c r="G60" s="14" t="s">
        <v>483</v>
      </c>
      <c r="H60" s="23" t="s">
        <v>157</v>
      </c>
      <c r="I60" s="23" t="s">
        <v>158</v>
      </c>
      <c r="J60" s="26"/>
      <c r="K60" s="45">
        <v>620</v>
      </c>
      <c r="L60" s="16">
        <v>80</v>
      </c>
      <c r="M60" s="17">
        <f>+L60/K60</f>
        <v>0.12903225806451613</v>
      </c>
      <c r="N60" s="16">
        <v>280</v>
      </c>
      <c r="O60" s="17">
        <f>+N60/K60</f>
        <v>0.45161290322580644</v>
      </c>
      <c r="P60" s="16">
        <v>480</v>
      </c>
      <c r="Q60" s="17">
        <f>+P60/K60</f>
        <v>0.77419354838709675</v>
      </c>
      <c r="R60" s="16">
        <v>620</v>
      </c>
      <c r="S60" s="17">
        <f>+R60/K60</f>
        <v>1</v>
      </c>
      <c r="T60" s="23" t="s">
        <v>288</v>
      </c>
      <c r="U60" s="47">
        <v>0.13</v>
      </c>
      <c r="V60" s="102">
        <f t="shared" si="3"/>
        <v>1.0075000000000001</v>
      </c>
      <c r="W60" s="25" t="s">
        <v>362</v>
      </c>
      <c r="X60" s="46"/>
      <c r="Y60" s="116">
        <v>0.45</v>
      </c>
      <c r="Z60" s="117">
        <f t="shared" si="4"/>
        <v>0.99642857142857144</v>
      </c>
      <c r="AA60" s="25" t="s">
        <v>472</v>
      </c>
      <c r="AB60" s="21"/>
      <c r="AC60" s="99"/>
      <c r="AD60" s="20"/>
      <c r="AE60" s="20"/>
      <c r="AF60" s="22"/>
      <c r="AG60" s="20"/>
      <c r="AH60" s="20"/>
      <c r="AI60" s="20"/>
      <c r="AJ60" s="21"/>
    </row>
    <row r="61" spans="1:36" ht="213.75" x14ac:dyDescent="0.2">
      <c r="A61" s="93"/>
      <c r="B61" s="14" t="s">
        <v>43</v>
      </c>
      <c r="C61" s="27" t="s">
        <v>45</v>
      </c>
      <c r="D61" s="28"/>
      <c r="E61" s="14" t="s">
        <v>59</v>
      </c>
      <c r="F61" s="13" t="s">
        <v>46</v>
      </c>
      <c r="G61" s="14" t="s">
        <v>483</v>
      </c>
      <c r="H61" s="49" t="s">
        <v>159</v>
      </c>
      <c r="I61" s="23" t="s">
        <v>160</v>
      </c>
      <c r="J61" s="26"/>
      <c r="K61" s="31">
        <v>1</v>
      </c>
      <c r="L61" s="17"/>
      <c r="M61" s="17">
        <v>0.25</v>
      </c>
      <c r="N61" s="17"/>
      <c r="O61" s="17">
        <v>0.5</v>
      </c>
      <c r="P61" s="17"/>
      <c r="Q61" s="17">
        <v>0.75</v>
      </c>
      <c r="R61" s="17"/>
      <c r="S61" s="17">
        <v>1</v>
      </c>
      <c r="T61" s="23" t="s">
        <v>288</v>
      </c>
      <c r="U61" s="47">
        <v>0.25</v>
      </c>
      <c r="V61" s="102">
        <f t="shared" si="3"/>
        <v>1</v>
      </c>
      <c r="W61" s="25" t="s">
        <v>363</v>
      </c>
      <c r="X61" s="46"/>
      <c r="Y61" s="116">
        <v>0.5</v>
      </c>
      <c r="Z61" s="117">
        <f t="shared" si="4"/>
        <v>1</v>
      </c>
      <c r="AA61" s="25" t="s">
        <v>473</v>
      </c>
      <c r="AB61" s="21"/>
      <c r="AC61" s="99"/>
      <c r="AD61" s="20"/>
      <c r="AE61" s="20"/>
      <c r="AF61" s="22"/>
      <c r="AG61" s="20"/>
      <c r="AH61" s="20"/>
      <c r="AI61" s="20"/>
      <c r="AJ61" s="21"/>
    </row>
    <row r="62" spans="1:36" ht="213.75" x14ac:dyDescent="0.2">
      <c r="A62" s="93"/>
      <c r="B62" s="14" t="s">
        <v>43</v>
      </c>
      <c r="C62" s="27" t="s">
        <v>45</v>
      </c>
      <c r="D62" s="28"/>
      <c r="E62" s="14" t="s">
        <v>59</v>
      </c>
      <c r="F62" s="13" t="s">
        <v>46</v>
      </c>
      <c r="G62" s="14" t="s">
        <v>483</v>
      </c>
      <c r="H62" s="23" t="s">
        <v>161</v>
      </c>
      <c r="I62" s="23" t="s">
        <v>162</v>
      </c>
      <c r="J62" s="26"/>
      <c r="K62" s="18">
        <v>1</v>
      </c>
      <c r="L62" s="17"/>
      <c r="M62" s="17">
        <v>0.25</v>
      </c>
      <c r="N62" s="17"/>
      <c r="O62" s="17">
        <v>0.5</v>
      </c>
      <c r="P62" s="17"/>
      <c r="Q62" s="17">
        <v>0.75</v>
      </c>
      <c r="R62" s="17"/>
      <c r="S62" s="17">
        <v>1</v>
      </c>
      <c r="T62" s="23" t="s">
        <v>288</v>
      </c>
      <c r="U62" s="47">
        <v>0.25</v>
      </c>
      <c r="V62" s="102">
        <f t="shared" si="3"/>
        <v>1</v>
      </c>
      <c r="W62" s="25" t="s">
        <v>364</v>
      </c>
      <c r="X62" s="46"/>
      <c r="Y62" s="116">
        <v>0.5</v>
      </c>
      <c r="Z62" s="117">
        <f t="shared" si="4"/>
        <v>1</v>
      </c>
      <c r="AA62" s="25" t="s">
        <v>474</v>
      </c>
      <c r="AB62" s="21"/>
      <c r="AC62" s="99"/>
      <c r="AD62" s="20"/>
      <c r="AE62" s="20"/>
      <c r="AF62" s="22"/>
      <c r="AG62" s="20"/>
      <c r="AH62" s="20"/>
      <c r="AI62" s="20"/>
      <c r="AJ62" s="21"/>
    </row>
    <row r="63" spans="1:36" ht="213.75" x14ac:dyDescent="0.2">
      <c r="A63" s="93"/>
      <c r="B63" s="14" t="s">
        <v>43</v>
      </c>
      <c r="C63" s="27" t="s">
        <v>45</v>
      </c>
      <c r="D63" s="28"/>
      <c r="E63" s="14" t="s">
        <v>59</v>
      </c>
      <c r="F63" s="13" t="s">
        <v>46</v>
      </c>
      <c r="G63" s="14" t="s">
        <v>483</v>
      </c>
      <c r="H63" s="23" t="s">
        <v>163</v>
      </c>
      <c r="I63" s="23" t="s">
        <v>164</v>
      </c>
      <c r="J63" s="26"/>
      <c r="K63" s="18">
        <v>1</v>
      </c>
      <c r="L63" s="17"/>
      <c r="M63" s="17">
        <v>0.25</v>
      </c>
      <c r="N63" s="17"/>
      <c r="O63" s="17">
        <v>0.5</v>
      </c>
      <c r="P63" s="17"/>
      <c r="Q63" s="17">
        <v>0.75</v>
      </c>
      <c r="R63" s="17"/>
      <c r="S63" s="17">
        <v>1</v>
      </c>
      <c r="T63" s="23" t="s">
        <v>288</v>
      </c>
      <c r="U63" s="47">
        <v>0.25</v>
      </c>
      <c r="V63" s="102">
        <f t="shared" si="3"/>
        <v>1</v>
      </c>
      <c r="W63" s="25" t="s">
        <v>365</v>
      </c>
      <c r="X63" s="46"/>
      <c r="Y63" s="116">
        <v>0.5</v>
      </c>
      <c r="Z63" s="117">
        <f t="shared" si="4"/>
        <v>1</v>
      </c>
      <c r="AA63" s="25" t="s">
        <v>475</v>
      </c>
      <c r="AB63" s="21"/>
      <c r="AC63" s="99"/>
      <c r="AD63" s="20"/>
      <c r="AE63" s="20"/>
      <c r="AF63" s="22"/>
      <c r="AG63" s="20"/>
      <c r="AH63" s="20"/>
      <c r="AI63" s="20"/>
      <c r="AJ63" s="21"/>
    </row>
    <row r="64" spans="1:36" ht="370.5" x14ac:dyDescent="0.2">
      <c r="A64" s="93"/>
      <c r="B64" s="14" t="s">
        <v>43</v>
      </c>
      <c r="C64" s="25" t="s">
        <v>44</v>
      </c>
      <c r="D64" s="28"/>
      <c r="E64" s="14" t="s">
        <v>60</v>
      </c>
      <c r="F64" s="13" t="s">
        <v>46</v>
      </c>
      <c r="G64" s="14" t="s">
        <v>483</v>
      </c>
      <c r="H64" s="23" t="s">
        <v>165</v>
      </c>
      <c r="I64" s="25" t="s">
        <v>166</v>
      </c>
      <c r="J64" s="26"/>
      <c r="K64" s="15">
        <v>1</v>
      </c>
      <c r="L64" s="24"/>
      <c r="M64" s="15">
        <v>0.1</v>
      </c>
      <c r="N64" s="18"/>
      <c r="O64" s="15">
        <v>0.25</v>
      </c>
      <c r="P64" s="18"/>
      <c r="Q64" s="15">
        <v>0.6</v>
      </c>
      <c r="R64" s="18"/>
      <c r="S64" s="15">
        <v>1</v>
      </c>
      <c r="T64" s="14" t="s">
        <v>282</v>
      </c>
      <c r="U64" s="47">
        <v>0.1</v>
      </c>
      <c r="V64" s="102">
        <f t="shared" si="3"/>
        <v>1</v>
      </c>
      <c r="W64" s="25" t="s">
        <v>366</v>
      </c>
      <c r="X64" s="46"/>
      <c r="Y64" s="121">
        <v>0.25</v>
      </c>
      <c r="Z64" s="122">
        <f>+Y64/O64</f>
        <v>1</v>
      </c>
      <c r="AA64" s="20" t="s">
        <v>456</v>
      </c>
      <c r="AB64" s="63" t="s">
        <v>457</v>
      </c>
      <c r="AC64" s="99"/>
      <c r="AD64" s="20"/>
      <c r="AE64" s="20"/>
      <c r="AF64" s="22"/>
      <c r="AG64" s="20"/>
      <c r="AH64" s="20"/>
      <c r="AI64" s="20"/>
      <c r="AJ64" s="21"/>
    </row>
    <row r="65" spans="1:54" ht="213.75" x14ac:dyDescent="0.2">
      <c r="A65" s="93"/>
      <c r="B65" s="14" t="s">
        <v>43</v>
      </c>
      <c r="C65" s="27" t="s">
        <v>44</v>
      </c>
      <c r="D65" s="28"/>
      <c r="E65" s="14" t="s">
        <v>61</v>
      </c>
      <c r="F65" s="13" t="s">
        <v>46</v>
      </c>
      <c r="G65" s="14" t="s">
        <v>488</v>
      </c>
      <c r="H65" s="14" t="s">
        <v>167</v>
      </c>
      <c r="I65" s="14" t="s">
        <v>168</v>
      </c>
      <c r="J65" s="26"/>
      <c r="K65" s="15">
        <v>1</v>
      </c>
      <c r="L65" s="16"/>
      <c r="M65" s="15">
        <v>0.1</v>
      </c>
      <c r="N65" s="17"/>
      <c r="O65" s="15">
        <v>0.4</v>
      </c>
      <c r="P65" s="18"/>
      <c r="Q65" s="15">
        <v>0.6</v>
      </c>
      <c r="R65" s="18"/>
      <c r="S65" s="15">
        <v>1</v>
      </c>
      <c r="T65" s="14" t="s">
        <v>470</v>
      </c>
      <c r="U65" s="96">
        <v>0.1</v>
      </c>
      <c r="V65" s="100">
        <f t="shared" si="3"/>
        <v>1</v>
      </c>
      <c r="W65" s="98" t="s">
        <v>458</v>
      </c>
      <c r="X65" s="19"/>
      <c r="Y65" s="126">
        <v>0.35</v>
      </c>
      <c r="Z65" s="122">
        <f>+Y65/M65</f>
        <v>3.4999999999999996</v>
      </c>
      <c r="AA65" s="20" t="s">
        <v>430</v>
      </c>
      <c r="AB65" s="63"/>
      <c r="AC65" s="99"/>
      <c r="AD65" s="20"/>
      <c r="AE65" s="20"/>
      <c r="AF65" s="22"/>
      <c r="AG65" s="20"/>
      <c r="AH65" s="20"/>
      <c r="AI65" s="20"/>
      <c r="AJ65" s="21"/>
    </row>
    <row r="66" spans="1:54" ht="185.25" x14ac:dyDescent="0.2">
      <c r="A66" s="93"/>
      <c r="B66" s="14" t="s">
        <v>43</v>
      </c>
      <c r="C66" s="27" t="s">
        <v>44</v>
      </c>
      <c r="D66" s="28"/>
      <c r="E66" s="14" t="s">
        <v>61</v>
      </c>
      <c r="F66" s="13" t="s">
        <v>46</v>
      </c>
      <c r="G66" s="14" t="s">
        <v>483</v>
      </c>
      <c r="H66" s="14" t="s">
        <v>169</v>
      </c>
      <c r="I66" s="14" t="s">
        <v>170</v>
      </c>
      <c r="J66" s="26"/>
      <c r="K66" s="15">
        <v>1</v>
      </c>
      <c r="L66" s="24"/>
      <c r="M66" s="15">
        <v>0.25</v>
      </c>
      <c r="N66" s="18"/>
      <c r="O66" s="15">
        <v>0.5</v>
      </c>
      <c r="P66" s="18"/>
      <c r="Q66" s="15">
        <v>0.75</v>
      </c>
      <c r="R66" s="18"/>
      <c r="S66" s="15">
        <v>1</v>
      </c>
      <c r="T66" s="14" t="s">
        <v>289</v>
      </c>
      <c r="U66" s="96">
        <v>0.25</v>
      </c>
      <c r="V66" s="100">
        <f t="shared" si="3"/>
        <v>1</v>
      </c>
      <c r="W66" s="98" t="s">
        <v>367</v>
      </c>
      <c r="X66" s="19"/>
      <c r="Y66" s="116">
        <v>0.5</v>
      </c>
      <c r="Z66" s="117">
        <f t="shared" ref="Z66:Z81" si="5">+Y66/O66</f>
        <v>1</v>
      </c>
      <c r="AA66" s="20" t="s">
        <v>312</v>
      </c>
      <c r="AB66" s="21"/>
      <c r="AC66" s="99"/>
      <c r="AD66" s="20"/>
      <c r="AE66" s="20"/>
      <c r="AF66" s="22"/>
      <c r="AG66" s="20"/>
      <c r="AH66" s="20"/>
      <c r="AI66" s="20"/>
      <c r="AJ66" s="21"/>
    </row>
    <row r="67" spans="1:54" ht="299.25" x14ac:dyDescent="0.2">
      <c r="A67" s="93"/>
      <c r="B67" s="14" t="s">
        <v>43</v>
      </c>
      <c r="C67" s="27" t="s">
        <v>44</v>
      </c>
      <c r="D67" s="28"/>
      <c r="E67" s="14" t="s">
        <v>61</v>
      </c>
      <c r="F67" s="13" t="s">
        <v>46</v>
      </c>
      <c r="G67" s="14" t="s">
        <v>489</v>
      </c>
      <c r="H67" s="23" t="s">
        <v>171</v>
      </c>
      <c r="I67" s="23" t="s">
        <v>172</v>
      </c>
      <c r="J67" s="26"/>
      <c r="K67" s="18">
        <v>1</v>
      </c>
      <c r="L67" s="24">
        <v>1</v>
      </c>
      <c r="M67" s="17">
        <v>0.1</v>
      </c>
      <c r="N67" s="18">
        <v>1</v>
      </c>
      <c r="O67" s="17">
        <v>0.3</v>
      </c>
      <c r="P67" s="18">
        <v>1</v>
      </c>
      <c r="Q67" s="17">
        <v>0.6</v>
      </c>
      <c r="R67" s="18">
        <v>1</v>
      </c>
      <c r="S67" s="17">
        <v>1</v>
      </c>
      <c r="T67" s="23" t="s">
        <v>290</v>
      </c>
      <c r="U67" s="96">
        <v>0.1</v>
      </c>
      <c r="V67" s="100">
        <f t="shared" si="3"/>
        <v>1</v>
      </c>
      <c r="W67" s="98" t="s">
        <v>395</v>
      </c>
      <c r="X67" s="19"/>
      <c r="Y67" s="116">
        <v>0.3</v>
      </c>
      <c r="Z67" s="117">
        <f t="shared" si="5"/>
        <v>1</v>
      </c>
      <c r="AA67" s="20" t="s">
        <v>459</v>
      </c>
      <c r="AB67" s="21"/>
      <c r="AC67" s="99"/>
      <c r="AD67" s="20"/>
      <c r="AE67" s="20"/>
      <c r="AF67" s="22"/>
      <c r="AG67" s="20"/>
      <c r="AH67" s="20"/>
      <c r="AI67" s="20"/>
      <c r="AJ67" s="21"/>
    </row>
    <row r="68" spans="1:54" ht="185.25" x14ac:dyDescent="0.2">
      <c r="A68" s="93"/>
      <c r="B68" s="14" t="s">
        <v>43</v>
      </c>
      <c r="C68" s="27" t="s">
        <v>44</v>
      </c>
      <c r="D68" s="28"/>
      <c r="E68" s="14" t="s">
        <v>61</v>
      </c>
      <c r="F68" s="13" t="s">
        <v>46</v>
      </c>
      <c r="G68" s="14" t="s">
        <v>489</v>
      </c>
      <c r="H68" s="14" t="s">
        <v>173</v>
      </c>
      <c r="I68" s="14" t="s">
        <v>174</v>
      </c>
      <c r="J68" s="26"/>
      <c r="K68" s="15">
        <v>1</v>
      </c>
      <c r="L68" s="24">
        <v>1</v>
      </c>
      <c r="M68" s="15">
        <v>0.1</v>
      </c>
      <c r="N68" s="18">
        <v>1</v>
      </c>
      <c r="O68" s="15">
        <v>0.3</v>
      </c>
      <c r="P68" s="18">
        <v>1</v>
      </c>
      <c r="Q68" s="15">
        <v>0.6</v>
      </c>
      <c r="R68" s="18">
        <v>1</v>
      </c>
      <c r="S68" s="15">
        <v>1</v>
      </c>
      <c r="T68" s="26" t="s">
        <v>291</v>
      </c>
      <c r="U68" s="96">
        <v>0.1</v>
      </c>
      <c r="V68" s="100">
        <f t="shared" si="3"/>
        <v>1</v>
      </c>
      <c r="W68" s="98" t="s">
        <v>368</v>
      </c>
      <c r="X68" s="19"/>
      <c r="Y68" s="126">
        <v>0.83</v>
      </c>
      <c r="Z68" s="122">
        <f t="shared" si="5"/>
        <v>2.7666666666666666</v>
      </c>
      <c r="AA68" s="20" t="s">
        <v>431</v>
      </c>
      <c r="AB68" s="21"/>
      <c r="AC68" s="99"/>
      <c r="AD68" s="20"/>
      <c r="AE68" s="20"/>
      <c r="AF68" s="22"/>
      <c r="AG68" s="20"/>
      <c r="AH68" s="20"/>
      <c r="AI68" s="20"/>
      <c r="AJ68" s="21"/>
    </row>
    <row r="69" spans="1:54" ht="185.25" x14ac:dyDescent="0.2">
      <c r="A69" s="93"/>
      <c r="B69" s="14" t="s">
        <v>43</v>
      </c>
      <c r="C69" s="27" t="s">
        <v>44</v>
      </c>
      <c r="D69" s="28"/>
      <c r="E69" s="14" t="s">
        <v>62</v>
      </c>
      <c r="F69" s="13" t="s">
        <v>46</v>
      </c>
      <c r="G69" s="14" t="s">
        <v>483</v>
      </c>
      <c r="H69" s="14" t="s">
        <v>175</v>
      </c>
      <c r="I69" s="14" t="s">
        <v>176</v>
      </c>
      <c r="J69" s="26"/>
      <c r="K69" s="15">
        <v>1</v>
      </c>
      <c r="L69" s="24"/>
      <c r="M69" s="15">
        <v>0.25</v>
      </c>
      <c r="N69" s="18"/>
      <c r="O69" s="15">
        <v>0.5</v>
      </c>
      <c r="P69" s="18"/>
      <c r="Q69" s="15">
        <v>0.75</v>
      </c>
      <c r="R69" s="18"/>
      <c r="S69" s="15">
        <v>1</v>
      </c>
      <c r="T69" s="14" t="s">
        <v>289</v>
      </c>
      <c r="U69" s="96">
        <v>0.25</v>
      </c>
      <c r="V69" s="100">
        <f t="shared" si="3"/>
        <v>1</v>
      </c>
      <c r="W69" s="98" t="s">
        <v>369</v>
      </c>
      <c r="X69" s="19"/>
      <c r="Y69" s="116">
        <v>0.5</v>
      </c>
      <c r="Z69" s="117">
        <f t="shared" si="5"/>
        <v>1</v>
      </c>
      <c r="AA69" s="20" t="s">
        <v>432</v>
      </c>
      <c r="AB69" s="21"/>
      <c r="AC69" s="99"/>
      <c r="AD69" s="20"/>
      <c r="AE69" s="20"/>
      <c r="AF69" s="22"/>
      <c r="AG69" s="20"/>
      <c r="AH69" s="20"/>
      <c r="AI69" s="20"/>
      <c r="AJ69" s="21"/>
    </row>
    <row r="70" spans="1:54" ht="185.25" x14ac:dyDescent="0.2">
      <c r="A70" s="93"/>
      <c r="B70" s="14" t="s">
        <v>43</v>
      </c>
      <c r="C70" s="27" t="s">
        <v>44</v>
      </c>
      <c r="D70" s="28"/>
      <c r="E70" s="14" t="s">
        <v>62</v>
      </c>
      <c r="F70" s="13" t="s">
        <v>46</v>
      </c>
      <c r="G70" s="14" t="s">
        <v>483</v>
      </c>
      <c r="H70" s="14" t="s">
        <v>177</v>
      </c>
      <c r="I70" s="14" t="s">
        <v>178</v>
      </c>
      <c r="J70" s="26"/>
      <c r="K70" s="15">
        <v>1</v>
      </c>
      <c r="L70" s="24"/>
      <c r="M70" s="15">
        <v>0.25</v>
      </c>
      <c r="N70" s="18"/>
      <c r="O70" s="15">
        <v>0.5</v>
      </c>
      <c r="P70" s="18"/>
      <c r="Q70" s="15">
        <v>0.75</v>
      </c>
      <c r="R70" s="18"/>
      <c r="S70" s="15">
        <v>1</v>
      </c>
      <c r="T70" s="14" t="s">
        <v>289</v>
      </c>
      <c r="U70" s="96">
        <v>0.25</v>
      </c>
      <c r="V70" s="100">
        <f t="shared" si="3"/>
        <v>1</v>
      </c>
      <c r="W70" s="98" t="s">
        <v>370</v>
      </c>
      <c r="X70" s="19"/>
      <c r="Y70" s="116">
        <v>0.5</v>
      </c>
      <c r="Z70" s="117">
        <f t="shared" si="5"/>
        <v>1</v>
      </c>
      <c r="AA70" s="20" t="s">
        <v>313</v>
      </c>
      <c r="AB70" s="21"/>
      <c r="AC70" s="99"/>
      <c r="AD70" s="20"/>
      <c r="AE70" s="20"/>
      <c r="AF70" s="22"/>
      <c r="AG70" s="20"/>
      <c r="AH70" s="20"/>
      <c r="AI70" s="20"/>
      <c r="AJ70" s="21"/>
    </row>
    <row r="71" spans="1:54" ht="213.75" x14ac:dyDescent="0.2">
      <c r="A71" s="93"/>
      <c r="B71" s="14" t="s">
        <v>47</v>
      </c>
      <c r="C71" s="27" t="s">
        <v>45</v>
      </c>
      <c r="D71" s="28"/>
      <c r="E71" s="14" t="s">
        <v>62</v>
      </c>
      <c r="F71" s="13" t="s">
        <v>46</v>
      </c>
      <c r="G71" s="14" t="s">
        <v>483</v>
      </c>
      <c r="H71" s="14" t="s">
        <v>179</v>
      </c>
      <c r="I71" s="14" t="s">
        <v>180</v>
      </c>
      <c r="J71" s="26"/>
      <c r="K71" s="61">
        <v>16</v>
      </c>
      <c r="L71" s="60">
        <v>3</v>
      </c>
      <c r="M71" s="17">
        <v>0.1875</v>
      </c>
      <c r="N71" s="16">
        <v>9</v>
      </c>
      <c r="O71" s="17">
        <v>0.5</v>
      </c>
      <c r="P71" s="16">
        <v>13</v>
      </c>
      <c r="Q71" s="17">
        <v>0.5</v>
      </c>
      <c r="R71" s="16">
        <v>16</v>
      </c>
      <c r="S71" s="17">
        <v>1</v>
      </c>
      <c r="T71" s="14" t="s">
        <v>292</v>
      </c>
      <c r="U71" s="96">
        <v>0.19</v>
      </c>
      <c r="V71" s="100">
        <f t="shared" si="3"/>
        <v>1.0133333333333334</v>
      </c>
      <c r="W71" s="98" t="s">
        <v>396</v>
      </c>
      <c r="X71" s="19"/>
      <c r="Y71" s="116">
        <v>0.5</v>
      </c>
      <c r="Z71" s="117">
        <f t="shared" si="5"/>
        <v>1</v>
      </c>
      <c r="AA71" s="20" t="s">
        <v>460</v>
      </c>
      <c r="AB71" s="21"/>
      <c r="AC71" s="99"/>
      <c r="AD71" s="20"/>
      <c r="AE71" s="20"/>
      <c r="AF71" s="22"/>
      <c r="AG71" s="20"/>
      <c r="AH71" s="20"/>
      <c r="AI71" s="20"/>
      <c r="AJ71" s="21"/>
    </row>
    <row r="72" spans="1:54" ht="213.75" x14ac:dyDescent="0.2">
      <c r="A72" s="93"/>
      <c r="B72" s="14" t="s">
        <v>47</v>
      </c>
      <c r="C72" s="27" t="s">
        <v>45</v>
      </c>
      <c r="D72" s="28"/>
      <c r="E72" s="14" t="s">
        <v>62</v>
      </c>
      <c r="F72" s="13" t="s">
        <v>46</v>
      </c>
      <c r="G72" s="14" t="s">
        <v>483</v>
      </c>
      <c r="H72" s="14" t="s">
        <v>181</v>
      </c>
      <c r="I72" s="14" t="s">
        <v>182</v>
      </c>
      <c r="J72" s="26"/>
      <c r="K72" s="15">
        <v>1</v>
      </c>
      <c r="L72" s="45"/>
      <c r="M72" s="15">
        <v>0.25</v>
      </c>
      <c r="N72" s="18"/>
      <c r="O72" s="15">
        <v>0.5</v>
      </c>
      <c r="P72" s="18"/>
      <c r="Q72" s="15">
        <v>0.75</v>
      </c>
      <c r="R72" s="18"/>
      <c r="S72" s="15">
        <v>1</v>
      </c>
      <c r="T72" s="14" t="s">
        <v>293</v>
      </c>
      <c r="U72" s="96">
        <v>0.25</v>
      </c>
      <c r="V72" s="100">
        <f t="shared" si="3"/>
        <v>1</v>
      </c>
      <c r="W72" s="98" t="s">
        <v>371</v>
      </c>
      <c r="X72" s="19"/>
      <c r="Y72" s="116">
        <v>0.5</v>
      </c>
      <c r="Z72" s="117">
        <f t="shared" si="5"/>
        <v>1</v>
      </c>
      <c r="AA72" s="20" t="s">
        <v>433</v>
      </c>
      <c r="AB72" s="21"/>
      <c r="AC72" s="99"/>
      <c r="AD72" s="20"/>
      <c r="AE72" s="20"/>
      <c r="AF72" s="22"/>
      <c r="AG72" s="20"/>
      <c r="AH72" s="20"/>
      <c r="AI72" s="20"/>
      <c r="AJ72" s="21"/>
    </row>
    <row r="73" spans="1:54" ht="213.75" x14ac:dyDescent="0.2">
      <c r="A73" s="93"/>
      <c r="B73" s="14" t="s">
        <v>47</v>
      </c>
      <c r="C73" s="27" t="s">
        <v>45</v>
      </c>
      <c r="D73" s="28">
        <v>3</v>
      </c>
      <c r="E73" s="14" t="s">
        <v>62</v>
      </c>
      <c r="F73" s="13" t="s">
        <v>46</v>
      </c>
      <c r="G73" s="14" t="s">
        <v>483</v>
      </c>
      <c r="H73" s="14" t="s">
        <v>183</v>
      </c>
      <c r="I73" s="40" t="s">
        <v>184</v>
      </c>
      <c r="J73" s="26"/>
      <c r="K73" s="64">
        <v>1</v>
      </c>
      <c r="L73" s="14"/>
      <c r="M73" s="17">
        <v>0</v>
      </c>
      <c r="N73" s="17"/>
      <c r="O73" s="17">
        <v>0.25</v>
      </c>
      <c r="P73" s="17"/>
      <c r="Q73" s="17">
        <v>0.6</v>
      </c>
      <c r="R73" s="60">
        <v>1</v>
      </c>
      <c r="S73" s="17">
        <v>1</v>
      </c>
      <c r="T73" s="26" t="s">
        <v>293</v>
      </c>
      <c r="U73" s="96">
        <v>0</v>
      </c>
      <c r="V73" s="100">
        <v>0</v>
      </c>
      <c r="W73" s="98"/>
      <c r="X73" s="19"/>
      <c r="Y73" s="126">
        <v>0.36</v>
      </c>
      <c r="Z73" s="122">
        <f t="shared" si="5"/>
        <v>1.44</v>
      </c>
      <c r="AA73" s="20" t="s">
        <v>461</v>
      </c>
      <c r="AB73" s="21"/>
      <c r="AC73" s="99"/>
      <c r="AD73" s="20"/>
      <c r="AE73" s="20"/>
      <c r="AF73" s="22"/>
      <c r="AG73" s="20"/>
      <c r="AH73" s="20"/>
      <c r="AI73" s="20"/>
      <c r="AJ73" s="21"/>
    </row>
    <row r="74" spans="1:54" ht="185.25" x14ac:dyDescent="0.2">
      <c r="A74" s="93"/>
      <c r="B74" s="14" t="s">
        <v>47</v>
      </c>
      <c r="C74" s="27" t="s">
        <v>44</v>
      </c>
      <c r="D74" s="28">
        <v>1</v>
      </c>
      <c r="E74" s="14" t="s">
        <v>62</v>
      </c>
      <c r="F74" s="13" t="s">
        <v>46</v>
      </c>
      <c r="G74" s="14" t="s">
        <v>483</v>
      </c>
      <c r="H74" s="14" t="s">
        <v>185</v>
      </c>
      <c r="I74" s="40" t="s">
        <v>186</v>
      </c>
      <c r="J74" s="26"/>
      <c r="K74" s="64">
        <v>1</v>
      </c>
      <c r="L74" s="14">
        <v>0</v>
      </c>
      <c r="M74" s="17">
        <v>0</v>
      </c>
      <c r="N74" s="17">
        <v>0</v>
      </c>
      <c r="O74" s="17">
        <v>0.35</v>
      </c>
      <c r="P74" s="17">
        <v>0</v>
      </c>
      <c r="Q74" s="17">
        <v>0.65</v>
      </c>
      <c r="R74" s="17">
        <v>1</v>
      </c>
      <c r="S74" s="17">
        <v>1</v>
      </c>
      <c r="T74" s="14" t="s">
        <v>293</v>
      </c>
      <c r="U74" s="96">
        <v>0</v>
      </c>
      <c r="V74" s="100">
        <v>0</v>
      </c>
      <c r="W74" s="98" t="s">
        <v>372</v>
      </c>
      <c r="X74" s="19"/>
      <c r="Y74" s="126">
        <v>0.56999999999999995</v>
      </c>
      <c r="Z74" s="122">
        <f t="shared" si="5"/>
        <v>1.6285714285714286</v>
      </c>
      <c r="AA74" s="20" t="s">
        <v>397</v>
      </c>
      <c r="AB74" s="21"/>
      <c r="AC74" s="99"/>
      <c r="AD74" s="20"/>
      <c r="AE74" s="20"/>
      <c r="AF74" s="22"/>
      <c r="AG74" s="20"/>
      <c r="AH74" s="20"/>
      <c r="AI74" s="20"/>
      <c r="AJ74" s="21"/>
    </row>
    <row r="75" spans="1:54" ht="185.25" x14ac:dyDescent="0.2">
      <c r="A75" s="93"/>
      <c r="B75" s="14" t="s">
        <v>43</v>
      </c>
      <c r="C75" s="27" t="s">
        <v>44</v>
      </c>
      <c r="D75" s="28"/>
      <c r="E75" s="14" t="s">
        <v>53</v>
      </c>
      <c r="F75" s="13" t="s">
        <v>46</v>
      </c>
      <c r="G75" s="14" t="s">
        <v>483</v>
      </c>
      <c r="H75" s="14" t="s">
        <v>187</v>
      </c>
      <c r="I75" s="14" t="s">
        <v>188</v>
      </c>
      <c r="J75" s="26"/>
      <c r="K75" s="15">
        <v>1</v>
      </c>
      <c r="L75" s="16"/>
      <c r="M75" s="15">
        <v>0</v>
      </c>
      <c r="N75" s="17"/>
      <c r="O75" s="15">
        <v>0.33</v>
      </c>
      <c r="P75" s="18"/>
      <c r="Q75" s="15">
        <v>0.66</v>
      </c>
      <c r="R75" s="18"/>
      <c r="S75" s="15">
        <v>1</v>
      </c>
      <c r="T75" s="14" t="s">
        <v>294</v>
      </c>
      <c r="U75" s="96">
        <v>0</v>
      </c>
      <c r="V75" s="100">
        <v>0</v>
      </c>
      <c r="W75" s="98" t="s">
        <v>373</v>
      </c>
      <c r="X75" s="19"/>
      <c r="Y75" s="126">
        <v>1</v>
      </c>
      <c r="Z75" s="122">
        <f t="shared" si="5"/>
        <v>3.0303030303030303</v>
      </c>
      <c r="AA75" s="20" t="s">
        <v>434</v>
      </c>
      <c r="AB75" s="21"/>
      <c r="AC75" s="99"/>
      <c r="AD75" s="20"/>
      <c r="AE75" s="20"/>
      <c r="AF75" s="22"/>
      <c r="AG75" s="20"/>
      <c r="AH75" s="20"/>
      <c r="AI75" s="20"/>
      <c r="AJ75" s="21"/>
    </row>
    <row r="76" spans="1:54" ht="213.75" x14ac:dyDescent="0.2">
      <c r="A76" s="105"/>
      <c r="B76" s="14" t="s">
        <v>43</v>
      </c>
      <c r="C76" s="27" t="s">
        <v>45</v>
      </c>
      <c r="D76" s="28">
        <v>33102</v>
      </c>
      <c r="E76" s="14" t="s">
        <v>63</v>
      </c>
      <c r="F76" s="13" t="s">
        <v>69</v>
      </c>
      <c r="G76" s="14" t="s">
        <v>490</v>
      </c>
      <c r="H76" s="14" t="s">
        <v>189</v>
      </c>
      <c r="I76" s="23" t="s">
        <v>190</v>
      </c>
      <c r="J76" s="14"/>
      <c r="K76" s="65">
        <v>2718</v>
      </c>
      <c r="L76" s="24">
        <f>+[1]Desagregado!J1+[1]Desagregado!K1+[1]Desagregado!L1</f>
        <v>160.78752525252531</v>
      </c>
      <c r="M76" s="31">
        <f t="shared" ref="M76:M81" si="6">+L76/K76</f>
        <v>5.9156558223887164E-2</v>
      </c>
      <c r="N76" s="66">
        <f>+L76+[1]Desagregado!M1+[1]Desagregado!N1+[1]Desagregado!O1</f>
        <v>1091.0738464646461</v>
      </c>
      <c r="O76" s="31">
        <f t="shared" ref="O76:O81" si="7">+N76/K76</f>
        <v>0.40142525624159164</v>
      </c>
      <c r="P76" s="53">
        <f>+N76+[1]Desagregado!P1+[1]Desagregado!Q1+[1]Desagregado!R1</f>
        <v>1909.0771343434328</v>
      </c>
      <c r="Q76" s="31">
        <f t="shared" ref="Q76:Q81" si="8">+P76/K76</f>
        <v>0.70238305163481707</v>
      </c>
      <c r="R76" s="53">
        <v>2717.6</v>
      </c>
      <c r="S76" s="15">
        <f t="shared" ref="S76:S81" si="9">+R76/K76</f>
        <v>0.99985283296541572</v>
      </c>
      <c r="T76" s="23" t="s">
        <v>295</v>
      </c>
      <c r="U76" s="96">
        <v>1.5676589312767046</v>
      </c>
      <c r="V76" s="100">
        <f>+U76/M76</f>
        <v>26.500171381567814</v>
      </c>
      <c r="W76" s="98" t="s">
        <v>374</v>
      </c>
      <c r="X76" s="19"/>
      <c r="Y76" s="120">
        <f>780.37*0.4/N76</f>
        <v>0.2860924592881024</v>
      </c>
      <c r="Z76" s="119">
        <f t="shared" si="5"/>
        <v>0.7126917273882788</v>
      </c>
      <c r="AA76" s="25" t="s">
        <v>317</v>
      </c>
      <c r="AB76" s="46"/>
      <c r="AC76" s="106"/>
      <c r="AD76" s="25"/>
      <c r="AE76" s="25"/>
      <c r="AF76" s="67"/>
      <c r="AG76" s="25"/>
      <c r="AH76" s="25"/>
      <c r="AI76" s="25"/>
      <c r="AJ76" s="46"/>
      <c r="AK76" s="7"/>
      <c r="AL76" s="7"/>
      <c r="AM76" s="7"/>
      <c r="AN76" s="7"/>
      <c r="AO76" s="7"/>
      <c r="AP76" s="7"/>
      <c r="AQ76" s="7"/>
      <c r="AR76" s="7"/>
      <c r="AS76" s="7"/>
      <c r="AT76" s="7"/>
      <c r="AU76" s="7"/>
      <c r="AV76" s="7"/>
      <c r="AW76" s="7"/>
      <c r="AX76" s="7"/>
      <c r="AY76" s="7"/>
      <c r="AZ76" s="7"/>
      <c r="BA76" s="7"/>
      <c r="BB76" s="7"/>
    </row>
    <row r="77" spans="1:54" ht="213.75" x14ac:dyDescent="0.2">
      <c r="A77" s="105"/>
      <c r="B77" s="14" t="s">
        <v>43</v>
      </c>
      <c r="C77" s="27" t="s">
        <v>45</v>
      </c>
      <c r="D77" s="28">
        <v>84</v>
      </c>
      <c r="E77" s="14" t="s">
        <v>63</v>
      </c>
      <c r="F77" s="13" t="s">
        <v>69</v>
      </c>
      <c r="G77" s="14" t="s">
        <v>490</v>
      </c>
      <c r="H77" s="49" t="s">
        <v>191</v>
      </c>
      <c r="I77" s="23" t="s">
        <v>192</v>
      </c>
      <c r="J77" s="14"/>
      <c r="K77" s="24">
        <v>25</v>
      </c>
      <c r="L77" s="24">
        <f>+[1]Desagregado!J1245+[1]Desagregado!K1245+[1]Desagregado!L1245</f>
        <v>0</v>
      </c>
      <c r="M77" s="31">
        <f t="shared" si="6"/>
        <v>0</v>
      </c>
      <c r="N77" s="66">
        <v>2</v>
      </c>
      <c r="O77" s="31">
        <f t="shared" si="7"/>
        <v>0.08</v>
      </c>
      <c r="P77" s="53">
        <v>16</v>
      </c>
      <c r="Q77" s="31">
        <f t="shared" si="8"/>
        <v>0.64</v>
      </c>
      <c r="R77" s="53">
        <v>25</v>
      </c>
      <c r="S77" s="15">
        <f t="shared" si="9"/>
        <v>1</v>
      </c>
      <c r="T77" s="23" t="s">
        <v>296</v>
      </c>
      <c r="U77" s="96">
        <v>2</v>
      </c>
      <c r="V77" s="100">
        <v>2</v>
      </c>
      <c r="W77" s="98" t="s">
        <v>375</v>
      </c>
      <c r="X77" s="19"/>
      <c r="Y77" s="121">
        <f>9*0.08/2</f>
        <v>0.36</v>
      </c>
      <c r="Z77" s="122">
        <f t="shared" si="5"/>
        <v>4.5</v>
      </c>
      <c r="AA77" s="25" t="s">
        <v>318</v>
      </c>
      <c r="AB77" s="68"/>
      <c r="AC77" s="106"/>
      <c r="AD77" s="25"/>
      <c r="AE77" s="25"/>
      <c r="AF77" s="67"/>
      <c r="AG77" s="25"/>
      <c r="AH77" s="25"/>
      <c r="AI77" s="25"/>
      <c r="AJ77" s="46"/>
      <c r="AK77" s="7"/>
      <c r="AL77" s="7"/>
      <c r="AM77" s="7"/>
      <c r="AN77" s="7"/>
      <c r="AO77" s="7"/>
      <c r="AP77" s="7"/>
      <c r="AQ77" s="7"/>
      <c r="AR77" s="7"/>
      <c r="AS77" s="7"/>
      <c r="AT77" s="7"/>
      <c r="AU77" s="7"/>
      <c r="AV77" s="7"/>
      <c r="AW77" s="7"/>
      <c r="AX77" s="7"/>
      <c r="AY77" s="7"/>
      <c r="AZ77" s="7"/>
      <c r="BA77" s="7"/>
      <c r="BB77" s="7"/>
    </row>
    <row r="78" spans="1:54" ht="213.75" x14ac:dyDescent="0.2">
      <c r="A78" s="105"/>
      <c r="B78" s="14" t="s">
        <v>43</v>
      </c>
      <c r="C78" s="27" t="s">
        <v>45</v>
      </c>
      <c r="D78" s="28">
        <v>402</v>
      </c>
      <c r="E78" s="14" t="s">
        <v>63</v>
      </c>
      <c r="F78" s="13" t="s">
        <v>69</v>
      </c>
      <c r="G78" s="14" t="s">
        <v>490</v>
      </c>
      <c r="H78" s="23" t="s">
        <v>193</v>
      </c>
      <c r="I78" s="23" t="s">
        <v>194</v>
      </c>
      <c r="J78" s="14"/>
      <c r="K78" s="69">
        <v>95</v>
      </c>
      <c r="L78" s="69">
        <v>25</v>
      </c>
      <c r="M78" s="15">
        <f t="shared" si="6"/>
        <v>0.26315789473684209</v>
      </c>
      <c r="N78" s="66">
        <v>56</v>
      </c>
      <c r="O78" s="15">
        <f t="shared" si="7"/>
        <v>0.58947368421052626</v>
      </c>
      <c r="P78" s="53">
        <v>73</v>
      </c>
      <c r="Q78" s="15">
        <f t="shared" si="8"/>
        <v>0.76842105263157889</v>
      </c>
      <c r="R78" s="53">
        <v>95</v>
      </c>
      <c r="S78" s="15">
        <f t="shared" si="9"/>
        <v>1</v>
      </c>
      <c r="T78" s="23" t="s">
        <v>297</v>
      </c>
      <c r="U78" s="96">
        <v>0.93200000000000005</v>
      </c>
      <c r="V78" s="100">
        <f>+U78/M78</f>
        <v>3.5416000000000003</v>
      </c>
      <c r="W78" s="98" t="s">
        <v>376</v>
      </c>
      <c r="X78" s="19"/>
      <c r="Y78" s="121">
        <v>0.82</v>
      </c>
      <c r="Z78" s="122">
        <f>+Y78/O78</f>
        <v>1.3910714285714285</v>
      </c>
      <c r="AA78" s="25" t="s">
        <v>319</v>
      </c>
      <c r="AB78" s="46"/>
      <c r="AC78" s="106"/>
      <c r="AD78" s="25"/>
      <c r="AE78" s="25"/>
      <c r="AF78" s="67"/>
      <c r="AG78" s="25"/>
      <c r="AH78" s="25"/>
      <c r="AI78" s="25"/>
      <c r="AJ78" s="46"/>
      <c r="AK78" s="7"/>
      <c r="AL78" s="7"/>
      <c r="AM78" s="7"/>
      <c r="AN78" s="7"/>
      <c r="AO78" s="7"/>
      <c r="AP78" s="7"/>
      <c r="AQ78" s="7"/>
      <c r="AR78" s="7"/>
      <c r="AS78" s="7"/>
      <c r="AT78" s="7"/>
      <c r="AU78" s="7"/>
      <c r="AV78" s="7"/>
      <c r="AW78" s="7"/>
      <c r="AX78" s="7"/>
      <c r="AY78" s="7"/>
      <c r="AZ78" s="7"/>
      <c r="BA78" s="7"/>
      <c r="BB78" s="7"/>
    </row>
    <row r="79" spans="1:54" ht="213.75" x14ac:dyDescent="0.2">
      <c r="A79" s="105"/>
      <c r="B79" s="14" t="s">
        <v>43</v>
      </c>
      <c r="C79" s="27" t="s">
        <v>45</v>
      </c>
      <c r="D79" s="28">
        <v>996</v>
      </c>
      <c r="E79" s="14" t="s">
        <v>63</v>
      </c>
      <c r="F79" s="13" t="s">
        <v>69</v>
      </c>
      <c r="G79" s="14" t="s">
        <v>490</v>
      </c>
      <c r="H79" s="23" t="s">
        <v>195</v>
      </c>
      <c r="I79" s="23" t="s">
        <v>196</v>
      </c>
      <c r="J79" s="14"/>
      <c r="K79" s="69">
        <v>705</v>
      </c>
      <c r="L79" s="70">
        <v>215.8</v>
      </c>
      <c r="M79" s="15">
        <f t="shared" si="6"/>
        <v>0.30609929078014186</v>
      </c>
      <c r="N79" s="66">
        <v>396.8</v>
      </c>
      <c r="O79" s="15">
        <f t="shared" si="7"/>
        <v>0.56283687943262417</v>
      </c>
      <c r="P79" s="53">
        <v>569</v>
      </c>
      <c r="Q79" s="15">
        <f t="shared" si="8"/>
        <v>0.80709219858156034</v>
      </c>
      <c r="R79" s="53">
        <v>705</v>
      </c>
      <c r="S79" s="15">
        <f t="shared" si="9"/>
        <v>1</v>
      </c>
      <c r="T79" s="23" t="s">
        <v>297</v>
      </c>
      <c r="U79" s="96">
        <v>0.68405931417979604</v>
      </c>
      <c r="V79" s="100">
        <f>+U79/M79</f>
        <v>2.2347628197254688</v>
      </c>
      <c r="W79" s="98" t="s">
        <v>377</v>
      </c>
      <c r="X79" s="71"/>
      <c r="Y79" s="120">
        <f>261*O79/N79</f>
        <v>0.37021276595744684</v>
      </c>
      <c r="Z79" s="119">
        <f t="shared" si="5"/>
        <v>0.65776209677419351</v>
      </c>
      <c r="AA79" s="25" t="s">
        <v>320</v>
      </c>
      <c r="AB79" s="46"/>
      <c r="AC79" s="106"/>
      <c r="AD79" s="25"/>
      <c r="AE79" s="25"/>
      <c r="AF79" s="67"/>
      <c r="AG79" s="25"/>
      <c r="AH79" s="25"/>
      <c r="AI79" s="25"/>
      <c r="AJ79" s="46"/>
      <c r="AK79" s="7"/>
      <c r="AL79" s="7"/>
      <c r="AM79" s="7"/>
      <c r="AN79" s="7"/>
      <c r="AO79" s="7"/>
      <c r="AP79" s="7"/>
      <c r="AQ79" s="7"/>
      <c r="AR79" s="7"/>
      <c r="AS79" s="7"/>
      <c r="AT79" s="7"/>
      <c r="AU79" s="7"/>
      <c r="AV79" s="7"/>
      <c r="AW79" s="7"/>
      <c r="AX79" s="7"/>
      <c r="AY79" s="7"/>
      <c r="AZ79" s="7"/>
      <c r="BA79" s="7"/>
      <c r="BB79" s="7"/>
    </row>
    <row r="80" spans="1:54" ht="213.75" x14ac:dyDescent="0.2">
      <c r="A80" s="105"/>
      <c r="B80" s="14" t="s">
        <v>43</v>
      </c>
      <c r="C80" s="27" t="s">
        <v>45</v>
      </c>
      <c r="D80" s="28">
        <v>3</v>
      </c>
      <c r="E80" s="14" t="s">
        <v>63</v>
      </c>
      <c r="F80" s="13" t="s">
        <v>69</v>
      </c>
      <c r="G80" s="14" t="s">
        <v>490</v>
      </c>
      <c r="H80" s="23" t="s">
        <v>197</v>
      </c>
      <c r="I80" s="23" t="s">
        <v>198</v>
      </c>
      <c r="J80" s="14"/>
      <c r="K80" s="72">
        <v>1</v>
      </c>
      <c r="L80" s="69">
        <v>1</v>
      </c>
      <c r="M80" s="15">
        <f t="shared" si="6"/>
        <v>1</v>
      </c>
      <c r="N80" s="18">
        <v>1</v>
      </c>
      <c r="O80" s="15">
        <f t="shared" si="7"/>
        <v>1</v>
      </c>
      <c r="P80" s="18">
        <v>1</v>
      </c>
      <c r="Q80" s="15">
        <f t="shared" si="8"/>
        <v>1</v>
      </c>
      <c r="R80" s="18">
        <v>1</v>
      </c>
      <c r="S80" s="15">
        <f t="shared" si="9"/>
        <v>1</v>
      </c>
      <c r="T80" s="23" t="s">
        <v>296</v>
      </c>
      <c r="U80" s="96">
        <v>0</v>
      </c>
      <c r="V80" s="107">
        <v>0</v>
      </c>
      <c r="W80" s="98"/>
      <c r="X80" s="19"/>
      <c r="Y80" s="121">
        <f>1/P80</f>
        <v>1</v>
      </c>
      <c r="Z80" s="122">
        <f t="shared" si="5"/>
        <v>1</v>
      </c>
      <c r="AA80" s="25" t="s">
        <v>462</v>
      </c>
      <c r="AB80" s="46"/>
      <c r="AC80" s="106"/>
      <c r="AD80" s="25"/>
      <c r="AE80" s="25"/>
      <c r="AF80" s="67"/>
      <c r="AG80" s="25"/>
      <c r="AH80" s="25"/>
      <c r="AI80" s="25"/>
      <c r="AJ80" s="46"/>
      <c r="AK80" s="7"/>
      <c r="AL80" s="7"/>
      <c r="AM80" s="7"/>
      <c r="AN80" s="7"/>
      <c r="AO80" s="7"/>
      <c r="AP80" s="7"/>
      <c r="AQ80" s="7"/>
      <c r="AR80" s="7"/>
      <c r="AS80" s="7"/>
      <c r="AT80" s="7"/>
      <c r="AU80" s="7"/>
      <c r="AV80" s="7"/>
      <c r="AW80" s="7"/>
      <c r="AX80" s="7"/>
      <c r="AY80" s="7"/>
      <c r="AZ80" s="7"/>
      <c r="BA80" s="7"/>
      <c r="BB80" s="7"/>
    </row>
    <row r="81" spans="1:54" ht="409.5" x14ac:dyDescent="0.2">
      <c r="A81" s="105"/>
      <c r="B81" s="14" t="s">
        <v>43</v>
      </c>
      <c r="C81" s="27" t="s">
        <v>45</v>
      </c>
      <c r="D81" s="108">
        <v>1</v>
      </c>
      <c r="E81" s="14" t="s">
        <v>63</v>
      </c>
      <c r="F81" s="13" t="s">
        <v>69</v>
      </c>
      <c r="G81" s="14" t="s">
        <v>490</v>
      </c>
      <c r="H81" s="23" t="s">
        <v>199</v>
      </c>
      <c r="I81" s="23" t="s">
        <v>200</v>
      </c>
      <c r="J81" s="14"/>
      <c r="K81" s="73">
        <v>1173</v>
      </c>
      <c r="L81" s="69">
        <v>34.54</v>
      </c>
      <c r="M81" s="15">
        <f t="shared" si="6"/>
        <v>2.9445865302642794E-2</v>
      </c>
      <c r="N81" s="24">
        <f>+L81+383.15</f>
        <v>417.69</v>
      </c>
      <c r="O81" s="15">
        <f t="shared" si="7"/>
        <v>0.35608695652173911</v>
      </c>
      <c r="P81" s="24">
        <f>373.5+N81</f>
        <v>791.19</v>
      </c>
      <c r="Q81" s="15">
        <f t="shared" si="8"/>
        <v>0.67450127877237853</v>
      </c>
      <c r="R81" s="24">
        <v>1173</v>
      </c>
      <c r="S81" s="15">
        <f t="shared" si="9"/>
        <v>1</v>
      </c>
      <c r="T81" s="23" t="s">
        <v>295</v>
      </c>
      <c r="U81" s="96">
        <v>1.97</v>
      </c>
      <c r="V81" s="100">
        <f>+U81/M81</f>
        <v>66.90243196294152</v>
      </c>
      <c r="W81" s="98" t="s">
        <v>398</v>
      </c>
      <c r="X81" s="74">
        <f>68.94/35</f>
        <v>1.9697142857142858</v>
      </c>
      <c r="Y81" s="120">
        <f>212.7*O81/N81</f>
        <v>0.18132992327365727</v>
      </c>
      <c r="Z81" s="119">
        <f t="shared" si="5"/>
        <v>0.50922933275874449</v>
      </c>
      <c r="AA81" s="25" t="s">
        <v>321</v>
      </c>
      <c r="AB81" s="46"/>
      <c r="AC81" s="106"/>
      <c r="AD81" s="25"/>
      <c r="AE81" s="25"/>
      <c r="AF81" s="67"/>
      <c r="AG81" s="25"/>
      <c r="AH81" s="25"/>
      <c r="AI81" s="25"/>
      <c r="AJ81" s="46"/>
      <c r="AK81" s="7"/>
      <c r="AL81" s="7"/>
      <c r="AM81" s="7"/>
      <c r="AN81" s="7"/>
      <c r="AO81" s="7"/>
      <c r="AP81" s="7"/>
      <c r="AQ81" s="7"/>
      <c r="AR81" s="7"/>
      <c r="AS81" s="7"/>
      <c r="AT81" s="7"/>
      <c r="AU81" s="7"/>
      <c r="AV81" s="7"/>
      <c r="AW81" s="7"/>
      <c r="AX81" s="7"/>
      <c r="AY81" s="7"/>
      <c r="AZ81" s="7"/>
      <c r="BA81" s="7"/>
      <c r="BB81" s="7"/>
    </row>
    <row r="82" spans="1:54" ht="213.75" x14ac:dyDescent="0.2">
      <c r="A82" s="105"/>
      <c r="B82" s="14" t="s">
        <v>43</v>
      </c>
      <c r="C82" s="27" t="s">
        <v>45</v>
      </c>
      <c r="D82" s="108"/>
      <c r="E82" s="14" t="s">
        <v>63</v>
      </c>
      <c r="F82" s="13" t="s">
        <v>69</v>
      </c>
      <c r="G82" s="14" t="s">
        <v>490</v>
      </c>
      <c r="H82" s="23" t="s">
        <v>201</v>
      </c>
      <c r="I82" s="23" t="s">
        <v>202</v>
      </c>
      <c r="J82" s="14"/>
      <c r="K82" s="73">
        <v>8</v>
      </c>
      <c r="L82" s="69"/>
      <c r="M82" s="15">
        <v>0</v>
      </c>
      <c r="N82" s="18"/>
      <c r="O82" s="15">
        <v>0</v>
      </c>
      <c r="P82" s="18"/>
      <c r="Q82" s="15">
        <v>0</v>
      </c>
      <c r="R82" s="18">
        <v>8</v>
      </c>
      <c r="S82" s="15">
        <f>+R82/K82</f>
        <v>1</v>
      </c>
      <c r="T82" s="23" t="s">
        <v>296</v>
      </c>
      <c r="U82" s="96">
        <v>0</v>
      </c>
      <c r="V82" s="109">
        <v>0</v>
      </c>
      <c r="W82" s="98" t="s">
        <v>399</v>
      </c>
      <c r="X82" s="19"/>
      <c r="Y82" s="121">
        <f>3/R82</f>
        <v>0.375</v>
      </c>
      <c r="Z82" s="123">
        <f>+Y82</f>
        <v>0.375</v>
      </c>
      <c r="AA82" s="25" t="s">
        <v>322</v>
      </c>
      <c r="AB82" s="46"/>
      <c r="AC82" s="106"/>
      <c r="AD82" s="25"/>
      <c r="AE82" s="25"/>
      <c r="AF82" s="67"/>
      <c r="AG82" s="25"/>
      <c r="AH82" s="25"/>
      <c r="AI82" s="25"/>
      <c r="AJ82" s="46"/>
      <c r="AK82" s="7"/>
      <c r="AL82" s="7"/>
      <c r="AM82" s="7"/>
      <c r="AN82" s="7"/>
      <c r="AO82" s="7"/>
      <c r="AP82" s="7"/>
      <c r="AQ82" s="7"/>
      <c r="AR82" s="7"/>
      <c r="AS82" s="7"/>
      <c r="AT82" s="7"/>
      <c r="AU82" s="7"/>
      <c r="AV82" s="7"/>
      <c r="AW82" s="7"/>
      <c r="AX82" s="7"/>
      <c r="AY82" s="7"/>
      <c r="AZ82" s="7"/>
      <c r="BA82" s="7"/>
      <c r="BB82" s="7"/>
    </row>
    <row r="83" spans="1:54" ht="213.75" x14ac:dyDescent="0.2">
      <c r="A83" s="105"/>
      <c r="B83" s="14" t="s">
        <v>43</v>
      </c>
      <c r="C83" s="27" t="s">
        <v>45</v>
      </c>
      <c r="D83" s="28">
        <v>40</v>
      </c>
      <c r="E83" s="14" t="s">
        <v>63</v>
      </c>
      <c r="F83" s="13" t="s">
        <v>69</v>
      </c>
      <c r="G83" s="14" t="s">
        <v>490</v>
      </c>
      <c r="H83" s="23" t="s">
        <v>203</v>
      </c>
      <c r="I83" s="23" t="s">
        <v>204</v>
      </c>
      <c r="J83" s="14"/>
      <c r="K83" s="45">
        <v>4</v>
      </c>
      <c r="L83" s="69"/>
      <c r="M83" s="15">
        <v>0</v>
      </c>
      <c r="N83" s="18"/>
      <c r="O83" s="15">
        <v>0</v>
      </c>
      <c r="P83" s="18"/>
      <c r="Q83" s="15">
        <v>0</v>
      </c>
      <c r="R83" s="18">
        <v>4</v>
      </c>
      <c r="S83" s="15">
        <v>1</v>
      </c>
      <c r="T83" s="23" t="s">
        <v>296</v>
      </c>
      <c r="U83" s="96">
        <v>1</v>
      </c>
      <c r="V83" s="100">
        <v>1</v>
      </c>
      <c r="W83" s="98" t="s">
        <v>378</v>
      </c>
      <c r="X83" s="19"/>
      <c r="Y83" s="121">
        <v>1</v>
      </c>
      <c r="Z83" s="122">
        <f>+Y83/S83</f>
        <v>1</v>
      </c>
      <c r="AA83" s="25" t="s">
        <v>323</v>
      </c>
      <c r="AB83" s="46"/>
      <c r="AC83" s="106"/>
      <c r="AD83" s="25"/>
      <c r="AE83" s="25"/>
      <c r="AF83" s="67"/>
      <c r="AG83" s="25"/>
      <c r="AH83" s="25"/>
      <c r="AI83" s="25"/>
      <c r="AJ83" s="46"/>
      <c r="AK83" s="7"/>
      <c r="AL83" s="7"/>
      <c r="AM83" s="7"/>
      <c r="AN83" s="7"/>
      <c r="AO83" s="7"/>
      <c r="AP83" s="7"/>
      <c r="AQ83" s="7"/>
      <c r="AR83" s="7"/>
      <c r="AS83" s="7"/>
      <c r="AT83" s="7"/>
      <c r="AU83" s="7"/>
      <c r="AV83" s="7"/>
      <c r="AW83" s="7"/>
      <c r="AX83" s="7"/>
      <c r="AY83" s="7"/>
      <c r="AZ83" s="7"/>
      <c r="BA83" s="7"/>
      <c r="BB83" s="7"/>
    </row>
    <row r="84" spans="1:54" ht="213.75" x14ac:dyDescent="0.2">
      <c r="A84" s="105"/>
      <c r="B84" s="14" t="s">
        <v>43</v>
      </c>
      <c r="C84" s="27" t="s">
        <v>45</v>
      </c>
      <c r="D84" s="28"/>
      <c r="E84" s="14" t="s">
        <v>63</v>
      </c>
      <c r="F84" s="13" t="s">
        <v>69</v>
      </c>
      <c r="G84" s="14" t="s">
        <v>490</v>
      </c>
      <c r="H84" s="23" t="s">
        <v>205</v>
      </c>
      <c r="I84" s="23" t="s">
        <v>206</v>
      </c>
      <c r="J84" s="14"/>
      <c r="K84" s="45">
        <v>27</v>
      </c>
      <c r="L84" s="45">
        <v>27</v>
      </c>
      <c r="M84" s="15">
        <f t="shared" ref="M84:M92" si="10">+L84/K84</f>
        <v>1</v>
      </c>
      <c r="N84" s="23">
        <v>27</v>
      </c>
      <c r="O84" s="15">
        <f t="shared" ref="O84:O92" si="11">+N84/K84</f>
        <v>1</v>
      </c>
      <c r="P84" s="23">
        <v>27</v>
      </c>
      <c r="Q84" s="15">
        <f t="shared" ref="Q84:Q92" si="12">+P84/K84</f>
        <v>1</v>
      </c>
      <c r="R84" s="23">
        <v>27</v>
      </c>
      <c r="S84" s="15">
        <f t="shared" ref="S84:S92" si="13">+R84/K84</f>
        <v>1</v>
      </c>
      <c r="T84" s="23" t="s">
        <v>297</v>
      </c>
      <c r="U84" s="96">
        <v>1</v>
      </c>
      <c r="V84" s="100">
        <f>+U84/M84</f>
        <v>1</v>
      </c>
      <c r="W84" s="98"/>
      <c r="X84" s="19"/>
      <c r="Y84" s="121">
        <v>1</v>
      </c>
      <c r="Z84" s="122">
        <f>+Y84/O84</f>
        <v>1</v>
      </c>
      <c r="AA84" s="25" t="s">
        <v>463</v>
      </c>
      <c r="AB84" s="46"/>
      <c r="AC84" s="106"/>
      <c r="AD84" s="25"/>
      <c r="AE84" s="25"/>
      <c r="AF84" s="67"/>
      <c r="AG84" s="25"/>
      <c r="AH84" s="25"/>
      <c r="AI84" s="25"/>
      <c r="AJ84" s="46"/>
      <c r="AK84" s="7"/>
      <c r="AL84" s="7"/>
      <c r="AM84" s="7"/>
      <c r="AN84" s="7"/>
      <c r="AO84" s="7"/>
      <c r="AP84" s="7"/>
      <c r="AQ84" s="7"/>
      <c r="AR84" s="7"/>
      <c r="AS84" s="7"/>
      <c r="AT84" s="7"/>
      <c r="AU84" s="7"/>
      <c r="AV84" s="7"/>
      <c r="AW84" s="7"/>
      <c r="AX84" s="7"/>
      <c r="AY84" s="7"/>
      <c r="AZ84" s="7"/>
      <c r="BA84" s="7"/>
      <c r="BB84" s="7"/>
    </row>
    <row r="85" spans="1:54" ht="213.75" x14ac:dyDescent="0.2">
      <c r="A85" s="105"/>
      <c r="B85" s="14" t="s">
        <v>43</v>
      </c>
      <c r="C85" s="27" t="s">
        <v>45</v>
      </c>
      <c r="D85" s="28"/>
      <c r="E85" s="14" t="s">
        <v>63</v>
      </c>
      <c r="F85" s="13" t="s">
        <v>69</v>
      </c>
      <c r="G85" s="14" t="s">
        <v>490</v>
      </c>
      <c r="H85" s="23" t="s">
        <v>207</v>
      </c>
      <c r="I85" s="23" t="s">
        <v>208</v>
      </c>
      <c r="J85" s="14"/>
      <c r="K85" s="45">
        <v>20</v>
      </c>
      <c r="L85" s="45">
        <v>7</v>
      </c>
      <c r="M85" s="15">
        <f t="shared" si="10"/>
        <v>0.35</v>
      </c>
      <c r="N85" s="23">
        <v>12</v>
      </c>
      <c r="O85" s="15">
        <f t="shared" si="11"/>
        <v>0.6</v>
      </c>
      <c r="P85" s="23">
        <v>15</v>
      </c>
      <c r="Q85" s="15">
        <f t="shared" si="12"/>
        <v>0.75</v>
      </c>
      <c r="R85" s="23">
        <v>20</v>
      </c>
      <c r="S85" s="15">
        <f t="shared" si="13"/>
        <v>1</v>
      </c>
      <c r="T85" s="23" t="s">
        <v>297</v>
      </c>
      <c r="U85" s="96">
        <f>4/L85</f>
        <v>0.5714285714285714</v>
      </c>
      <c r="V85" s="100">
        <f>+U85/M85</f>
        <v>1.6326530612244898</v>
      </c>
      <c r="W85" s="98"/>
      <c r="X85" s="75"/>
      <c r="Y85" s="120">
        <f>5*O85/P85</f>
        <v>0.2</v>
      </c>
      <c r="Z85" s="119">
        <f>+Y85/O85</f>
        <v>0.33333333333333337</v>
      </c>
      <c r="AA85" s="25" t="s">
        <v>324</v>
      </c>
      <c r="AB85" s="46"/>
      <c r="AC85" s="106"/>
      <c r="AD85" s="25"/>
      <c r="AE85" s="25"/>
      <c r="AF85" s="67"/>
      <c r="AG85" s="25"/>
      <c r="AH85" s="25"/>
      <c r="AI85" s="25"/>
      <c r="AJ85" s="46"/>
      <c r="AK85" s="7"/>
      <c r="AL85" s="7"/>
      <c r="AM85" s="7"/>
      <c r="AN85" s="7"/>
      <c r="AO85" s="7"/>
      <c r="AP85" s="7"/>
      <c r="AQ85" s="7"/>
      <c r="AR85" s="7"/>
      <c r="AS85" s="7"/>
      <c r="AT85" s="7"/>
      <c r="AU85" s="7"/>
      <c r="AV85" s="7"/>
      <c r="AW85" s="7"/>
      <c r="AX85" s="7"/>
      <c r="AY85" s="7"/>
      <c r="AZ85" s="7"/>
      <c r="BA85" s="7"/>
      <c r="BB85" s="7"/>
    </row>
    <row r="86" spans="1:54" ht="213.75" x14ac:dyDescent="0.2">
      <c r="A86" s="105"/>
      <c r="B86" s="14" t="s">
        <v>43</v>
      </c>
      <c r="C86" s="27" t="s">
        <v>45</v>
      </c>
      <c r="D86" s="28"/>
      <c r="E86" s="14" t="s">
        <v>63</v>
      </c>
      <c r="F86" s="13" t="s">
        <v>69</v>
      </c>
      <c r="G86" s="14" t="s">
        <v>490</v>
      </c>
      <c r="H86" s="23" t="s">
        <v>209</v>
      </c>
      <c r="I86" s="23" t="s">
        <v>210</v>
      </c>
      <c r="J86" s="14"/>
      <c r="K86" s="45">
        <v>649</v>
      </c>
      <c r="L86" s="45">
        <v>649</v>
      </c>
      <c r="M86" s="15">
        <f t="shared" si="10"/>
        <v>1</v>
      </c>
      <c r="N86" s="72">
        <v>649</v>
      </c>
      <c r="O86" s="15">
        <f t="shared" si="11"/>
        <v>1</v>
      </c>
      <c r="P86" s="72">
        <v>649</v>
      </c>
      <c r="Q86" s="15">
        <f t="shared" si="12"/>
        <v>1</v>
      </c>
      <c r="R86" s="72">
        <v>649</v>
      </c>
      <c r="S86" s="15">
        <f t="shared" si="13"/>
        <v>1</v>
      </c>
      <c r="T86" s="23" t="s">
        <v>298</v>
      </c>
      <c r="U86" s="96">
        <v>1</v>
      </c>
      <c r="V86" s="100">
        <f>+U86/M86</f>
        <v>1</v>
      </c>
      <c r="W86" s="98" t="s">
        <v>379</v>
      </c>
      <c r="X86" s="19"/>
      <c r="Y86" s="121">
        <v>1</v>
      </c>
      <c r="Z86" s="122">
        <f>+Y86/Q86</f>
        <v>1</v>
      </c>
      <c r="AA86" s="25" t="s">
        <v>325</v>
      </c>
      <c r="AB86" s="46"/>
      <c r="AC86" s="106"/>
      <c r="AD86" s="25"/>
      <c r="AE86" s="25"/>
      <c r="AF86" s="67"/>
      <c r="AG86" s="25"/>
      <c r="AH86" s="25"/>
      <c r="AI86" s="25"/>
      <c r="AJ86" s="46"/>
      <c r="AK86" s="7"/>
      <c r="AL86" s="7"/>
      <c r="AM86" s="7"/>
      <c r="AN86" s="7"/>
      <c r="AO86" s="7"/>
      <c r="AP86" s="7"/>
      <c r="AQ86" s="7"/>
      <c r="AR86" s="7"/>
      <c r="AS86" s="7"/>
      <c r="AT86" s="7"/>
      <c r="AU86" s="7"/>
      <c r="AV86" s="7"/>
      <c r="AW86" s="7"/>
      <c r="AX86" s="7"/>
      <c r="AY86" s="7"/>
      <c r="AZ86" s="7"/>
      <c r="BA86" s="7"/>
      <c r="BB86" s="7"/>
    </row>
    <row r="87" spans="1:54" ht="213.75" x14ac:dyDescent="0.2">
      <c r="A87" s="105"/>
      <c r="B87" s="14" t="s">
        <v>43</v>
      </c>
      <c r="C87" s="27" t="s">
        <v>45</v>
      </c>
      <c r="D87" s="28"/>
      <c r="E87" s="14" t="s">
        <v>63</v>
      </c>
      <c r="F87" s="13" t="s">
        <v>69</v>
      </c>
      <c r="G87" s="14" t="s">
        <v>490</v>
      </c>
      <c r="H87" s="23" t="s">
        <v>211</v>
      </c>
      <c r="I87" s="23" t="s">
        <v>212</v>
      </c>
      <c r="J87" s="14"/>
      <c r="K87" s="45">
        <v>9821</v>
      </c>
      <c r="L87" s="45">
        <v>9821</v>
      </c>
      <c r="M87" s="15">
        <f t="shared" si="10"/>
        <v>1</v>
      </c>
      <c r="N87" s="45">
        <v>9821</v>
      </c>
      <c r="O87" s="15">
        <f t="shared" si="11"/>
        <v>1</v>
      </c>
      <c r="P87" s="45">
        <v>9821</v>
      </c>
      <c r="Q87" s="15">
        <f t="shared" si="12"/>
        <v>1</v>
      </c>
      <c r="R87" s="45">
        <v>9821</v>
      </c>
      <c r="S87" s="15">
        <f t="shared" si="13"/>
        <v>1</v>
      </c>
      <c r="T87" s="23" t="s">
        <v>298</v>
      </c>
      <c r="U87" s="96">
        <v>1</v>
      </c>
      <c r="V87" s="100">
        <f>U87/M87</f>
        <v>1</v>
      </c>
      <c r="W87" s="98"/>
      <c r="X87" s="19"/>
      <c r="Y87" s="121">
        <v>1</v>
      </c>
      <c r="Z87" s="122">
        <f>+Y87/O87</f>
        <v>1</v>
      </c>
      <c r="AA87" s="25"/>
      <c r="AB87" s="46"/>
      <c r="AC87" s="106"/>
      <c r="AD87" s="25"/>
      <c r="AE87" s="25"/>
      <c r="AF87" s="67"/>
      <c r="AG87" s="25"/>
      <c r="AH87" s="25"/>
      <c r="AI87" s="25"/>
      <c r="AJ87" s="46"/>
      <c r="AK87" s="7"/>
      <c r="AL87" s="7"/>
      <c r="AM87" s="7"/>
      <c r="AN87" s="7"/>
      <c r="AO87" s="7"/>
      <c r="AP87" s="7"/>
      <c r="AQ87" s="7"/>
      <c r="AR87" s="7"/>
      <c r="AS87" s="7"/>
      <c r="AT87" s="7"/>
      <c r="AU87" s="7"/>
      <c r="AV87" s="7"/>
      <c r="AW87" s="7"/>
      <c r="AX87" s="7"/>
      <c r="AY87" s="7"/>
      <c r="AZ87" s="7"/>
      <c r="BA87" s="7"/>
      <c r="BB87" s="7"/>
    </row>
    <row r="88" spans="1:54" ht="213.75" x14ac:dyDescent="0.2">
      <c r="A88" s="105"/>
      <c r="B88" s="14" t="s">
        <v>43</v>
      </c>
      <c r="C88" s="27" t="s">
        <v>45</v>
      </c>
      <c r="D88" s="28"/>
      <c r="E88" s="14" t="s">
        <v>63</v>
      </c>
      <c r="F88" s="13" t="s">
        <v>69</v>
      </c>
      <c r="G88" s="14" t="s">
        <v>490</v>
      </c>
      <c r="H88" s="23" t="s">
        <v>213</v>
      </c>
      <c r="I88" s="23" t="s">
        <v>214</v>
      </c>
      <c r="J88" s="14"/>
      <c r="K88" s="45">
        <v>5</v>
      </c>
      <c r="L88" s="76">
        <v>2</v>
      </c>
      <c r="M88" s="77">
        <f t="shared" si="10"/>
        <v>0.4</v>
      </c>
      <c r="N88" s="45">
        <v>4</v>
      </c>
      <c r="O88" s="15">
        <f t="shared" si="11"/>
        <v>0.8</v>
      </c>
      <c r="P88" s="45">
        <v>5</v>
      </c>
      <c r="Q88" s="15">
        <f t="shared" si="12"/>
        <v>1</v>
      </c>
      <c r="R88" s="45">
        <v>5</v>
      </c>
      <c r="S88" s="15">
        <f t="shared" si="13"/>
        <v>1</v>
      </c>
      <c r="T88" s="23" t="s">
        <v>296</v>
      </c>
      <c r="U88" s="96">
        <v>0.4</v>
      </c>
      <c r="V88" s="100">
        <f>+U88/L88</f>
        <v>0.2</v>
      </c>
      <c r="W88" s="98" t="s">
        <v>326</v>
      </c>
      <c r="X88" s="19"/>
      <c r="Y88" s="121">
        <f>2/N88</f>
        <v>0.5</v>
      </c>
      <c r="Z88" s="122">
        <f>+Y88/O88</f>
        <v>0.625</v>
      </c>
      <c r="AA88" s="25" t="s">
        <v>326</v>
      </c>
      <c r="AB88" s="46"/>
      <c r="AC88" s="106"/>
      <c r="AD88" s="25"/>
      <c r="AE88" s="25"/>
      <c r="AF88" s="67"/>
      <c r="AG88" s="25"/>
      <c r="AH88" s="25"/>
      <c r="AI88" s="25"/>
      <c r="AJ88" s="46"/>
      <c r="AK88" s="7"/>
      <c r="AL88" s="7"/>
      <c r="AM88" s="7"/>
      <c r="AN88" s="7"/>
      <c r="AO88" s="7"/>
      <c r="AP88" s="7"/>
      <c r="AQ88" s="7"/>
      <c r="AR88" s="7"/>
      <c r="AS88" s="7"/>
      <c r="AT88" s="7"/>
      <c r="AU88" s="7"/>
      <c r="AV88" s="7"/>
      <c r="AW88" s="7"/>
      <c r="AX88" s="7"/>
      <c r="AY88" s="7"/>
      <c r="AZ88" s="7"/>
      <c r="BA88" s="7"/>
      <c r="BB88" s="7"/>
    </row>
    <row r="89" spans="1:54" ht="213.75" x14ac:dyDescent="0.2">
      <c r="A89" s="105"/>
      <c r="B89" s="14" t="s">
        <v>43</v>
      </c>
      <c r="C89" s="27" t="s">
        <v>45</v>
      </c>
      <c r="D89" s="28"/>
      <c r="E89" s="14" t="s">
        <v>63</v>
      </c>
      <c r="F89" s="13" t="s">
        <v>69</v>
      </c>
      <c r="G89" s="14" t="s">
        <v>490</v>
      </c>
      <c r="H89" s="23" t="s">
        <v>215</v>
      </c>
      <c r="I89" s="23" t="s">
        <v>216</v>
      </c>
      <c r="J89" s="14"/>
      <c r="K89" s="45">
        <v>3</v>
      </c>
      <c r="L89" s="78">
        <v>0</v>
      </c>
      <c r="M89" s="79">
        <f t="shared" si="10"/>
        <v>0</v>
      </c>
      <c r="N89" s="80">
        <f>+[1]Desagregado!N1366</f>
        <v>0</v>
      </c>
      <c r="O89" s="15">
        <f t="shared" si="11"/>
        <v>0</v>
      </c>
      <c r="P89" s="18">
        <v>1</v>
      </c>
      <c r="Q89" s="15">
        <f t="shared" si="12"/>
        <v>0.33333333333333331</v>
      </c>
      <c r="R89" s="18">
        <v>3</v>
      </c>
      <c r="S89" s="15">
        <f t="shared" si="13"/>
        <v>1</v>
      </c>
      <c r="T89" s="23" t="s">
        <v>296</v>
      </c>
      <c r="U89" s="96">
        <v>0</v>
      </c>
      <c r="V89" s="100">
        <v>0</v>
      </c>
      <c r="W89" s="98"/>
      <c r="X89" s="19"/>
      <c r="Y89" s="121">
        <v>0</v>
      </c>
      <c r="Z89" s="122">
        <v>0</v>
      </c>
      <c r="AA89" s="25" t="s">
        <v>327</v>
      </c>
      <c r="AB89" s="46"/>
      <c r="AC89" s="106"/>
      <c r="AD89" s="25"/>
      <c r="AE89" s="25"/>
      <c r="AF89" s="67"/>
      <c r="AG89" s="25"/>
      <c r="AH89" s="25"/>
      <c r="AI89" s="25"/>
      <c r="AJ89" s="46"/>
      <c r="AK89" s="7"/>
      <c r="AL89" s="7"/>
      <c r="AM89" s="7"/>
      <c r="AN89" s="7"/>
      <c r="AO89" s="7"/>
      <c r="AP89" s="7"/>
      <c r="AQ89" s="7"/>
      <c r="AR89" s="7"/>
      <c r="AS89" s="7"/>
      <c r="AT89" s="7"/>
      <c r="AU89" s="7"/>
      <c r="AV89" s="7"/>
      <c r="AW89" s="7"/>
      <c r="AX89" s="7"/>
      <c r="AY89" s="7"/>
      <c r="AZ89" s="7"/>
      <c r="BA89" s="7"/>
      <c r="BB89" s="7"/>
    </row>
    <row r="90" spans="1:54" ht="213.75" x14ac:dyDescent="0.2">
      <c r="A90" s="105"/>
      <c r="B90" s="14" t="s">
        <v>43</v>
      </c>
      <c r="C90" s="27" t="s">
        <v>45</v>
      </c>
      <c r="D90" s="28"/>
      <c r="E90" s="14" t="s">
        <v>63</v>
      </c>
      <c r="F90" s="13" t="s">
        <v>69</v>
      </c>
      <c r="G90" s="14" t="s">
        <v>490</v>
      </c>
      <c r="H90" s="23" t="s">
        <v>217</v>
      </c>
      <c r="I90" s="23" t="s">
        <v>218</v>
      </c>
      <c r="J90" s="14"/>
      <c r="K90" s="45">
        <v>20</v>
      </c>
      <c r="L90" s="24">
        <v>5</v>
      </c>
      <c r="M90" s="81">
        <f t="shared" si="10"/>
        <v>0.25</v>
      </c>
      <c r="N90" s="45">
        <v>15</v>
      </c>
      <c r="O90" s="15">
        <f t="shared" si="11"/>
        <v>0.75</v>
      </c>
      <c r="P90" s="45">
        <v>20</v>
      </c>
      <c r="Q90" s="15">
        <f t="shared" si="12"/>
        <v>1</v>
      </c>
      <c r="R90" s="45">
        <f>+P90</f>
        <v>20</v>
      </c>
      <c r="S90" s="15">
        <f t="shared" si="13"/>
        <v>1</v>
      </c>
      <c r="T90" s="23" t="s">
        <v>296</v>
      </c>
      <c r="U90" s="96">
        <v>0.25</v>
      </c>
      <c r="V90" s="100">
        <f>+U90/M90</f>
        <v>1</v>
      </c>
      <c r="W90" s="98" t="s">
        <v>464</v>
      </c>
      <c r="X90" s="19"/>
      <c r="Y90" s="121">
        <v>0.25</v>
      </c>
      <c r="Z90" s="122">
        <f>+Y90/O90</f>
        <v>0.33333333333333331</v>
      </c>
      <c r="AA90" s="25" t="s">
        <v>464</v>
      </c>
      <c r="AB90" s="82" t="s">
        <v>400</v>
      </c>
      <c r="AC90" s="106"/>
      <c r="AD90" s="25"/>
      <c r="AE90" s="25"/>
      <c r="AF90" s="67"/>
      <c r="AG90" s="25"/>
      <c r="AH90" s="25"/>
      <c r="AI90" s="25"/>
      <c r="AJ90" s="46"/>
      <c r="AK90" s="7"/>
      <c r="AL90" s="7"/>
      <c r="AM90" s="7"/>
      <c r="AN90" s="7"/>
      <c r="AO90" s="7"/>
      <c r="AP90" s="7"/>
      <c r="AQ90" s="7"/>
      <c r="AR90" s="7"/>
      <c r="AS90" s="7"/>
      <c r="AT90" s="7"/>
      <c r="AU90" s="7"/>
      <c r="AV90" s="7"/>
      <c r="AW90" s="7"/>
      <c r="AX90" s="7"/>
      <c r="AY90" s="7"/>
      <c r="AZ90" s="7"/>
      <c r="BA90" s="7"/>
      <c r="BB90" s="7"/>
    </row>
    <row r="91" spans="1:54" ht="213.75" x14ac:dyDescent="0.2">
      <c r="A91" s="105"/>
      <c r="B91" s="14" t="s">
        <v>43</v>
      </c>
      <c r="C91" s="27" t="s">
        <v>45</v>
      </c>
      <c r="D91" s="28"/>
      <c r="E91" s="14" t="s">
        <v>63</v>
      </c>
      <c r="F91" s="13" t="s">
        <v>69</v>
      </c>
      <c r="G91" s="14" t="s">
        <v>490</v>
      </c>
      <c r="H91" s="23" t="s">
        <v>219</v>
      </c>
      <c r="I91" s="23" t="s">
        <v>220</v>
      </c>
      <c r="J91" s="14"/>
      <c r="K91" s="45">
        <v>2</v>
      </c>
      <c r="L91" s="24"/>
      <c r="M91" s="81">
        <f t="shared" si="10"/>
        <v>0</v>
      </c>
      <c r="N91" s="18"/>
      <c r="O91" s="15">
        <f t="shared" si="11"/>
        <v>0</v>
      </c>
      <c r="P91" s="18"/>
      <c r="Q91" s="15">
        <f t="shared" si="12"/>
        <v>0</v>
      </c>
      <c r="R91" s="24">
        <v>2</v>
      </c>
      <c r="S91" s="15">
        <f t="shared" si="13"/>
        <v>1</v>
      </c>
      <c r="T91" s="23" t="s">
        <v>296</v>
      </c>
      <c r="U91" s="96">
        <v>0</v>
      </c>
      <c r="V91" s="100">
        <v>0</v>
      </c>
      <c r="W91" s="98" t="s">
        <v>380</v>
      </c>
      <c r="X91" s="19"/>
      <c r="Y91" s="121">
        <v>0</v>
      </c>
      <c r="Z91" s="122">
        <v>0</v>
      </c>
      <c r="AA91" s="25" t="s">
        <v>401</v>
      </c>
      <c r="AB91" s="46"/>
      <c r="AC91" s="106"/>
      <c r="AD91" s="25"/>
      <c r="AE91" s="25"/>
      <c r="AF91" s="67"/>
      <c r="AG91" s="25"/>
      <c r="AH91" s="25"/>
      <c r="AI91" s="25"/>
      <c r="AJ91" s="46"/>
      <c r="AK91" s="7"/>
      <c r="AL91" s="7"/>
      <c r="AM91" s="7"/>
      <c r="AN91" s="7"/>
      <c r="AO91" s="7"/>
      <c r="AP91" s="7"/>
      <c r="AQ91" s="7"/>
      <c r="AR91" s="7"/>
      <c r="AS91" s="7"/>
      <c r="AT91" s="7"/>
      <c r="AU91" s="7"/>
      <c r="AV91" s="7"/>
      <c r="AW91" s="7"/>
      <c r="AX91" s="7"/>
      <c r="AY91" s="7"/>
      <c r="AZ91" s="7"/>
      <c r="BA91" s="7"/>
      <c r="BB91" s="7"/>
    </row>
    <row r="92" spans="1:54" ht="213.75" x14ac:dyDescent="0.2">
      <c r="A92" s="93"/>
      <c r="B92" s="14" t="s">
        <v>43</v>
      </c>
      <c r="C92" s="27" t="s">
        <v>45</v>
      </c>
      <c r="D92" s="28"/>
      <c r="E92" s="14" t="s">
        <v>64</v>
      </c>
      <c r="F92" s="13" t="s">
        <v>69</v>
      </c>
      <c r="G92" s="14" t="s">
        <v>490</v>
      </c>
      <c r="H92" s="14" t="s">
        <v>221</v>
      </c>
      <c r="I92" s="14" t="s">
        <v>222</v>
      </c>
      <c r="J92" s="26"/>
      <c r="K92" s="48">
        <v>154</v>
      </c>
      <c r="L92" s="83">
        <v>154</v>
      </c>
      <c r="M92" s="15">
        <f t="shared" si="10"/>
        <v>1</v>
      </c>
      <c r="N92" s="72">
        <v>154</v>
      </c>
      <c r="O92" s="15">
        <f t="shared" si="11"/>
        <v>1</v>
      </c>
      <c r="P92" s="72">
        <v>154</v>
      </c>
      <c r="Q92" s="15">
        <f t="shared" si="12"/>
        <v>1</v>
      </c>
      <c r="R92" s="72">
        <v>154</v>
      </c>
      <c r="S92" s="15">
        <f t="shared" si="13"/>
        <v>1</v>
      </c>
      <c r="T92" s="26" t="s">
        <v>269</v>
      </c>
      <c r="U92" s="96">
        <v>1</v>
      </c>
      <c r="V92" s="100">
        <f>+U92/M92</f>
        <v>1</v>
      </c>
      <c r="W92" s="98" t="s">
        <v>381</v>
      </c>
      <c r="X92" s="19"/>
      <c r="Y92" s="116">
        <v>1</v>
      </c>
      <c r="Z92" s="117">
        <f>+Y92/O92</f>
        <v>1</v>
      </c>
      <c r="AA92" s="20" t="s">
        <v>435</v>
      </c>
      <c r="AB92" s="21"/>
      <c r="AC92" s="99"/>
      <c r="AD92" s="20"/>
      <c r="AE92" s="20"/>
      <c r="AF92" s="22"/>
      <c r="AG92" s="20"/>
      <c r="AH92" s="20"/>
      <c r="AI92" s="20"/>
      <c r="AJ92" s="21"/>
    </row>
    <row r="93" spans="1:54" ht="213.75" x14ac:dyDescent="0.2">
      <c r="A93" s="93"/>
      <c r="B93" s="14" t="s">
        <v>43</v>
      </c>
      <c r="C93" s="27" t="s">
        <v>45</v>
      </c>
      <c r="D93" s="108">
        <v>1</v>
      </c>
      <c r="E93" s="14" t="s">
        <v>64</v>
      </c>
      <c r="F93" s="13" t="s">
        <v>69</v>
      </c>
      <c r="G93" s="14" t="s">
        <v>490</v>
      </c>
      <c r="H93" s="14" t="s">
        <v>223</v>
      </c>
      <c r="I93" s="14" t="s">
        <v>224</v>
      </c>
      <c r="J93" s="26"/>
      <c r="K93" s="15">
        <v>1</v>
      </c>
      <c r="L93" s="24"/>
      <c r="M93" s="15">
        <v>0.25</v>
      </c>
      <c r="N93" s="18"/>
      <c r="O93" s="15">
        <v>0.5</v>
      </c>
      <c r="P93" s="18"/>
      <c r="Q93" s="15">
        <v>0.75</v>
      </c>
      <c r="R93" s="18"/>
      <c r="S93" s="15">
        <v>1</v>
      </c>
      <c r="T93" s="14" t="s">
        <v>299</v>
      </c>
      <c r="U93" s="96">
        <v>0.25</v>
      </c>
      <c r="V93" s="100">
        <f>+U93/M93</f>
        <v>1</v>
      </c>
      <c r="W93" s="98" t="s">
        <v>382</v>
      </c>
      <c r="X93" s="19"/>
      <c r="Y93" s="116">
        <v>0.5</v>
      </c>
      <c r="Z93" s="117">
        <f>+Y93/O93</f>
        <v>1</v>
      </c>
      <c r="AA93" s="20" t="s">
        <v>436</v>
      </c>
      <c r="AB93" s="21"/>
      <c r="AC93" s="99"/>
      <c r="AD93" s="20"/>
      <c r="AE93" s="20"/>
      <c r="AF93" s="22"/>
      <c r="AG93" s="20"/>
      <c r="AH93" s="20"/>
      <c r="AI93" s="20"/>
      <c r="AJ93" s="21"/>
    </row>
    <row r="94" spans="1:54" ht="185.25" x14ac:dyDescent="0.2">
      <c r="A94" s="93"/>
      <c r="B94" s="14" t="s">
        <v>43</v>
      </c>
      <c r="C94" s="27" t="s">
        <v>44</v>
      </c>
      <c r="D94" s="28"/>
      <c r="E94" s="14" t="s">
        <v>50</v>
      </c>
      <c r="F94" s="13" t="s">
        <v>69</v>
      </c>
      <c r="G94" s="14" t="s">
        <v>490</v>
      </c>
      <c r="H94" s="14" t="s">
        <v>225</v>
      </c>
      <c r="I94" s="14" t="s">
        <v>226</v>
      </c>
      <c r="J94" s="26"/>
      <c r="K94" s="15">
        <v>1</v>
      </c>
      <c r="L94" s="48"/>
      <c r="M94" s="15">
        <v>0.25</v>
      </c>
      <c r="N94" s="18"/>
      <c r="O94" s="15">
        <v>0.5</v>
      </c>
      <c r="P94" s="18"/>
      <c r="Q94" s="15">
        <v>0.75</v>
      </c>
      <c r="R94" s="18"/>
      <c r="S94" s="15">
        <v>1</v>
      </c>
      <c r="T94" s="14" t="s">
        <v>269</v>
      </c>
      <c r="U94" s="96">
        <v>0.25</v>
      </c>
      <c r="V94" s="100">
        <f t="shared" ref="V94:V113" si="14">+U94/M94</f>
        <v>1</v>
      </c>
      <c r="W94" s="98" t="s">
        <v>383</v>
      </c>
      <c r="X94" s="19"/>
      <c r="Y94" s="116">
        <v>0.5</v>
      </c>
      <c r="Z94" s="117">
        <f>+Y94/O94</f>
        <v>1</v>
      </c>
      <c r="AA94" s="20" t="s">
        <v>437</v>
      </c>
      <c r="AB94" s="21"/>
      <c r="AC94" s="99"/>
      <c r="AD94" s="20"/>
      <c r="AE94" s="20"/>
      <c r="AF94" s="22"/>
      <c r="AG94" s="20"/>
      <c r="AH94" s="20"/>
      <c r="AI94" s="20"/>
      <c r="AJ94" s="21"/>
    </row>
    <row r="95" spans="1:54" ht="213.75" x14ac:dyDescent="0.2">
      <c r="A95" s="93"/>
      <c r="B95" s="14" t="s">
        <v>43</v>
      </c>
      <c r="C95" s="27" t="s">
        <v>45</v>
      </c>
      <c r="D95" s="108"/>
      <c r="E95" s="14" t="s">
        <v>50</v>
      </c>
      <c r="F95" s="13" t="s">
        <v>69</v>
      </c>
      <c r="G95" s="14" t="s">
        <v>490</v>
      </c>
      <c r="H95" s="14" t="s">
        <v>227</v>
      </c>
      <c r="I95" s="14" t="s">
        <v>228</v>
      </c>
      <c r="J95" s="26"/>
      <c r="K95" s="15">
        <v>1</v>
      </c>
      <c r="L95" s="24"/>
      <c r="M95" s="15">
        <v>0.25</v>
      </c>
      <c r="N95" s="18"/>
      <c r="O95" s="15">
        <v>0.5</v>
      </c>
      <c r="P95" s="18"/>
      <c r="Q95" s="15">
        <v>0.75</v>
      </c>
      <c r="R95" s="18"/>
      <c r="S95" s="15">
        <v>1</v>
      </c>
      <c r="T95" s="14" t="s">
        <v>269</v>
      </c>
      <c r="U95" s="96">
        <v>0.25</v>
      </c>
      <c r="V95" s="100">
        <f t="shared" si="14"/>
        <v>1</v>
      </c>
      <c r="W95" s="98" t="s">
        <v>384</v>
      </c>
      <c r="X95" s="19"/>
      <c r="Y95" s="116">
        <v>0.5</v>
      </c>
      <c r="Z95" s="117">
        <f>+Y95/O95</f>
        <v>1</v>
      </c>
      <c r="AA95" s="20" t="s">
        <v>465</v>
      </c>
      <c r="AB95" s="21"/>
      <c r="AC95" s="99"/>
      <c r="AD95" s="20"/>
      <c r="AE95" s="20"/>
      <c r="AF95" s="22"/>
      <c r="AG95" s="20"/>
      <c r="AH95" s="20"/>
      <c r="AI95" s="20"/>
      <c r="AJ95" s="21"/>
    </row>
    <row r="96" spans="1:54" ht="185.25" x14ac:dyDescent="0.2">
      <c r="A96" s="93"/>
      <c r="B96" s="14" t="s">
        <v>43</v>
      </c>
      <c r="C96" s="27" t="s">
        <v>44</v>
      </c>
      <c r="D96" s="108"/>
      <c r="E96" s="14" t="s">
        <v>50</v>
      </c>
      <c r="F96" s="13" t="s">
        <v>69</v>
      </c>
      <c r="G96" s="14" t="s">
        <v>490</v>
      </c>
      <c r="H96" s="14" t="s">
        <v>229</v>
      </c>
      <c r="I96" s="14" t="s">
        <v>230</v>
      </c>
      <c r="J96" s="26"/>
      <c r="K96" s="15">
        <v>1</v>
      </c>
      <c r="L96" s="24"/>
      <c r="M96" s="15">
        <v>0.1</v>
      </c>
      <c r="N96" s="18"/>
      <c r="O96" s="15">
        <v>0.5</v>
      </c>
      <c r="P96" s="18"/>
      <c r="Q96" s="15">
        <v>0.75</v>
      </c>
      <c r="R96" s="18"/>
      <c r="S96" s="15">
        <v>1</v>
      </c>
      <c r="T96" s="14" t="s">
        <v>282</v>
      </c>
      <c r="U96" s="96">
        <v>0</v>
      </c>
      <c r="V96" s="100">
        <f t="shared" si="14"/>
        <v>0</v>
      </c>
      <c r="W96" s="110" t="s">
        <v>402</v>
      </c>
      <c r="X96" s="19"/>
      <c r="Y96" s="116">
        <v>0.5</v>
      </c>
      <c r="Z96" s="117">
        <f t="shared" ref="Z96:Z113" si="15">+Y96/O96</f>
        <v>1</v>
      </c>
      <c r="AA96" s="20" t="s">
        <v>438</v>
      </c>
      <c r="AB96" s="21"/>
      <c r="AC96" s="99"/>
      <c r="AD96" s="20"/>
      <c r="AE96" s="20"/>
      <c r="AF96" s="22"/>
      <c r="AG96" s="20"/>
      <c r="AH96" s="20"/>
      <c r="AI96" s="20"/>
      <c r="AJ96" s="21"/>
    </row>
    <row r="97" spans="1:36" ht="327.75" x14ac:dyDescent="0.2">
      <c r="A97" s="93"/>
      <c r="B97" s="14" t="s">
        <v>43</v>
      </c>
      <c r="C97" s="27" t="s">
        <v>44</v>
      </c>
      <c r="D97" s="108"/>
      <c r="E97" s="14" t="s">
        <v>50</v>
      </c>
      <c r="F97" s="13" t="s">
        <v>69</v>
      </c>
      <c r="G97" s="14" t="s">
        <v>490</v>
      </c>
      <c r="H97" s="14" t="s">
        <v>231</v>
      </c>
      <c r="I97" s="14" t="s">
        <v>232</v>
      </c>
      <c r="J97" s="26"/>
      <c r="K97" s="15">
        <v>1</v>
      </c>
      <c r="L97" s="16"/>
      <c r="M97" s="15">
        <v>0.25</v>
      </c>
      <c r="N97" s="17"/>
      <c r="O97" s="15">
        <v>0.5</v>
      </c>
      <c r="P97" s="18"/>
      <c r="Q97" s="15">
        <v>0.75</v>
      </c>
      <c r="R97" s="18"/>
      <c r="S97" s="15">
        <v>1</v>
      </c>
      <c r="T97" s="14" t="s">
        <v>300</v>
      </c>
      <c r="U97" s="96">
        <v>0</v>
      </c>
      <c r="V97" s="100">
        <f t="shared" si="14"/>
        <v>0</v>
      </c>
      <c r="W97" s="98">
        <v>0</v>
      </c>
      <c r="X97" s="19"/>
      <c r="Y97" s="116">
        <v>0.5</v>
      </c>
      <c r="Z97" s="117">
        <f t="shared" si="15"/>
        <v>1</v>
      </c>
      <c r="AA97" s="20" t="s">
        <v>439</v>
      </c>
      <c r="AB97" s="21"/>
      <c r="AC97" s="99"/>
      <c r="AD97" s="20"/>
      <c r="AE97" s="20"/>
      <c r="AF97" s="22"/>
      <c r="AG97" s="20"/>
      <c r="AH97" s="20"/>
      <c r="AI97" s="20"/>
      <c r="AJ97" s="21"/>
    </row>
    <row r="98" spans="1:36" ht="342" x14ac:dyDescent="0.2">
      <c r="A98" s="93"/>
      <c r="B98" s="14" t="s">
        <v>43</v>
      </c>
      <c r="C98" s="27" t="s">
        <v>45</v>
      </c>
      <c r="D98" s="108"/>
      <c r="E98" s="14" t="s">
        <v>50</v>
      </c>
      <c r="F98" s="13" t="s">
        <v>69</v>
      </c>
      <c r="G98" s="14" t="s">
        <v>490</v>
      </c>
      <c r="H98" s="14" t="s">
        <v>233</v>
      </c>
      <c r="I98" s="14" t="s">
        <v>234</v>
      </c>
      <c r="J98" s="26"/>
      <c r="K98" s="15">
        <v>1</v>
      </c>
      <c r="L98" s="16"/>
      <c r="M98" s="15">
        <v>0.25</v>
      </c>
      <c r="N98" s="17"/>
      <c r="O98" s="15">
        <v>0.5</v>
      </c>
      <c r="P98" s="18"/>
      <c r="Q98" s="15">
        <v>0.75</v>
      </c>
      <c r="R98" s="18"/>
      <c r="S98" s="15">
        <v>1</v>
      </c>
      <c r="T98" s="14" t="s">
        <v>300</v>
      </c>
      <c r="U98" s="96">
        <v>0</v>
      </c>
      <c r="V98" s="100">
        <f t="shared" si="14"/>
        <v>0</v>
      </c>
      <c r="W98" s="110" t="s">
        <v>403</v>
      </c>
      <c r="X98" s="19"/>
      <c r="Y98" s="116">
        <v>0.5</v>
      </c>
      <c r="Z98" s="117">
        <f t="shared" si="15"/>
        <v>1</v>
      </c>
      <c r="AA98" s="20" t="s">
        <v>466</v>
      </c>
      <c r="AB98" s="21"/>
      <c r="AC98" s="99"/>
      <c r="AD98" s="20"/>
      <c r="AE98" s="20"/>
      <c r="AF98" s="22"/>
      <c r="AG98" s="20"/>
      <c r="AH98" s="20"/>
      <c r="AI98" s="20"/>
      <c r="AJ98" s="21"/>
    </row>
    <row r="99" spans="1:36" ht="327.75" x14ac:dyDescent="0.2">
      <c r="A99" s="93"/>
      <c r="B99" s="14" t="s">
        <v>43</v>
      </c>
      <c r="C99" s="27" t="s">
        <v>44</v>
      </c>
      <c r="D99" s="108"/>
      <c r="E99" s="14" t="s">
        <v>50</v>
      </c>
      <c r="F99" s="13" t="s">
        <v>69</v>
      </c>
      <c r="G99" s="14" t="s">
        <v>490</v>
      </c>
      <c r="H99" s="14" t="s">
        <v>235</v>
      </c>
      <c r="I99" s="14" t="s">
        <v>236</v>
      </c>
      <c r="J99" s="26"/>
      <c r="K99" s="15">
        <v>1</v>
      </c>
      <c r="L99" s="16"/>
      <c r="M99" s="15">
        <v>0.25</v>
      </c>
      <c r="N99" s="17"/>
      <c r="O99" s="15">
        <v>0.5</v>
      </c>
      <c r="P99" s="18"/>
      <c r="Q99" s="15">
        <v>0.75</v>
      </c>
      <c r="R99" s="18"/>
      <c r="S99" s="15">
        <v>1</v>
      </c>
      <c r="T99" s="14" t="s">
        <v>300</v>
      </c>
      <c r="U99" s="96">
        <v>0</v>
      </c>
      <c r="V99" s="100">
        <f t="shared" si="14"/>
        <v>0</v>
      </c>
      <c r="W99" s="110" t="s">
        <v>404</v>
      </c>
      <c r="X99" s="19"/>
      <c r="Y99" s="116">
        <v>0.5</v>
      </c>
      <c r="Z99" s="117">
        <f t="shared" si="15"/>
        <v>1</v>
      </c>
      <c r="AA99" s="20" t="s">
        <v>440</v>
      </c>
      <c r="AB99" s="21"/>
      <c r="AC99" s="99"/>
      <c r="AD99" s="20"/>
      <c r="AE99" s="20"/>
      <c r="AF99" s="22"/>
      <c r="AG99" s="20"/>
      <c r="AH99" s="20"/>
      <c r="AI99" s="20"/>
      <c r="AJ99" s="21"/>
    </row>
    <row r="100" spans="1:36" ht="409.5" x14ac:dyDescent="0.2">
      <c r="A100" s="93"/>
      <c r="B100" s="14" t="s">
        <v>43</v>
      </c>
      <c r="C100" s="27" t="s">
        <v>44</v>
      </c>
      <c r="D100" s="108"/>
      <c r="E100" s="14" t="s">
        <v>50</v>
      </c>
      <c r="F100" s="13" t="s">
        <v>69</v>
      </c>
      <c r="G100" s="14" t="s">
        <v>490</v>
      </c>
      <c r="H100" s="14" t="s">
        <v>237</v>
      </c>
      <c r="I100" s="14" t="s">
        <v>238</v>
      </c>
      <c r="J100" s="26"/>
      <c r="K100" s="15">
        <v>1</v>
      </c>
      <c r="L100" s="16"/>
      <c r="M100" s="15">
        <v>0.25</v>
      </c>
      <c r="N100" s="17"/>
      <c r="O100" s="15">
        <v>0.5</v>
      </c>
      <c r="P100" s="18"/>
      <c r="Q100" s="15">
        <v>0.75</v>
      </c>
      <c r="R100" s="18"/>
      <c r="S100" s="15">
        <v>1</v>
      </c>
      <c r="T100" s="14" t="s">
        <v>300</v>
      </c>
      <c r="U100" s="96">
        <v>0</v>
      </c>
      <c r="V100" s="100">
        <f t="shared" si="14"/>
        <v>0</v>
      </c>
      <c r="W100" s="110" t="s">
        <v>405</v>
      </c>
      <c r="X100" s="19"/>
      <c r="Y100" s="116">
        <v>0.5</v>
      </c>
      <c r="Z100" s="117">
        <f t="shared" si="15"/>
        <v>1</v>
      </c>
      <c r="AA100" s="20" t="s">
        <v>314</v>
      </c>
      <c r="AB100" s="21"/>
      <c r="AC100" s="99"/>
      <c r="AD100" s="20"/>
      <c r="AE100" s="20"/>
      <c r="AF100" s="22"/>
      <c r="AG100" s="20"/>
      <c r="AH100" s="20"/>
      <c r="AI100" s="20"/>
      <c r="AJ100" s="21"/>
    </row>
    <row r="101" spans="1:36" ht="356.25" x14ac:dyDescent="0.2">
      <c r="A101" s="93"/>
      <c r="B101" s="14" t="s">
        <v>43</v>
      </c>
      <c r="C101" s="27" t="s">
        <v>44</v>
      </c>
      <c r="D101" s="108"/>
      <c r="E101" s="14" t="s">
        <v>50</v>
      </c>
      <c r="F101" s="13" t="s">
        <v>69</v>
      </c>
      <c r="G101" s="14" t="s">
        <v>490</v>
      </c>
      <c r="H101" s="14" t="s">
        <v>239</v>
      </c>
      <c r="I101" s="14" t="s">
        <v>240</v>
      </c>
      <c r="J101" s="26"/>
      <c r="K101" s="15">
        <v>1</v>
      </c>
      <c r="L101" s="16"/>
      <c r="M101" s="15">
        <v>0.25</v>
      </c>
      <c r="N101" s="17"/>
      <c r="O101" s="15">
        <v>0.5</v>
      </c>
      <c r="P101" s="18"/>
      <c r="Q101" s="15">
        <v>0.75</v>
      </c>
      <c r="R101" s="18"/>
      <c r="S101" s="15">
        <v>1</v>
      </c>
      <c r="T101" s="14" t="s">
        <v>301</v>
      </c>
      <c r="U101" s="96">
        <v>0</v>
      </c>
      <c r="V101" s="100">
        <f t="shared" si="14"/>
        <v>0</v>
      </c>
      <c r="W101" s="110" t="s">
        <v>406</v>
      </c>
      <c r="X101" s="19"/>
      <c r="Y101" s="116">
        <v>0.5</v>
      </c>
      <c r="Z101" s="117">
        <f t="shared" si="15"/>
        <v>1</v>
      </c>
      <c r="AA101" s="20" t="s">
        <v>467</v>
      </c>
      <c r="AB101" s="21"/>
      <c r="AC101" s="99"/>
      <c r="AD101" s="20"/>
      <c r="AE101" s="20"/>
      <c r="AF101" s="22"/>
      <c r="AG101" s="20"/>
      <c r="AH101" s="20"/>
      <c r="AI101" s="20"/>
      <c r="AJ101" s="21"/>
    </row>
    <row r="102" spans="1:36" ht="370.5" x14ac:dyDescent="0.2">
      <c r="A102" s="93"/>
      <c r="B102" s="14" t="s">
        <v>43</v>
      </c>
      <c r="C102" s="27" t="s">
        <v>44</v>
      </c>
      <c r="D102" s="108"/>
      <c r="E102" s="14" t="s">
        <v>50</v>
      </c>
      <c r="F102" s="13" t="s">
        <v>69</v>
      </c>
      <c r="G102" s="14" t="s">
        <v>490</v>
      </c>
      <c r="H102" s="14" t="s">
        <v>241</v>
      </c>
      <c r="I102" s="14" t="s">
        <v>242</v>
      </c>
      <c r="J102" s="26"/>
      <c r="K102" s="15">
        <v>1</v>
      </c>
      <c r="L102" s="16"/>
      <c r="M102" s="15">
        <v>0.25</v>
      </c>
      <c r="N102" s="17"/>
      <c r="O102" s="15">
        <v>0.5</v>
      </c>
      <c r="P102" s="18"/>
      <c r="Q102" s="15">
        <v>0.75</v>
      </c>
      <c r="R102" s="18"/>
      <c r="S102" s="15">
        <v>1</v>
      </c>
      <c r="T102" s="14" t="s">
        <v>300</v>
      </c>
      <c r="U102" s="96">
        <v>0</v>
      </c>
      <c r="V102" s="100">
        <f t="shared" si="14"/>
        <v>0</v>
      </c>
      <c r="W102" s="110" t="s">
        <v>407</v>
      </c>
      <c r="X102" s="19"/>
      <c r="Y102" s="116">
        <v>0.5</v>
      </c>
      <c r="Z102" s="117">
        <f t="shared" si="15"/>
        <v>1</v>
      </c>
      <c r="AA102" s="20" t="s">
        <v>441</v>
      </c>
      <c r="AB102" s="21"/>
      <c r="AC102" s="99"/>
      <c r="AD102" s="20"/>
      <c r="AE102" s="20"/>
      <c r="AF102" s="22"/>
      <c r="AG102" s="20"/>
      <c r="AH102" s="20"/>
      <c r="AI102" s="20"/>
      <c r="AJ102" s="21"/>
    </row>
    <row r="103" spans="1:36" ht="213.75" x14ac:dyDescent="0.2">
      <c r="A103" s="93"/>
      <c r="B103" s="14" t="s">
        <v>43</v>
      </c>
      <c r="C103" s="27" t="s">
        <v>45</v>
      </c>
      <c r="D103" s="28"/>
      <c r="E103" s="14" t="s">
        <v>59</v>
      </c>
      <c r="F103" s="13" t="s">
        <v>69</v>
      </c>
      <c r="G103" s="14" t="s">
        <v>490</v>
      </c>
      <c r="H103" s="23" t="s">
        <v>243</v>
      </c>
      <c r="I103" s="23" t="s">
        <v>244</v>
      </c>
      <c r="J103" s="26"/>
      <c r="K103" s="31">
        <v>1</v>
      </c>
      <c r="L103" s="23"/>
      <c r="M103" s="31">
        <v>0.25</v>
      </c>
      <c r="N103" s="18"/>
      <c r="O103" s="31">
        <v>0.5</v>
      </c>
      <c r="P103" s="18"/>
      <c r="Q103" s="31">
        <v>0.75</v>
      </c>
      <c r="R103" s="18"/>
      <c r="S103" s="31">
        <v>1</v>
      </c>
      <c r="T103" s="23" t="s">
        <v>288</v>
      </c>
      <c r="U103" s="96">
        <v>0.25</v>
      </c>
      <c r="V103" s="100">
        <f t="shared" si="14"/>
        <v>1</v>
      </c>
      <c r="W103" s="110" t="s">
        <v>385</v>
      </c>
      <c r="X103" s="19"/>
      <c r="Y103" s="116">
        <v>0.25</v>
      </c>
      <c r="Z103" s="117">
        <f t="shared" si="15"/>
        <v>0.5</v>
      </c>
      <c r="AA103" s="20" t="s">
        <v>243</v>
      </c>
      <c r="AB103" s="21"/>
      <c r="AC103" s="99"/>
      <c r="AD103" s="20"/>
      <c r="AE103" s="20"/>
      <c r="AF103" s="22"/>
      <c r="AG103" s="20"/>
      <c r="AH103" s="20"/>
      <c r="AI103" s="20"/>
      <c r="AJ103" s="21"/>
    </row>
    <row r="104" spans="1:36" ht="213.75" x14ac:dyDescent="0.2">
      <c r="A104" s="93"/>
      <c r="B104" s="14" t="s">
        <v>43</v>
      </c>
      <c r="C104" s="27" t="s">
        <v>45</v>
      </c>
      <c r="D104" s="28"/>
      <c r="E104" s="14" t="s">
        <v>62</v>
      </c>
      <c r="F104" s="13" t="s">
        <v>69</v>
      </c>
      <c r="G104" s="14" t="s">
        <v>490</v>
      </c>
      <c r="H104" s="14" t="s">
        <v>245</v>
      </c>
      <c r="I104" s="14" t="s">
        <v>246</v>
      </c>
      <c r="J104" s="26"/>
      <c r="K104" s="15">
        <v>1</v>
      </c>
      <c r="L104" s="45"/>
      <c r="M104" s="15">
        <v>0.25</v>
      </c>
      <c r="N104" s="18"/>
      <c r="O104" s="15">
        <v>0.5</v>
      </c>
      <c r="P104" s="18"/>
      <c r="Q104" s="15">
        <v>0.75</v>
      </c>
      <c r="R104" s="18"/>
      <c r="S104" s="15">
        <v>1</v>
      </c>
      <c r="T104" s="14" t="s">
        <v>293</v>
      </c>
      <c r="U104" s="96">
        <v>0.25</v>
      </c>
      <c r="V104" s="100">
        <f t="shared" si="14"/>
        <v>1</v>
      </c>
      <c r="W104" s="110" t="s">
        <v>386</v>
      </c>
      <c r="X104" s="19"/>
      <c r="Y104" s="116">
        <v>0.5</v>
      </c>
      <c r="Z104" s="117">
        <f t="shared" si="15"/>
        <v>1</v>
      </c>
      <c r="AA104" s="20" t="s">
        <v>442</v>
      </c>
      <c r="AB104" s="21"/>
      <c r="AC104" s="99"/>
      <c r="AD104" s="20"/>
      <c r="AE104" s="20"/>
      <c r="AF104" s="22"/>
      <c r="AG104" s="20"/>
      <c r="AH104" s="20"/>
      <c r="AI104" s="20"/>
      <c r="AJ104" s="21"/>
    </row>
    <row r="105" spans="1:36" ht="185.25" x14ac:dyDescent="0.2">
      <c r="A105" s="93"/>
      <c r="B105" s="14" t="s">
        <v>43</v>
      </c>
      <c r="C105" s="27" t="s">
        <v>44</v>
      </c>
      <c r="D105" s="79">
        <v>1</v>
      </c>
      <c r="E105" s="14" t="s">
        <v>61</v>
      </c>
      <c r="F105" s="13" t="s">
        <v>69</v>
      </c>
      <c r="G105" s="14" t="s">
        <v>490</v>
      </c>
      <c r="H105" s="26" t="s">
        <v>247</v>
      </c>
      <c r="I105" s="14" t="s">
        <v>248</v>
      </c>
      <c r="J105" s="26"/>
      <c r="K105" s="15">
        <v>1</v>
      </c>
      <c r="L105" s="24">
        <v>1</v>
      </c>
      <c r="M105" s="15">
        <v>0.1</v>
      </c>
      <c r="N105" s="18">
        <v>1</v>
      </c>
      <c r="O105" s="15">
        <v>0.3</v>
      </c>
      <c r="P105" s="18">
        <v>1</v>
      </c>
      <c r="Q105" s="15">
        <v>0.6</v>
      </c>
      <c r="R105" s="18">
        <v>1</v>
      </c>
      <c r="S105" s="15">
        <v>1</v>
      </c>
      <c r="T105" s="14" t="s">
        <v>302</v>
      </c>
      <c r="U105" s="96">
        <v>0.1</v>
      </c>
      <c r="V105" s="100">
        <f t="shared" si="14"/>
        <v>1</v>
      </c>
      <c r="W105" s="110" t="s">
        <v>387</v>
      </c>
      <c r="X105" s="19"/>
      <c r="Y105" s="116">
        <v>0.3</v>
      </c>
      <c r="Z105" s="117">
        <f t="shared" si="15"/>
        <v>1</v>
      </c>
      <c r="AA105" s="20" t="s">
        <v>443</v>
      </c>
      <c r="AB105" s="21"/>
      <c r="AC105" s="99"/>
      <c r="AD105" s="20"/>
      <c r="AE105" s="20"/>
      <c r="AF105" s="22"/>
      <c r="AG105" s="20"/>
      <c r="AH105" s="20"/>
      <c r="AI105" s="20"/>
      <c r="AJ105" s="21"/>
    </row>
    <row r="106" spans="1:36" ht="409.5" x14ac:dyDescent="0.2">
      <c r="A106" s="90"/>
      <c r="B106" s="14" t="s">
        <v>43</v>
      </c>
      <c r="C106" s="27" t="s">
        <v>44</v>
      </c>
      <c r="D106" s="28"/>
      <c r="E106" s="14" t="s">
        <v>65</v>
      </c>
      <c r="F106" s="13" t="s">
        <v>70</v>
      </c>
      <c r="G106" s="14" t="s">
        <v>491</v>
      </c>
      <c r="H106" s="13" t="s">
        <v>249</v>
      </c>
      <c r="I106" s="13" t="s">
        <v>250</v>
      </c>
      <c r="J106" s="26"/>
      <c r="K106" s="45">
        <v>1758</v>
      </c>
      <c r="L106" s="70"/>
      <c r="M106" s="15">
        <v>0</v>
      </c>
      <c r="N106" s="18"/>
      <c r="O106" s="84">
        <v>0.5</v>
      </c>
      <c r="P106" s="18"/>
      <c r="Q106" s="84">
        <v>0.75</v>
      </c>
      <c r="R106" s="18">
        <v>1758</v>
      </c>
      <c r="S106" s="84">
        <v>1</v>
      </c>
      <c r="T106" s="23" t="s">
        <v>303</v>
      </c>
      <c r="U106" s="96">
        <v>0</v>
      </c>
      <c r="V106" s="100">
        <v>0</v>
      </c>
      <c r="W106" s="111" t="s">
        <v>408</v>
      </c>
      <c r="X106" s="19"/>
      <c r="Y106" s="116">
        <v>0.5</v>
      </c>
      <c r="Z106" s="117">
        <f t="shared" si="15"/>
        <v>1</v>
      </c>
      <c r="AA106" s="20"/>
      <c r="AB106" s="21"/>
      <c r="AC106" s="99"/>
      <c r="AD106" s="20"/>
      <c r="AE106" s="20"/>
      <c r="AF106" s="22"/>
      <c r="AG106" s="20"/>
      <c r="AH106" s="20"/>
      <c r="AI106" s="20"/>
      <c r="AJ106" s="21"/>
    </row>
    <row r="107" spans="1:36" s="4" customFormat="1" ht="409.5" x14ac:dyDescent="0.2">
      <c r="B107" s="14" t="s">
        <v>43</v>
      </c>
      <c r="C107" s="27" t="s">
        <v>44</v>
      </c>
      <c r="D107" s="28"/>
      <c r="E107" s="14" t="s">
        <v>65</v>
      </c>
      <c r="F107" s="13" t="s">
        <v>70</v>
      </c>
      <c r="G107" s="14" t="s">
        <v>491</v>
      </c>
      <c r="H107" s="13" t="s">
        <v>251</v>
      </c>
      <c r="I107" s="13" t="s">
        <v>252</v>
      </c>
      <c r="J107" s="26"/>
      <c r="K107" s="18">
        <v>1</v>
      </c>
      <c r="L107" s="70"/>
      <c r="M107" s="15">
        <v>0</v>
      </c>
      <c r="N107" s="18"/>
      <c r="O107" s="84">
        <v>0.5</v>
      </c>
      <c r="P107" s="18"/>
      <c r="Q107" s="84">
        <v>0.75</v>
      </c>
      <c r="R107" s="18"/>
      <c r="S107" s="84">
        <v>1</v>
      </c>
      <c r="T107" s="23" t="s">
        <v>303</v>
      </c>
      <c r="U107" s="96">
        <v>0</v>
      </c>
      <c r="V107" s="100">
        <v>0</v>
      </c>
      <c r="W107" s="111" t="s">
        <v>388</v>
      </c>
      <c r="X107" s="19"/>
      <c r="Y107" s="116">
        <v>0.5</v>
      </c>
      <c r="Z107" s="117">
        <f t="shared" si="15"/>
        <v>1</v>
      </c>
      <c r="AA107" s="20"/>
      <c r="AB107" s="21"/>
      <c r="AC107" s="99"/>
      <c r="AD107" s="20"/>
      <c r="AE107" s="20"/>
      <c r="AF107" s="22"/>
      <c r="AG107" s="20"/>
      <c r="AH107" s="20"/>
      <c r="AI107" s="20"/>
      <c r="AJ107" s="21"/>
    </row>
    <row r="108" spans="1:36" s="4" customFormat="1" ht="356.25" x14ac:dyDescent="0.2">
      <c r="B108" s="14" t="s">
        <v>43</v>
      </c>
      <c r="C108" s="27" t="s">
        <v>45</v>
      </c>
      <c r="D108" s="28"/>
      <c r="E108" s="14" t="s">
        <v>56</v>
      </c>
      <c r="F108" s="13" t="s">
        <v>70</v>
      </c>
      <c r="G108" s="14" t="s">
        <v>492</v>
      </c>
      <c r="H108" s="14" t="s">
        <v>253</v>
      </c>
      <c r="I108" s="14" t="s">
        <v>254</v>
      </c>
      <c r="J108" s="26"/>
      <c r="K108" s="15">
        <v>1</v>
      </c>
      <c r="L108" s="16"/>
      <c r="M108" s="15">
        <v>0.25</v>
      </c>
      <c r="N108" s="17"/>
      <c r="O108" s="15">
        <v>0.5</v>
      </c>
      <c r="P108" s="18"/>
      <c r="Q108" s="15">
        <v>0.75</v>
      </c>
      <c r="R108" s="18"/>
      <c r="S108" s="15">
        <v>1</v>
      </c>
      <c r="T108" s="14" t="s">
        <v>281</v>
      </c>
      <c r="U108" s="96">
        <v>0.25</v>
      </c>
      <c r="V108" s="100">
        <f t="shared" si="14"/>
        <v>1</v>
      </c>
      <c r="W108" s="111" t="s">
        <v>389</v>
      </c>
      <c r="X108" s="19"/>
      <c r="Y108" s="116">
        <v>0.5</v>
      </c>
      <c r="Z108" s="117">
        <f t="shared" si="15"/>
        <v>1</v>
      </c>
      <c r="AA108" s="20" t="s">
        <v>468</v>
      </c>
      <c r="AB108" s="21"/>
      <c r="AC108" s="99"/>
      <c r="AD108" s="20"/>
      <c r="AE108" s="20"/>
      <c r="AF108" s="22"/>
      <c r="AG108" s="20"/>
      <c r="AH108" s="20"/>
      <c r="AI108" s="20"/>
      <c r="AJ108" s="21"/>
    </row>
    <row r="109" spans="1:36" s="4" customFormat="1" ht="185.25" x14ac:dyDescent="0.2">
      <c r="B109" s="14" t="s">
        <v>43</v>
      </c>
      <c r="C109" s="27" t="s">
        <v>44</v>
      </c>
      <c r="D109" s="28"/>
      <c r="E109" s="14" t="s">
        <v>58</v>
      </c>
      <c r="F109" s="13" t="s">
        <v>70</v>
      </c>
      <c r="G109" s="14" t="s">
        <v>493</v>
      </c>
      <c r="H109" s="14" t="s">
        <v>255</v>
      </c>
      <c r="I109" s="14" t="s">
        <v>256</v>
      </c>
      <c r="J109" s="26"/>
      <c r="K109" s="15">
        <v>1</v>
      </c>
      <c r="L109" s="17"/>
      <c r="M109" s="15">
        <v>0.25</v>
      </c>
      <c r="N109" s="17"/>
      <c r="O109" s="15">
        <v>0.5</v>
      </c>
      <c r="P109" s="17"/>
      <c r="Q109" s="15">
        <v>0.75</v>
      </c>
      <c r="R109" s="17"/>
      <c r="S109" s="15">
        <v>1</v>
      </c>
      <c r="T109" s="14" t="s">
        <v>304</v>
      </c>
      <c r="U109" s="96">
        <v>0</v>
      </c>
      <c r="V109" s="100">
        <f t="shared" si="14"/>
        <v>0</v>
      </c>
      <c r="W109" s="111"/>
      <c r="X109" s="19"/>
      <c r="Y109" s="116">
        <v>0.5</v>
      </c>
      <c r="Z109" s="117">
        <f t="shared" si="15"/>
        <v>1</v>
      </c>
      <c r="AA109" s="20"/>
      <c r="AB109" s="21"/>
      <c r="AC109" s="99"/>
      <c r="AD109" s="20"/>
      <c r="AE109" s="20"/>
      <c r="AF109" s="22"/>
      <c r="AG109" s="20"/>
      <c r="AH109" s="20"/>
      <c r="AI109" s="20"/>
      <c r="AJ109" s="21"/>
    </row>
    <row r="110" spans="1:36" s="4" customFormat="1" ht="213.75" x14ac:dyDescent="0.2">
      <c r="B110" s="14" t="s">
        <v>43</v>
      </c>
      <c r="C110" s="27" t="s">
        <v>45</v>
      </c>
      <c r="D110" s="28"/>
      <c r="E110" s="14" t="s">
        <v>66</v>
      </c>
      <c r="F110" s="13" t="s">
        <v>71</v>
      </c>
      <c r="G110" s="14" t="s">
        <v>71</v>
      </c>
      <c r="H110" s="14" t="s">
        <v>257</v>
      </c>
      <c r="I110" s="14" t="s">
        <v>258</v>
      </c>
      <c r="J110" s="26"/>
      <c r="K110" s="61">
        <v>1</v>
      </c>
      <c r="L110" s="24"/>
      <c r="M110" s="15">
        <v>0</v>
      </c>
      <c r="N110" s="18"/>
      <c r="O110" s="15">
        <v>0</v>
      </c>
      <c r="P110" s="18"/>
      <c r="Q110" s="15">
        <v>0</v>
      </c>
      <c r="R110" s="45">
        <v>1</v>
      </c>
      <c r="S110" s="15">
        <v>1</v>
      </c>
      <c r="T110" s="14" t="s">
        <v>305</v>
      </c>
      <c r="U110" s="96">
        <v>0</v>
      </c>
      <c r="V110" s="100">
        <v>0</v>
      </c>
      <c r="W110" s="111" t="s">
        <v>390</v>
      </c>
      <c r="X110" s="19"/>
      <c r="Y110" s="116">
        <v>0</v>
      </c>
      <c r="Z110" s="117">
        <v>0</v>
      </c>
      <c r="AA110" s="20" t="s">
        <v>308</v>
      </c>
      <c r="AB110" s="21"/>
      <c r="AC110" s="99"/>
      <c r="AD110" s="20"/>
      <c r="AE110" s="20"/>
      <c r="AF110" s="22"/>
      <c r="AG110" s="20"/>
      <c r="AH110" s="20"/>
      <c r="AI110" s="20"/>
      <c r="AJ110" s="21"/>
    </row>
    <row r="111" spans="1:36" s="4" customFormat="1" ht="285" x14ac:dyDescent="0.2">
      <c r="B111" s="14" t="s">
        <v>43</v>
      </c>
      <c r="C111" s="27" t="s">
        <v>45</v>
      </c>
      <c r="D111" s="28">
        <v>3</v>
      </c>
      <c r="E111" s="14" t="s">
        <v>54</v>
      </c>
      <c r="F111" s="13" t="s">
        <v>71</v>
      </c>
      <c r="G111" s="14" t="s">
        <v>71</v>
      </c>
      <c r="H111" s="14" t="s">
        <v>259</v>
      </c>
      <c r="I111" s="40" t="s">
        <v>260</v>
      </c>
      <c r="J111" s="26"/>
      <c r="K111" s="15">
        <v>1</v>
      </c>
      <c r="L111" s="17"/>
      <c r="M111" s="17">
        <v>0</v>
      </c>
      <c r="N111" s="17"/>
      <c r="O111" s="17">
        <v>0</v>
      </c>
      <c r="P111" s="17"/>
      <c r="Q111" s="17">
        <v>0</v>
      </c>
      <c r="R111" s="17"/>
      <c r="S111" s="17">
        <v>1</v>
      </c>
      <c r="T111" s="14" t="s">
        <v>289</v>
      </c>
      <c r="U111" s="96">
        <v>0</v>
      </c>
      <c r="V111" s="100">
        <v>0</v>
      </c>
      <c r="W111" s="111" t="s">
        <v>390</v>
      </c>
      <c r="X111" s="19"/>
      <c r="Y111" s="116">
        <v>0.25</v>
      </c>
      <c r="Z111" s="117">
        <v>0.25</v>
      </c>
      <c r="AA111" s="20" t="s">
        <v>444</v>
      </c>
      <c r="AB111" s="21"/>
      <c r="AC111" s="99"/>
      <c r="AD111" s="20"/>
      <c r="AE111" s="20"/>
      <c r="AF111" s="22"/>
      <c r="AG111" s="20"/>
      <c r="AH111" s="20"/>
      <c r="AI111" s="20"/>
      <c r="AJ111" s="21"/>
    </row>
    <row r="112" spans="1:36" s="4" customFormat="1" ht="186" thickBot="1" x14ac:dyDescent="0.25">
      <c r="B112" s="14" t="s">
        <v>43</v>
      </c>
      <c r="C112" s="27" t="s">
        <v>44</v>
      </c>
      <c r="D112" s="28"/>
      <c r="E112" s="14" t="s">
        <v>64</v>
      </c>
      <c r="F112" s="13" t="s">
        <v>72</v>
      </c>
      <c r="G112" s="14" t="s">
        <v>494</v>
      </c>
      <c r="H112" s="14" t="s">
        <v>261</v>
      </c>
      <c r="I112" s="14" t="s">
        <v>262</v>
      </c>
      <c r="J112" s="26"/>
      <c r="K112" s="15">
        <v>1</v>
      </c>
      <c r="L112" s="45"/>
      <c r="M112" s="15">
        <v>0.25</v>
      </c>
      <c r="N112" s="18"/>
      <c r="O112" s="15">
        <v>0.5</v>
      </c>
      <c r="P112" s="18"/>
      <c r="Q112" s="15">
        <v>0.75</v>
      </c>
      <c r="R112" s="18"/>
      <c r="S112" s="15">
        <v>1</v>
      </c>
      <c r="T112" s="14" t="s">
        <v>272</v>
      </c>
      <c r="U112" s="96">
        <v>0.25</v>
      </c>
      <c r="V112" s="100">
        <f t="shared" si="14"/>
        <v>1</v>
      </c>
      <c r="W112" s="112" t="s">
        <v>391</v>
      </c>
      <c r="X112" s="19"/>
      <c r="Y112" s="116">
        <v>0.5</v>
      </c>
      <c r="Z112" s="117">
        <f t="shared" si="15"/>
        <v>1</v>
      </c>
      <c r="AA112" s="85" t="s">
        <v>391</v>
      </c>
      <c r="AB112" s="21"/>
      <c r="AC112" s="99"/>
      <c r="AD112" s="20"/>
      <c r="AE112" s="20"/>
      <c r="AF112" s="22"/>
      <c r="AG112" s="20"/>
      <c r="AH112" s="20"/>
      <c r="AI112" s="20"/>
      <c r="AJ112" s="21"/>
    </row>
    <row r="113" spans="2:36" s="4" customFormat="1" ht="186" thickBot="1" x14ac:dyDescent="0.25">
      <c r="B113" s="14" t="s">
        <v>43</v>
      </c>
      <c r="C113" s="27" t="s">
        <v>44</v>
      </c>
      <c r="D113" s="28"/>
      <c r="E113" s="14" t="s">
        <v>64</v>
      </c>
      <c r="F113" s="13" t="s">
        <v>72</v>
      </c>
      <c r="G113" s="14" t="s">
        <v>494</v>
      </c>
      <c r="H113" s="14" t="s">
        <v>263</v>
      </c>
      <c r="I113" s="40" t="s">
        <v>264</v>
      </c>
      <c r="J113" s="26"/>
      <c r="K113" s="15">
        <v>1</v>
      </c>
      <c r="L113" s="51"/>
      <c r="M113" s="15">
        <v>0.25</v>
      </c>
      <c r="N113" s="18"/>
      <c r="O113" s="15">
        <v>0.5</v>
      </c>
      <c r="P113" s="18"/>
      <c r="Q113" s="15">
        <v>0.75</v>
      </c>
      <c r="R113" s="18"/>
      <c r="S113" s="15">
        <v>1</v>
      </c>
      <c r="T113" s="14" t="s">
        <v>269</v>
      </c>
      <c r="U113" s="113">
        <v>0.25</v>
      </c>
      <c r="V113" s="114">
        <f t="shared" si="14"/>
        <v>1</v>
      </c>
      <c r="W113" s="115" t="s">
        <v>392</v>
      </c>
      <c r="X113" s="86"/>
      <c r="Y113" s="124">
        <v>0.5</v>
      </c>
      <c r="Z113" s="125">
        <f t="shared" si="15"/>
        <v>1</v>
      </c>
      <c r="AA113" s="85" t="s">
        <v>469</v>
      </c>
      <c r="AB113" s="87"/>
      <c r="AC113" s="99"/>
      <c r="AD113" s="20"/>
      <c r="AE113" s="20"/>
      <c r="AF113" s="22"/>
      <c r="AG113" s="20"/>
      <c r="AH113" s="20"/>
      <c r="AI113" s="20"/>
      <c r="AJ113" s="21"/>
    </row>
    <row r="114" spans="2:36" s="4" customFormat="1" x14ac:dyDescent="0.2">
      <c r="M114" s="8"/>
      <c r="N114" s="8"/>
      <c r="O114" s="8"/>
      <c r="P114" s="8"/>
      <c r="Q114" s="8"/>
      <c r="R114" s="8"/>
      <c r="S114" s="8"/>
      <c r="T114" s="9"/>
      <c r="U114" s="6"/>
      <c r="V114" s="6"/>
      <c r="Y114" s="5"/>
      <c r="Z114" s="6"/>
    </row>
    <row r="115" spans="2:36" s="4" customFormat="1" x14ac:dyDescent="0.2">
      <c r="M115" s="8"/>
      <c r="N115" s="8"/>
      <c r="O115" s="8"/>
      <c r="P115" s="8"/>
      <c r="Q115" s="8"/>
      <c r="R115" s="8"/>
      <c r="S115" s="8"/>
      <c r="T115" s="9"/>
      <c r="U115" s="6"/>
      <c r="V115" s="6"/>
      <c r="Y115" s="5"/>
      <c r="Z115" s="6"/>
    </row>
    <row r="116" spans="2:36" s="4" customFormat="1" x14ac:dyDescent="0.2">
      <c r="M116" s="8"/>
      <c r="N116" s="8"/>
      <c r="O116" s="8"/>
      <c r="P116" s="8"/>
      <c r="Q116" s="8"/>
      <c r="R116" s="8"/>
      <c r="S116" s="8"/>
      <c r="T116" s="9"/>
      <c r="U116" s="6"/>
      <c r="V116" s="6"/>
      <c r="Y116" s="5"/>
      <c r="Z116" s="6"/>
    </row>
    <row r="117" spans="2:36" s="4" customFormat="1" x14ac:dyDescent="0.2">
      <c r="M117" s="8"/>
      <c r="N117" s="8"/>
      <c r="O117" s="8"/>
      <c r="P117" s="8"/>
      <c r="Q117" s="8"/>
      <c r="R117" s="8"/>
      <c r="S117" s="8"/>
      <c r="T117" s="9"/>
      <c r="U117" s="6"/>
      <c r="V117" s="6"/>
      <c r="Y117" s="5"/>
      <c r="Z117" s="6"/>
    </row>
    <row r="118" spans="2:36" s="4" customFormat="1" x14ac:dyDescent="0.2">
      <c r="M118" s="8"/>
      <c r="N118" s="8"/>
      <c r="O118" s="8"/>
      <c r="P118" s="8"/>
      <c r="Q118" s="8"/>
      <c r="R118" s="8"/>
      <c r="S118" s="8"/>
      <c r="T118" s="9"/>
      <c r="U118" s="6"/>
      <c r="V118" s="6"/>
      <c r="Y118" s="5"/>
      <c r="Z118" s="6"/>
    </row>
    <row r="119" spans="2:36" s="4" customFormat="1" x14ac:dyDescent="0.2">
      <c r="M119" s="8"/>
      <c r="N119" s="8"/>
      <c r="O119" s="8"/>
      <c r="P119" s="8"/>
      <c r="Q119" s="8"/>
      <c r="R119" s="8"/>
      <c r="S119" s="8"/>
      <c r="T119" s="9"/>
      <c r="U119" s="6"/>
      <c r="V119" s="6"/>
      <c r="Y119" s="5"/>
      <c r="Z119" s="6"/>
    </row>
    <row r="120" spans="2:36" s="4" customFormat="1" x14ac:dyDescent="0.2">
      <c r="M120" s="8"/>
      <c r="N120" s="8"/>
      <c r="O120" s="8"/>
      <c r="P120" s="8"/>
      <c r="Q120" s="8"/>
      <c r="R120" s="8"/>
      <c r="S120" s="8"/>
      <c r="T120" s="9"/>
      <c r="U120" s="6"/>
      <c r="V120" s="6"/>
      <c r="Y120" s="5"/>
      <c r="Z120" s="6"/>
    </row>
    <row r="121" spans="2:36" s="4" customFormat="1" x14ac:dyDescent="0.2">
      <c r="M121" s="8"/>
      <c r="N121" s="8"/>
      <c r="O121" s="8"/>
      <c r="P121" s="8"/>
      <c r="Q121" s="8"/>
      <c r="R121" s="8"/>
      <c r="S121" s="8"/>
      <c r="T121" s="9"/>
      <c r="U121" s="6"/>
      <c r="V121" s="6"/>
      <c r="Y121" s="5"/>
      <c r="Z121" s="6"/>
    </row>
    <row r="122" spans="2:36" s="4" customFormat="1" x14ac:dyDescent="0.2">
      <c r="M122" s="8"/>
      <c r="N122" s="8"/>
      <c r="O122" s="8"/>
      <c r="P122" s="8"/>
      <c r="Q122" s="8"/>
      <c r="R122" s="8"/>
      <c r="S122" s="8"/>
      <c r="T122" s="9"/>
      <c r="U122" s="6"/>
      <c r="V122" s="6"/>
      <c r="Y122" s="5"/>
      <c r="Z122" s="6"/>
    </row>
    <row r="123" spans="2:36" s="4" customFormat="1" x14ac:dyDescent="0.2">
      <c r="M123" s="8"/>
      <c r="N123" s="8"/>
      <c r="O123" s="8"/>
      <c r="P123" s="8"/>
      <c r="Q123" s="8"/>
      <c r="R123" s="8"/>
      <c r="S123" s="8"/>
      <c r="T123" s="9"/>
      <c r="U123" s="6"/>
      <c r="V123" s="6"/>
      <c r="Y123" s="5"/>
      <c r="Z123" s="6"/>
    </row>
    <row r="124" spans="2:36" s="4" customFormat="1" x14ac:dyDescent="0.2">
      <c r="M124" s="8"/>
      <c r="N124" s="8"/>
      <c r="O124" s="8"/>
      <c r="P124" s="8"/>
      <c r="Q124" s="8"/>
      <c r="R124" s="8"/>
      <c r="S124" s="8"/>
      <c r="T124" s="9"/>
      <c r="U124" s="6"/>
      <c r="V124" s="6"/>
      <c r="Y124" s="5"/>
      <c r="Z124" s="6"/>
    </row>
    <row r="125" spans="2:36" s="4" customFormat="1" x14ac:dyDescent="0.2">
      <c r="M125" s="8"/>
      <c r="N125" s="8"/>
      <c r="O125" s="8"/>
      <c r="P125" s="8"/>
      <c r="Q125" s="8"/>
      <c r="R125" s="8"/>
      <c r="S125" s="8"/>
      <c r="T125" s="9"/>
      <c r="U125" s="6"/>
      <c r="V125" s="6"/>
      <c r="Y125" s="5"/>
      <c r="Z125" s="6"/>
    </row>
    <row r="126" spans="2:36" s="4" customFormat="1" x14ac:dyDescent="0.2">
      <c r="M126" s="8"/>
      <c r="N126" s="8"/>
      <c r="O126" s="8"/>
      <c r="P126" s="8"/>
      <c r="Q126" s="8"/>
      <c r="R126" s="8"/>
      <c r="S126" s="8"/>
      <c r="T126" s="9"/>
      <c r="U126" s="6"/>
      <c r="V126" s="6"/>
      <c r="Y126" s="5"/>
      <c r="Z126" s="6"/>
    </row>
    <row r="127" spans="2:36" s="4" customFormat="1" x14ac:dyDescent="0.2">
      <c r="M127" s="8"/>
      <c r="N127" s="8"/>
      <c r="O127" s="8"/>
      <c r="P127" s="8"/>
      <c r="Q127" s="8"/>
      <c r="R127" s="8"/>
      <c r="S127" s="8"/>
      <c r="T127" s="9"/>
      <c r="U127" s="6"/>
      <c r="V127" s="6"/>
      <c r="Y127" s="5"/>
      <c r="Z127" s="6"/>
    </row>
    <row r="128" spans="2:36" s="4" customFormat="1" x14ac:dyDescent="0.2">
      <c r="M128" s="8"/>
      <c r="N128" s="8"/>
      <c r="O128" s="8"/>
      <c r="P128" s="8"/>
      <c r="Q128" s="8"/>
      <c r="R128" s="8"/>
      <c r="S128" s="8"/>
      <c r="T128" s="9"/>
      <c r="U128" s="6"/>
      <c r="V128" s="6"/>
      <c r="Y128" s="5"/>
      <c r="Z128" s="6"/>
    </row>
    <row r="129" spans="13:26" s="4" customFormat="1" x14ac:dyDescent="0.2">
      <c r="M129" s="8"/>
      <c r="N129" s="8"/>
      <c r="O129" s="8"/>
      <c r="P129" s="8"/>
      <c r="Q129" s="8"/>
      <c r="R129" s="8"/>
      <c r="S129" s="8"/>
      <c r="T129" s="9"/>
      <c r="U129" s="6"/>
      <c r="V129" s="6"/>
      <c r="Y129" s="5"/>
      <c r="Z129" s="6"/>
    </row>
    <row r="130" spans="13:26" s="4" customFormat="1" x14ac:dyDescent="0.2">
      <c r="M130" s="8"/>
      <c r="N130" s="8"/>
      <c r="O130" s="8"/>
      <c r="P130" s="8"/>
      <c r="Q130" s="8"/>
      <c r="R130" s="8"/>
      <c r="S130" s="8"/>
      <c r="T130" s="9"/>
      <c r="U130" s="6"/>
      <c r="V130" s="6"/>
      <c r="Y130" s="5"/>
      <c r="Z130" s="6"/>
    </row>
    <row r="131" spans="13:26" s="4" customFormat="1" x14ac:dyDescent="0.2">
      <c r="M131" s="8"/>
      <c r="N131" s="8"/>
      <c r="O131" s="8"/>
      <c r="P131" s="8"/>
      <c r="Q131" s="8"/>
      <c r="R131" s="8"/>
      <c r="S131" s="8"/>
      <c r="T131" s="9"/>
      <c r="U131" s="6"/>
      <c r="V131" s="6"/>
      <c r="Y131" s="5"/>
      <c r="Z131" s="6"/>
    </row>
    <row r="132" spans="13:26" s="4" customFormat="1" x14ac:dyDescent="0.2">
      <c r="M132" s="8"/>
      <c r="N132" s="8"/>
      <c r="O132" s="8"/>
      <c r="P132" s="8"/>
      <c r="Q132" s="8"/>
      <c r="R132" s="8"/>
      <c r="S132" s="8"/>
      <c r="T132" s="9"/>
      <c r="U132" s="6"/>
      <c r="V132" s="6"/>
      <c r="Y132" s="5"/>
      <c r="Z132" s="6"/>
    </row>
    <row r="133" spans="13:26" s="4" customFormat="1" x14ac:dyDescent="0.2">
      <c r="M133" s="8"/>
      <c r="N133" s="8"/>
      <c r="O133" s="8"/>
      <c r="P133" s="8"/>
      <c r="Q133" s="8"/>
      <c r="R133" s="8"/>
      <c r="S133" s="8"/>
      <c r="T133" s="9"/>
      <c r="U133" s="6"/>
      <c r="V133" s="6"/>
      <c r="Y133" s="5"/>
      <c r="Z133" s="6"/>
    </row>
    <row r="134" spans="13:26" s="4" customFormat="1" x14ac:dyDescent="0.2">
      <c r="M134" s="8"/>
      <c r="N134" s="8"/>
      <c r="O134" s="8"/>
      <c r="P134" s="8"/>
      <c r="Q134" s="8"/>
      <c r="R134" s="8"/>
      <c r="S134" s="8"/>
      <c r="T134" s="9"/>
      <c r="U134" s="6"/>
      <c r="V134" s="6"/>
      <c r="Y134" s="5"/>
      <c r="Z134" s="6"/>
    </row>
    <row r="135" spans="13:26" s="4" customFormat="1" x14ac:dyDescent="0.2">
      <c r="M135" s="8"/>
      <c r="N135" s="8"/>
      <c r="O135" s="8"/>
      <c r="P135" s="8"/>
      <c r="Q135" s="8"/>
      <c r="R135" s="8"/>
      <c r="S135" s="8"/>
      <c r="T135" s="9"/>
      <c r="U135" s="6"/>
      <c r="V135" s="6"/>
      <c r="Y135" s="5"/>
      <c r="Z135" s="6"/>
    </row>
    <row r="136" spans="13:26" s="4" customFormat="1" x14ac:dyDescent="0.2">
      <c r="M136" s="8"/>
      <c r="N136" s="8"/>
      <c r="O136" s="8"/>
      <c r="P136" s="8"/>
      <c r="Q136" s="8"/>
      <c r="R136" s="8"/>
      <c r="S136" s="8"/>
      <c r="T136" s="9"/>
      <c r="U136" s="6"/>
      <c r="V136" s="6"/>
      <c r="Y136" s="5"/>
      <c r="Z136" s="6"/>
    </row>
    <row r="137" spans="13:26" s="4" customFormat="1" x14ac:dyDescent="0.2">
      <c r="M137" s="8"/>
      <c r="N137" s="8"/>
      <c r="O137" s="8"/>
      <c r="P137" s="8"/>
      <c r="Q137" s="8"/>
      <c r="R137" s="8"/>
      <c r="S137" s="8"/>
      <c r="T137" s="9"/>
      <c r="U137" s="6"/>
      <c r="V137" s="6"/>
      <c r="Y137" s="5"/>
      <c r="Z137" s="6"/>
    </row>
    <row r="138" spans="13:26" s="4" customFormat="1" x14ac:dyDescent="0.2">
      <c r="M138" s="8"/>
      <c r="N138" s="8"/>
      <c r="O138" s="8"/>
      <c r="P138" s="8"/>
      <c r="Q138" s="8"/>
      <c r="R138" s="8"/>
      <c r="S138" s="8"/>
      <c r="T138" s="9"/>
      <c r="U138" s="6"/>
      <c r="V138" s="6"/>
      <c r="Y138" s="5"/>
      <c r="Z138" s="6"/>
    </row>
    <row r="139" spans="13:26" s="4" customFormat="1" x14ac:dyDescent="0.2">
      <c r="M139" s="8"/>
      <c r="N139" s="8"/>
      <c r="O139" s="8"/>
      <c r="P139" s="8"/>
      <c r="Q139" s="8"/>
      <c r="R139" s="8"/>
      <c r="S139" s="8"/>
      <c r="T139" s="9"/>
      <c r="U139" s="6"/>
      <c r="V139" s="6"/>
      <c r="Y139" s="5"/>
      <c r="Z139" s="6"/>
    </row>
    <row r="140" spans="13:26" s="4" customFormat="1" x14ac:dyDescent="0.2">
      <c r="M140" s="8"/>
      <c r="N140" s="8"/>
      <c r="O140" s="8"/>
      <c r="P140" s="8"/>
      <c r="Q140" s="8"/>
      <c r="R140" s="8"/>
      <c r="S140" s="8"/>
      <c r="T140" s="9"/>
      <c r="U140" s="6"/>
      <c r="V140" s="6"/>
      <c r="Y140" s="5"/>
      <c r="Z140" s="6"/>
    </row>
    <row r="141" spans="13:26" s="4" customFormat="1" x14ac:dyDescent="0.2">
      <c r="M141" s="8"/>
      <c r="N141" s="8"/>
      <c r="O141" s="8"/>
      <c r="P141" s="8"/>
      <c r="Q141" s="8"/>
      <c r="R141" s="8"/>
      <c r="S141" s="8"/>
      <c r="T141" s="9"/>
      <c r="U141" s="6"/>
      <c r="V141" s="6"/>
      <c r="Y141" s="5"/>
      <c r="Z141" s="6"/>
    </row>
    <row r="142" spans="13:26" s="4" customFormat="1" x14ac:dyDescent="0.2">
      <c r="M142" s="8"/>
      <c r="N142" s="8"/>
      <c r="O142" s="8"/>
      <c r="P142" s="8"/>
      <c r="Q142" s="8"/>
      <c r="R142" s="8"/>
      <c r="S142" s="8"/>
      <c r="T142" s="9"/>
      <c r="U142" s="6"/>
      <c r="V142" s="6"/>
      <c r="Y142" s="5"/>
      <c r="Z142" s="6"/>
    </row>
    <row r="143" spans="13:26" s="4" customFormat="1" x14ac:dyDescent="0.2">
      <c r="M143" s="8"/>
      <c r="N143" s="8"/>
      <c r="O143" s="8"/>
      <c r="P143" s="8"/>
      <c r="Q143" s="8"/>
      <c r="R143" s="8"/>
      <c r="S143" s="8"/>
      <c r="T143" s="9"/>
      <c r="U143" s="6"/>
      <c r="V143" s="6"/>
      <c r="Y143" s="5"/>
      <c r="Z143" s="6"/>
    </row>
    <row r="144" spans="13:26" s="4" customFormat="1" x14ac:dyDescent="0.2">
      <c r="M144" s="8"/>
      <c r="N144" s="8"/>
      <c r="O144" s="8"/>
      <c r="P144" s="8"/>
      <c r="Q144" s="8"/>
      <c r="R144" s="8"/>
      <c r="S144" s="8"/>
      <c r="T144" s="9"/>
      <c r="U144" s="6"/>
      <c r="V144" s="6"/>
      <c r="Y144" s="5"/>
      <c r="Z144" s="6"/>
    </row>
    <row r="145" spans="13:26" s="4" customFormat="1" x14ac:dyDescent="0.2">
      <c r="M145" s="8"/>
      <c r="N145" s="8"/>
      <c r="O145" s="8"/>
      <c r="P145" s="8"/>
      <c r="Q145" s="8"/>
      <c r="R145" s="8"/>
      <c r="S145" s="8"/>
      <c r="T145" s="9"/>
      <c r="U145" s="6"/>
      <c r="V145" s="6"/>
      <c r="Y145" s="5"/>
      <c r="Z145" s="6"/>
    </row>
    <row r="146" spans="13:26" s="4" customFormat="1" x14ac:dyDescent="0.2">
      <c r="M146" s="8"/>
      <c r="N146" s="8"/>
      <c r="O146" s="8"/>
      <c r="P146" s="8"/>
      <c r="Q146" s="8"/>
      <c r="R146" s="8"/>
      <c r="S146" s="8"/>
      <c r="T146" s="9"/>
      <c r="U146" s="6"/>
      <c r="V146" s="6"/>
      <c r="Y146" s="5"/>
      <c r="Z146" s="6"/>
    </row>
    <row r="147" spans="13:26" s="4" customFormat="1" x14ac:dyDescent="0.2">
      <c r="M147" s="8"/>
      <c r="N147" s="8"/>
      <c r="O147" s="8"/>
      <c r="P147" s="8"/>
      <c r="Q147" s="8"/>
      <c r="R147" s="8"/>
      <c r="S147" s="8"/>
      <c r="T147" s="9"/>
      <c r="U147" s="6"/>
      <c r="V147" s="6"/>
      <c r="Y147" s="5"/>
      <c r="Z147" s="6"/>
    </row>
    <row r="148" spans="13:26" s="4" customFormat="1" x14ac:dyDescent="0.2">
      <c r="M148" s="8"/>
      <c r="N148" s="8"/>
      <c r="O148" s="8"/>
      <c r="P148" s="8"/>
      <c r="Q148" s="8"/>
      <c r="R148" s="8"/>
      <c r="S148" s="8"/>
      <c r="T148" s="9"/>
      <c r="U148" s="6"/>
      <c r="V148" s="6"/>
      <c r="Y148" s="5"/>
      <c r="Z148" s="6"/>
    </row>
    <row r="149" spans="13:26" s="4" customFormat="1" x14ac:dyDescent="0.2">
      <c r="M149" s="8"/>
      <c r="N149" s="8"/>
      <c r="O149" s="8"/>
      <c r="P149" s="8"/>
      <c r="Q149" s="8"/>
      <c r="R149" s="8"/>
      <c r="S149" s="8"/>
      <c r="T149" s="9"/>
      <c r="U149" s="6"/>
      <c r="V149" s="6"/>
      <c r="Y149" s="5"/>
      <c r="Z149" s="6"/>
    </row>
    <row r="150" spans="13:26" s="4" customFormat="1" x14ac:dyDescent="0.2">
      <c r="M150" s="8"/>
      <c r="N150" s="8"/>
      <c r="O150" s="8"/>
      <c r="P150" s="8"/>
      <c r="Q150" s="8"/>
      <c r="R150" s="8"/>
      <c r="S150" s="8"/>
      <c r="T150" s="9"/>
      <c r="U150" s="6"/>
      <c r="V150" s="6"/>
      <c r="Y150" s="5"/>
      <c r="Z150" s="6"/>
    </row>
    <row r="151" spans="13:26" s="4" customFormat="1" x14ac:dyDescent="0.2">
      <c r="M151" s="8"/>
      <c r="N151" s="8"/>
      <c r="O151" s="8"/>
      <c r="P151" s="8"/>
      <c r="Q151" s="8"/>
      <c r="R151" s="8"/>
      <c r="S151" s="8"/>
      <c r="T151" s="9"/>
      <c r="U151" s="6"/>
      <c r="V151" s="6"/>
      <c r="Y151" s="5"/>
      <c r="Z151" s="6"/>
    </row>
    <row r="152" spans="13:26" s="4" customFormat="1" x14ac:dyDescent="0.2">
      <c r="M152" s="8"/>
      <c r="N152" s="8"/>
      <c r="O152" s="8"/>
      <c r="P152" s="8"/>
      <c r="Q152" s="8"/>
      <c r="R152" s="8"/>
      <c r="S152" s="8"/>
      <c r="T152" s="9"/>
      <c r="U152" s="6"/>
      <c r="V152" s="6"/>
      <c r="Y152" s="5"/>
      <c r="Z152" s="6"/>
    </row>
    <row r="153" spans="13:26" s="4" customFormat="1" x14ac:dyDescent="0.2">
      <c r="M153" s="8"/>
      <c r="N153" s="8"/>
      <c r="O153" s="8"/>
      <c r="P153" s="8"/>
      <c r="Q153" s="8"/>
      <c r="R153" s="8"/>
      <c r="S153" s="8"/>
      <c r="T153" s="9"/>
      <c r="U153" s="6"/>
      <c r="V153" s="6"/>
      <c r="Y153" s="5"/>
      <c r="Z153" s="6"/>
    </row>
    <row r="154" spans="13:26" s="4" customFormat="1" x14ac:dyDescent="0.2">
      <c r="M154" s="8"/>
      <c r="N154" s="8"/>
      <c r="O154" s="8"/>
      <c r="P154" s="8"/>
      <c r="Q154" s="8"/>
      <c r="R154" s="8"/>
      <c r="S154" s="8"/>
      <c r="T154" s="9"/>
      <c r="U154" s="6"/>
      <c r="V154" s="6"/>
      <c r="Y154" s="5"/>
      <c r="Z154" s="6"/>
    </row>
    <row r="155" spans="13:26" s="4" customFormat="1" x14ac:dyDescent="0.2">
      <c r="M155" s="8"/>
      <c r="N155" s="8"/>
      <c r="O155" s="8"/>
      <c r="P155" s="8"/>
      <c r="Q155" s="8"/>
      <c r="R155" s="8"/>
      <c r="S155" s="8"/>
      <c r="T155" s="9"/>
      <c r="U155" s="6"/>
      <c r="V155" s="6"/>
      <c r="Y155" s="5"/>
      <c r="Z155" s="6"/>
    </row>
    <row r="156" spans="13:26" s="4" customFormat="1" x14ac:dyDescent="0.2">
      <c r="M156" s="8"/>
      <c r="N156" s="8"/>
      <c r="O156" s="8"/>
      <c r="P156" s="8"/>
      <c r="Q156" s="8"/>
      <c r="R156" s="8"/>
      <c r="S156" s="8"/>
      <c r="T156" s="9"/>
      <c r="U156" s="6"/>
      <c r="V156" s="6"/>
      <c r="Y156" s="5"/>
      <c r="Z156" s="6"/>
    </row>
    <row r="157" spans="13:26" s="4" customFormat="1" x14ac:dyDescent="0.2">
      <c r="M157" s="8"/>
      <c r="N157" s="8"/>
      <c r="O157" s="8"/>
      <c r="P157" s="8"/>
      <c r="Q157" s="8"/>
      <c r="R157" s="8"/>
      <c r="S157" s="8"/>
      <c r="T157" s="9"/>
      <c r="U157" s="6"/>
      <c r="V157" s="6"/>
      <c r="Y157" s="5"/>
      <c r="Z157" s="6"/>
    </row>
    <row r="158" spans="13:26" s="4" customFormat="1" x14ac:dyDescent="0.2">
      <c r="M158" s="8"/>
      <c r="N158" s="8"/>
      <c r="O158" s="8"/>
      <c r="P158" s="8"/>
      <c r="Q158" s="8"/>
      <c r="R158" s="8"/>
      <c r="S158" s="8"/>
      <c r="T158" s="9"/>
      <c r="U158" s="6"/>
      <c r="V158" s="6"/>
      <c r="Y158" s="5"/>
      <c r="Z158" s="6"/>
    </row>
    <row r="159" spans="13:26" s="4" customFormat="1" x14ac:dyDescent="0.2">
      <c r="M159" s="8"/>
      <c r="N159" s="8"/>
      <c r="O159" s="8"/>
      <c r="P159" s="8"/>
      <c r="Q159" s="8"/>
      <c r="R159" s="8"/>
      <c r="S159" s="8"/>
      <c r="T159" s="9"/>
      <c r="U159" s="6"/>
      <c r="V159" s="6"/>
      <c r="Y159" s="5"/>
      <c r="Z159" s="6"/>
    </row>
    <row r="160" spans="13:26" s="4" customFormat="1" x14ac:dyDescent="0.2">
      <c r="M160" s="8"/>
      <c r="N160" s="8"/>
      <c r="O160" s="8"/>
      <c r="P160" s="8"/>
      <c r="Q160" s="8"/>
      <c r="R160" s="8"/>
      <c r="S160" s="8"/>
      <c r="T160" s="9"/>
      <c r="U160" s="6"/>
      <c r="V160" s="6"/>
      <c r="Y160" s="5"/>
      <c r="Z160" s="6"/>
    </row>
    <row r="161" spans="13:26" s="4" customFormat="1" x14ac:dyDescent="0.2">
      <c r="M161" s="8"/>
      <c r="N161" s="8"/>
      <c r="O161" s="8"/>
      <c r="P161" s="8"/>
      <c r="Q161" s="8"/>
      <c r="R161" s="8"/>
      <c r="S161" s="8"/>
      <c r="T161" s="9"/>
      <c r="U161" s="6"/>
      <c r="V161" s="6"/>
      <c r="Y161" s="5"/>
      <c r="Z161" s="6"/>
    </row>
    <row r="162" spans="13:26" s="4" customFormat="1" x14ac:dyDescent="0.2">
      <c r="M162" s="8"/>
      <c r="N162" s="8"/>
      <c r="O162" s="8"/>
      <c r="P162" s="8"/>
      <c r="Q162" s="8"/>
      <c r="R162" s="8"/>
      <c r="S162" s="8"/>
      <c r="T162" s="9"/>
      <c r="U162" s="6"/>
      <c r="V162" s="6"/>
      <c r="Y162" s="5"/>
      <c r="Z162" s="6"/>
    </row>
    <row r="163" spans="13:26" s="4" customFormat="1" x14ac:dyDescent="0.2">
      <c r="M163" s="8"/>
      <c r="N163" s="8"/>
      <c r="O163" s="8"/>
      <c r="P163" s="8"/>
      <c r="Q163" s="8"/>
      <c r="R163" s="8"/>
      <c r="S163" s="8"/>
      <c r="T163" s="9"/>
      <c r="U163" s="6"/>
      <c r="V163" s="6"/>
      <c r="Y163" s="5"/>
      <c r="Z163" s="6"/>
    </row>
    <row r="164" spans="13:26" s="4" customFormat="1" x14ac:dyDescent="0.2">
      <c r="M164" s="8"/>
      <c r="N164" s="8"/>
      <c r="O164" s="8"/>
      <c r="P164" s="8"/>
      <c r="Q164" s="8"/>
      <c r="R164" s="8"/>
      <c r="S164" s="8"/>
      <c r="T164" s="9"/>
      <c r="U164" s="6"/>
      <c r="V164" s="6"/>
      <c r="Y164" s="5"/>
      <c r="Z164" s="6"/>
    </row>
    <row r="165" spans="13:26" s="4" customFormat="1" x14ac:dyDescent="0.2">
      <c r="M165" s="8"/>
      <c r="N165" s="8"/>
      <c r="O165" s="8"/>
      <c r="P165" s="8"/>
      <c r="Q165" s="8"/>
      <c r="R165" s="8"/>
      <c r="S165" s="8"/>
      <c r="T165" s="9"/>
      <c r="U165" s="6"/>
      <c r="V165" s="6"/>
      <c r="Y165" s="5"/>
      <c r="Z165" s="6"/>
    </row>
    <row r="166" spans="13:26" s="4" customFormat="1" x14ac:dyDescent="0.2">
      <c r="M166" s="8"/>
      <c r="N166" s="8"/>
      <c r="O166" s="8"/>
      <c r="P166" s="8"/>
      <c r="Q166" s="8"/>
      <c r="R166" s="8"/>
      <c r="S166" s="8"/>
      <c r="T166" s="9"/>
      <c r="U166" s="6"/>
      <c r="V166" s="6"/>
      <c r="Y166" s="5"/>
      <c r="Z166" s="6"/>
    </row>
    <row r="167" spans="13:26" s="4" customFormat="1" x14ac:dyDescent="0.2">
      <c r="M167" s="8"/>
      <c r="N167" s="8"/>
      <c r="O167" s="8"/>
      <c r="P167" s="8"/>
      <c r="Q167" s="8"/>
      <c r="R167" s="8"/>
      <c r="S167" s="8"/>
      <c r="T167" s="9"/>
      <c r="U167" s="6"/>
      <c r="V167" s="6"/>
      <c r="Y167" s="5"/>
      <c r="Z167" s="6"/>
    </row>
    <row r="168" spans="13:26" s="4" customFormat="1" x14ac:dyDescent="0.2">
      <c r="M168" s="8"/>
      <c r="N168" s="8"/>
      <c r="O168" s="8"/>
      <c r="P168" s="8"/>
      <c r="Q168" s="8"/>
      <c r="R168" s="8"/>
      <c r="S168" s="8"/>
      <c r="T168" s="9"/>
      <c r="U168" s="6"/>
      <c r="V168" s="6"/>
      <c r="Y168" s="5"/>
      <c r="Z168" s="6"/>
    </row>
    <row r="169" spans="13:26" s="4" customFormat="1" x14ac:dyDescent="0.2">
      <c r="M169" s="8"/>
      <c r="N169" s="8"/>
      <c r="O169" s="8"/>
      <c r="P169" s="8"/>
      <c r="Q169" s="8"/>
      <c r="R169" s="8"/>
      <c r="S169" s="8"/>
      <c r="T169" s="9"/>
      <c r="U169" s="6"/>
      <c r="V169" s="6"/>
      <c r="Y169" s="5"/>
      <c r="Z169" s="6"/>
    </row>
    <row r="170" spans="13:26" s="4" customFormat="1" x14ac:dyDescent="0.2">
      <c r="M170" s="8"/>
      <c r="N170" s="8"/>
      <c r="O170" s="8"/>
      <c r="P170" s="8"/>
      <c r="Q170" s="8"/>
      <c r="R170" s="8"/>
      <c r="S170" s="8"/>
      <c r="T170" s="9"/>
      <c r="U170" s="6"/>
      <c r="V170" s="6"/>
      <c r="Y170" s="5"/>
      <c r="Z170" s="6"/>
    </row>
    <row r="171" spans="13:26" s="4" customFormat="1" x14ac:dyDescent="0.2">
      <c r="M171" s="8"/>
      <c r="N171" s="8"/>
      <c r="O171" s="8"/>
      <c r="P171" s="8"/>
      <c r="Q171" s="8"/>
      <c r="R171" s="8"/>
      <c r="S171" s="8"/>
      <c r="T171" s="9"/>
      <c r="U171" s="6"/>
      <c r="V171" s="6"/>
      <c r="Y171" s="5"/>
      <c r="Z171" s="6"/>
    </row>
    <row r="172" spans="13:26" s="4" customFormat="1" x14ac:dyDescent="0.2">
      <c r="M172" s="8"/>
      <c r="N172" s="8"/>
      <c r="O172" s="8"/>
      <c r="P172" s="8"/>
      <c r="Q172" s="8"/>
      <c r="R172" s="8"/>
      <c r="S172" s="8"/>
      <c r="T172" s="9"/>
      <c r="U172" s="6"/>
      <c r="V172" s="6"/>
      <c r="Y172" s="5"/>
      <c r="Z172" s="6"/>
    </row>
    <row r="173" spans="13:26" s="4" customFormat="1" x14ac:dyDescent="0.2">
      <c r="M173" s="8"/>
      <c r="N173" s="8"/>
      <c r="O173" s="8"/>
      <c r="P173" s="8"/>
      <c r="Q173" s="8"/>
      <c r="R173" s="8"/>
      <c r="S173" s="8"/>
      <c r="T173" s="9"/>
      <c r="U173" s="6"/>
      <c r="V173" s="6"/>
      <c r="Y173" s="5"/>
      <c r="Z173" s="6"/>
    </row>
    <row r="174" spans="13:26" s="4" customFormat="1" x14ac:dyDescent="0.2">
      <c r="M174" s="8"/>
      <c r="N174" s="8"/>
      <c r="O174" s="8"/>
      <c r="P174" s="8"/>
      <c r="Q174" s="8"/>
      <c r="R174" s="8"/>
      <c r="S174" s="8"/>
      <c r="T174" s="9"/>
      <c r="U174" s="6"/>
      <c r="V174" s="6"/>
      <c r="Y174" s="5"/>
      <c r="Z174" s="6"/>
    </row>
    <row r="175" spans="13:26" s="4" customFormat="1" x14ac:dyDescent="0.2">
      <c r="M175" s="8"/>
      <c r="N175" s="8"/>
      <c r="O175" s="8"/>
      <c r="P175" s="8"/>
      <c r="Q175" s="8"/>
      <c r="R175" s="8"/>
      <c r="S175" s="8"/>
      <c r="T175" s="9"/>
      <c r="U175" s="6"/>
      <c r="V175" s="6"/>
      <c r="Y175" s="5"/>
      <c r="Z175" s="6"/>
    </row>
    <row r="176" spans="13:26" s="4" customFormat="1" x14ac:dyDescent="0.2">
      <c r="M176" s="8"/>
      <c r="N176" s="8"/>
      <c r="O176" s="8"/>
      <c r="P176" s="8"/>
      <c r="Q176" s="8"/>
      <c r="R176" s="8"/>
      <c r="S176" s="8"/>
      <c r="T176" s="9"/>
      <c r="U176" s="6"/>
      <c r="V176" s="6"/>
      <c r="Y176" s="5"/>
      <c r="Z176" s="6"/>
    </row>
    <row r="177" spans="13:26" s="4" customFormat="1" x14ac:dyDescent="0.2">
      <c r="M177" s="8"/>
      <c r="N177" s="8"/>
      <c r="O177" s="8"/>
      <c r="P177" s="8"/>
      <c r="Q177" s="8"/>
      <c r="R177" s="8"/>
      <c r="S177" s="8"/>
      <c r="T177" s="9"/>
      <c r="U177" s="6"/>
      <c r="V177" s="6"/>
      <c r="Y177" s="5"/>
      <c r="Z177" s="6"/>
    </row>
    <row r="178" spans="13:26" s="4" customFormat="1" x14ac:dyDescent="0.2">
      <c r="M178" s="8"/>
      <c r="N178" s="8"/>
      <c r="O178" s="8"/>
      <c r="P178" s="8"/>
      <c r="Q178" s="8"/>
      <c r="R178" s="8"/>
      <c r="S178" s="8"/>
      <c r="T178" s="9"/>
      <c r="U178" s="6"/>
      <c r="V178" s="6"/>
      <c r="Y178" s="5"/>
      <c r="Z178" s="6"/>
    </row>
    <row r="179" spans="13:26" s="4" customFormat="1" x14ac:dyDescent="0.2">
      <c r="M179" s="8"/>
      <c r="N179" s="8"/>
      <c r="O179" s="8"/>
      <c r="P179" s="8"/>
      <c r="Q179" s="8"/>
      <c r="R179" s="8"/>
      <c r="S179" s="8"/>
      <c r="T179" s="9"/>
      <c r="U179" s="6"/>
      <c r="V179" s="6"/>
      <c r="Y179" s="5"/>
      <c r="Z179" s="6"/>
    </row>
    <row r="180" spans="13:26" s="4" customFormat="1" x14ac:dyDescent="0.2">
      <c r="M180" s="8"/>
      <c r="N180" s="8"/>
      <c r="O180" s="8"/>
      <c r="P180" s="8"/>
      <c r="Q180" s="8"/>
      <c r="R180" s="8"/>
      <c r="S180" s="8"/>
      <c r="T180" s="9"/>
      <c r="U180" s="6"/>
      <c r="V180" s="6"/>
      <c r="Y180" s="5"/>
      <c r="Z180" s="6"/>
    </row>
    <row r="181" spans="13:26" s="4" customFormat="1" x14ac:dyDescent="0.2">
      <c r="M181" s="8"/>
      <c r="N181" s="8"/>
      <c r="O181" s="8"/>
      <c r="P181" s="8"/>
      <c r="Q181" s="8"/>
      <c r="R181" s="8"/>
      <c r="S181" s="8"/>
      <c r="T181" s="9"/>
      <c r="U181" s="6"/>
      <c r="V181" s="6"/>
      <c r="Y181" s="5"/>
      <c r="Z181" s="6"/>
    </row>
    <row r="182" spans="13:26" s="4" customFormat="1" x14ac:dyDescent="0.2">
      <c r="M182" s="8"/>
      <c r="N182" s="8"/>
      <c r="O182" s="8"/>
      <c r="P182" s="8"/>
      <c r="Q182" s="8"/>
      <c r="R182" s="8"/>
      <c r="S182" s="8"/>
      <c r="T182" s="9"/>
      <c r="U182" s="6"/>
      <c r="V182" s="6"/>
      <c r="Y182" s="5"/>
      <c r="Z182" s="6"/>
    </row>
    <row r="183" spans="13:26" s="4" customFormat="1" x14ac:dyDescent="0.2">
      <c r="M183" s="8"/>
      <c r="N183" s="8"/>
      <c r="O183" s="8"/>
      <c r="P183" s="8"/>
      <c r="Q183" s="8"/>
      <c r="R183" s="8"/>
      <c r="S183" s="8"/>
      <c r="T183" s="9"/>
      <c r="U183" s="6"/>
      <c r="V183" s="6"/>
      <c r="Y183" s="5"/>
      <c r="Z183" s="6"/>
    </row>
    <row r="184" spans="13:26" s="4" customFormat="1" x14ac:dyDescent="0.2">
      <c r="M184" s="8"/>
      <c r="N184" s="8"/>
      <c r="O184" s="8"/>
      <c r="P184" s="8"/>
      <c r="Q184" s="8"/>
      <c r="R184" s="8"/>
      <c r="S184" s="8"/>
      <c r="T184" s="9"/>
      <c r="U184" s="6"/>
      <c r="V184" s="6"/>
      <c r="Y184" s="5"/>
      <c r="Z184" s="6"/>
    </row>
    <row r="185" spans="13:26" s="4" customFormat="1" x14ac:dyDescent="0.2">
      <c r="M185" s="8"/>
      <c r="N185" s="8"/>
      <c r="O185" s="8"/>
      <c r="P185" s="8"/>
      <c r="Q185" s="8"/>
      <c r="R185" s="8"/>
      <c r="S185" s="8"/>
      <c r="T185" s="9"/>
      <c r="U185" s="6"/>
      <c r="V185" s="6"/>
      <c r="Y185" s="5"/>
      <c r="Z185" s="6"/>
    </row>
    <row r="186" spans="13:26" s="4" customFormat="1" x14ac:dyDescent="0.2">
      <c r="M186" s="8"/>
      <c r="N186" s="8"/>
      <c r="O186" s="8"/>
      <c r="P186" s="8"/>
      <c r="Q186" s="8"/>
      <c r="R186" s="8"/>
      <c r="S186" s="8"/>
      <c r="T186" s="9"/>
      <c r="U186" s="6"/>
      <c r="V186" s="6"/>
      <c r="Y186" s="5"/>
      <c r="Z186" s="6"/>
    </row>
    <row r="187" spans="13:26" s="4" customFormat="1" x14ac:dyDescent="0.2">
      <c r="M187" s="8"/>
      <c r="N187" s="8"/>
      <c r="O187" s="8"/>
      <c r="P187" s="8"/>
      <c r="Q187" s="8"/>
      <c r="R187" s="8"/>
      <c r="S187" s="8"/>
      <c r="T187" s="9"/>
      <c r="U187" s="6"/>
      <c r="V187" s="6"/>
      <c r="Y187" s="5"/>
      <c r="Z187" s="6"/>
    </row>
    <row r="188" spans="13:26" s="4" customFormat="1" x14ac:dyDescent="0.2">
      <c r="M188" s="8"/>
      <c r="N188" s="8"/>
      <c r="O188" s="8"/>
      <c r="P188" s="8"/>
      <c r="Q188" s="8"/>
      <c r="R188" s="8"/>
      <c r="S188" s="8"/>
      <c r="T188" s="9"/>
      <c r="U188" s="6"/>
      <c r="V188" s="6"/>
      <c r="Y188" s="5"/>
      <c r="Z188" s="6"/>
    </row>
    <row r="189" spans="13:26" s="4" customFormat="1" x14ac:dyDescent="0.2">
      <c r="M189" s="8"/>
      <c r="N189" s="8"/>
      <c r="O189" s="8"/>
      <c r="P189" s="8"/>
      <c r="Q189" s="8"/>
      <c r="R189" s="8"/>
      <c r="S189" s="8"/>
      <c r="T189" s="9"/>
      <c r="U189" s="6"/>
      <c r="V189" s="6"/>
      <c r="Y189" s="5"/>
      <c r="Z189" s="6"/>
    </row>
    <row r="190" spans="13:26" s="4" customFormat="1" x14ac:dyDescent="0.2">
      <c r="M190" s="8"/>
      <c r="N190" s="8"/>
      <c r="O190" s="8"/>
      <c r="P190" s="8"/>
      <c r="Q190" s="8"/>
      <c r="R190" s="8"/>
      <c r="S190" s="8"/>
      <c r="T190" s="9"/>
      <c r="U190" s="6"/>
      <c r="V190" s="6"/>
      <c r="Y190" s="5"/>
      <c r="Z190" s="6"/>
    </row>
    <row r="191" spans="13:26" s="4" customFormat="1" x14ac:dyDescent="0.2">
      <c r="M191" s="8"/>
      <c r="N191" s="8"/>
      <c r="O191" s="8"/>
      <c r="P191" s="8"/>
      <c r="Q191" s="8"/>
      <c r="R191" s="8"/>
      <c r="S191" s="8"/>
      <c r="T191" s="9"/>
      <c r="U191" s="6"/>
      <c r="V191" s="6"/>
      <c r="Y191" s="5"/>
      <c r="Z191" s="6"/>
    </row>
    <row r="192" spans="13:26" s="4" customFormat="1" x14ac:dyDescent="0.2">
      <c r="M192" s="8"/>
      <c r="N192" s="8"/>
      <c r="O192" s="8"/>
      <c r="P192" s="8"/>
      <c r="Q192" s="8"/>
      <c r="R192" s="8"/>
      <c r="S192" s="8"/>
      <c r="T192" s="9"/>
      <c r="U192" s="6"/>
      <c r="V192" s="6"/>
      <c r="Y192" s="5"/>
      <c r="Z192" s="6"/>
    </row>
    <row r="193" spans="13:26" s="4" customFormat="1" x14ac:dyDescent="0.2">
      <c r="M193" s="8"/>
      <c r="N193" s="8"/>
      <c r="O193" s="8"/>
      <c r="P193" s="8"/>
      <c r="Q193" s="8"/>
      <c r="R193" s="8"/>
      <c r="S193" s="8"/>
      <c r="T193" s="9"/>
      <c r="U193" s="6"/>
      <c r="V193" s="6"/>
      <c r="Y193" s="5"/>
      <c r="Z193" s="6"/>
    </row>
    <row r="194" spans="13:26" s="4" customFormat="1" x14ac:dyDescent="0.2">
      <c r="M194" s="8"/>
      <c r="N194" s="8"/>
      <c r="O194" s="8"/>
      <c r="P194" s="8"/>
      <c r="Q194" s="8"/>
      <c r="R194" s="8"/>
      <c r="S194" s="8"/>
      <c r="T194" s="9"/>
      <c r="U194" s="6"/>
      <c r="V194" s="6"/>
      <c r="Y194" s="5"/>
      <c r="Z194" s="6"/>
    </row>
    <row r="195" spans="13:26" s="4" customFormat="1" x14ac:dyDescent="0.2">
      <c r="M195" s="8"/>
      <c r="N195" s="8"/>
      <c r="O195" s="8"/>
      <c r="P195" s="8"/>
      <c r="Q195" s="8"/>
      <c r="R195" s="8"/>
      <c r="S195" s="8"/>
      <c r="T195" s="9"/>
      <c r="U195" s="6"/>
      <c r="V195" s="6"/>
      <c r="Y195" s="5"/>
      <c r="Z195" s="6"/>
    </row>
    <row r="196" spans="13:26" s="4" customFormat="1" x14ac:dyDescent="0.2">
      <c r="M196" s="8"/>
      <c r="N196" s="8"/>
      <c r="O196" s="8"/>
      <c r="P196" s="8"/>
      <c r="Q196" s="8"/>
      <c r="R196" s="8"/>
      <c r="S196" s="8"/>
      <c r="T196" s="9"/>
      <c r="U196" s="6"/>
      <c r="V196" s="6"/>
      <c r="Y196" s="5"/>
      <c r="Z196" s="6"/>
    </row>
    <row r="197" spans="13:26" s="4" customFormat="1" x14ac:dyDescent="0.2">
      <c r="M197" s="8"/>
      <c r="N197" s="8"/>
      <c r="O197" s="8"/>
      <c r="P197" s="8"/>
      <c r="Q197" s="8"/>
      <c r="R197" s="8"/>
      <c r="S197" s="8"/>
      <c r="T197" s="9"/>
      <c r="U197" s="6"/>
      <c r="V197" s="6"/>
      <c r="Y197" s="5"/>
      <c r="Z197" s="6"/>
    </row>
    <row r="198" spans="13:26" s="4" customFormat="1" x14ac:dyDescent="0.2">
      <c r="M198" s="8"/>
      <c r="N198" s="8"/>
      <c r="O198" s="8"/>
      <c r="P198" s="8"/>
      <c r="Q198" s="8"/>
      <c r="R198" s="8"/>
      <c r="S198" s="8"/>
      <c r="T198" s="9"/>
      <c r="U198" s="6"/>
      <c r="V198" s="6"/>
      <c r="Y198" s="5"/>
      <c r="Z198" s="6"/>
    </row>
    <row r="199" spans="13:26" s="4" customFormat="1" x14ac:dyDescent="0.2">
      <c r="M199" s="8"/>
      <c r="N199" s="8"/>
      <c r="O199" s="8"/>
      <c r="P199" s="8"/>
      <c r="Q199" s="8"/>
      <c r="R199" s="8"/>
      <c r="S199" s="8"/>
      <c r="T199" s="9"/>
      <c r="U199" s="6"/>
      <c r="V199" s="6"/>
      <c r="Y199" s="5"/>
      <c r="Z199" s="6"/>
    </row>
    <row r="200" spans="13:26" s="4" customFormat="1" x14ac:dyDescent="0.2">
      <c r="M200" s="8"/>
      <c r="N200" s="8"/>
      <c r="O200" s="8"/>
      <c r="P200" s="8"/>
      <c r="Q200" s="8"/>
      <c r="R200" s="8"/>
      <c r="S200" s="8"/>
      <c r="T200" s="9"/>
      <c r="U200" s="6"/>
      <c r="V200" s="6"/>
      <c r="Y200" s="5"/>
      <c r="Z200" s="6"/>
    </row>
    <row r="201" spans="13:26" s="4" customFormat="1" x14ac:dyDescent="0.2">
      <c r="M201" s="8"/>
      <c r="N201" s="8"/>
      <c r="O201" s="8"/>
      <c r="P201" s="8"/>
      <c r="Q201" s="8"/>
      <c r="R201" s="8"/>
      <c r="S201" s="8"/>
      <c r="T201" s="9"/>
      <c r="U201" s="6"/>
      <c r="V201" s="6"/>
      <c r="Y201" s="5"/>
      <c r="Z201" s="6"/>
    </row>
    <row r="202" spans="13:26" s="4" customFormat="1" x14ac:dyDescent="0.2">
      <c r="M202" s="8"/>
      <c r="N202" s="8"/>
      <c r="O202" s="8"/>
      <c r="P202" s="8"/>
      <c r="Q202" s="8"/>
      <c r="R202" s="8"/>
      <c r="S202" s="8"/>
      <c r="T202" s="9"/>
      <c r="U202" s="6"/>
      <c r="V202" s="6"/>
      <c r="Y202" s="5"/>
      <c r="Z202" s="6"/>
    </row>
    <row r="203" spans="13:26" s="4" customFormat="1" x14ac:dyDescent="0.2">
      <c r="M203" s="8"/>
      <c r="N203" s="8"/>
      <c r="O203" s="8"/>
      <c r="P203" s="8"/>
      <c r="Q203" s="8"/>
      <c r="R203" s="8"/>
      <c r="S203" s="8"/>
      <c r="T203" s="9"/>
      <c r="U203" s="6"/>
      <c r="V203" s="6"/>
      <c r="Y203" s="5"/>
      <c r="Z203" s="6"/>
    </row>
    <row r="204" spans="13:26" s="4" customFormat="1" x14ac:dyDescent="0.2">
      <c r="M204" s="8"/>
      <c r="N204" s="8"/>
      <c r="O204" s="8"/>
      <c r="P204" s="8"/>
      <c r="Q204" s="8"/>
      <c r="R204" s="8"/>
      <c r="S204" s="8"/>
      <c r="T204" s="9"/>
      <c r="U204" s="6"/>
      <c r="V204" s="6"/>
      <c r="Y204" s="5"/>
      <c r="Z204" s="6"/>
    </row>
    <row r="205" spans="13:26" s="4" customFormat="1" x14ac:dyDescent="0.2">
      <c r="M205" s="8"/>
      <c r="N205" s="8"/>
      <c r="O205" s="8"/>
      <c r="P205" s="8"/>
      <c r="Q205" s="8"/>
      <c r="R205" s="8"/>
      <c r="S205" s="8"/>
      <c r="T205" s="9"/>
      <c r="U205" s="6"/>
      <c r="V205" s="6"/>
      <c r="Y205" s="5"/>
      <c r="Z205" s="6"/>
    </row>
    <row r="206" spans="13:26" s="4" customFormat="1" x14ac:dyDescent="0.2">
      <c r="M206" s="8"/>
      <c r="N206" s="8"/>
      <c r="O206" s="8"/>
      <c r="P206" s="8"/>
      <c r="Q206" s="8"/>
      <c r="R206" s="8"/>
      <c r="S206" s="8"/>
      <c r="T206" s="9"/>
      <c r="U206" s="6"/>
      <c r="V206" s="6"/>
      <c r="Y206" s="5"/>
      <c r="Z206" s="6"/>
    </row>
    <row r="207" spans="13:26" s="4" customFormat="1" x14ac:dyDescent="0.2">
      <c r="M207" s="8"/>
      <c r="N207" s="8"/>
      <c r="O207" s="8"/>
      <c r="P207" s="8"/>
      <c r="Q207" s="8"/>
      <c r="R207" s="8"/>
      <c r="S207" s="8"/>
      <c r="T207" s="9"/>
      <c r="U207" s="6"/>
      <c r="V207" s="6"/>
      <c r="Y207" s="5"/>
      <c r="Z207" s="6"/>
    </row>
    <row r="208" spans="13:26" s="4" customFormat="1" x14ac:dyDescent="0.2">
      <c r="M208" s="8"/>
      <c r="N208" s="8"/>
      <c r="O208" s="8"/>
      <c r="P208" s="8"/>
      <c r="Q208" s="8"/>
      <c r="R208" s="8"/>
      <c r="S208" s="8"/>
      <c r="T208" s="9"/>
      <c r="U208" s="6"/>
      <c r="V208" s="6"/>
      <c r="Y208" s="5"/>
      <c r="Z208" s="6"/>
    </row>
    <row r="209" spans="13:26" s="4" customFormat="1" x14ac:dyDescent="0.2">
      <c r="M209" s="8"/>
      <c r="N209" s="8"/>
      <c r="O209" s="8"/>
      <c r="P209" s="8"/>
      <c r="Q209" s="8"/>
      <c r="R209" s="8"/>
      <c r="S209" s="8"/>
      <c r="T209" s="9"/>
      <c r="U209" s="6"/>
      <c r="V209" s="6"/>
      <c r="Y209" s="5"/>
      <c r="Z209" s="6"/>
    </row>
    <row r="210" spans="13:26" s="4" customFormat="1" x14ac:dyDescent="0.2">
      <c r="M210" s="8"/>
      <c r="N210" s="8"/>
      <c r="O210" s="8"/>
      <c r="P210" s="8"/>
      <c r="Q210" s="8"/>
      <c r="R210" s="8"/>
      <c r="S210" s="8"/>
      <c r="T210" s="9"/>
      <c r="U210" s="6"/>
      <c r="V210" s="6"/>
      <c r="Y210" s="5"/>
      <c r="Z210" s="6"/>
    </row>
    <row r="211" spans="13:26" s="4" customFormat="1" x14ac:dyDescent="0.2">
      <c r="M211" s="8"/>
      <c r="N211" s="8"/>
      <c r="O211" s="8"/>
      <c r="P211" s="8"/>
      <c r="Q211" s="8"/>
      <c r="R211" s="8"/>
      <c r="S211" s="8"/>
      <c r="T211" s="9"/>
      <c r="U211" s="6"/>
      <c r="V211" s="6"/>
      <c r="Y211" s="5"/>
      <c r="Z211" s="6"/>
    </row>
    <row r="212" spans="13:26" s="4" customFormat="1" x14ac:dyDescent="0.2">
      <c r="M212" s="8"/>
      <c r="N212" s="8"/>
      <c r="O212" s="8"/>
      <c r="P212" s="8"/>
      <c r="Q212" s="8"/>
      <c r="R212" s="8"/>
      <c r="S212" s="8"/>
      <c r="T212" s="9"/>
      <c r="U212" s="6"/>
      <c r="V212" s="6"/>
      <c r="Y212" s="5"/>
      <c r="Z212" s="6"/>
    </row>
    <row r="213" spans="13:26" s="4" customFormat="1" x14ac:dyDescent="0.2">
      <c r="M213" s="8"/>
      <c r="N213" s="8"/>
      <c r="O213" s="8"/>
      <c r="P213" s="8"/>
      <c r="Q213" s="8"/>
      <c r="R213" s="8"/>
      <c r="S213" s="8"/>
      <c r="T213" s="9"/>
      <c r="U213" s="6"/>
      <c r="V213" s="6"/>
      <c r="Y213" s="5"/>
      <c r="Z213" s="6"/>
    </row>
    <row r="214" spans="13:26" s="4" customFormat="1" x14ac:dyDescent="0.2">
      <c r="M214" s="8"/>
      <c r="N214" s="8"/>
      <c r="O214" s="8"/>
      <c r="P214" s="8"/>
      <c r="Q214" s="8"/>
      <c r="R214" s="8"/>
      <c r="S214" s="8"/>
      <c r="T214" s="9"/>
      <c r="U214" s="6"/>
      <c r="V214" s="6"/>
      <c r="Y214" s="5"/>
      <c r="Z214" s="6"/>
    </row>
    <row r="215" spans="13:26" s="4" customFormat="1" x14ac:dyDescent="0.2">
      <c r="M215" s="8"/>
      <c r="N215" s="8"/>
      <c r="O215" s="8"/>
      <c r="P215" s="8"/>
      <c r="Q215" s="8"/>
      <c r="R215" s="8"/>
      <c r="S215" s="8"/>
      <c r="T215" s="9"/>
      <c r="U215" s="6"/>
      <c r="V215" s="6"/>
      <c r="Y215" s="5"/>
      <c r="Z215" s="6"/>
    </row>
    <row r="216" spans="13:26" s="4" customFormat="1" x14ac:dyDescent="0.2">
      <c r="M216" s="8"/>
      <c r="N216" s="8"/>
      <c r="O216" s="8"/>
      <c r="P216" s="8"/>
      <c r="Q216" s="8"/>
      <c r="R216" s="8"/>
      <c r="S216" s="8"/>
      <c r="T216" s="9"/>
      <c r="U216" s="6"/>
      <c r="V216" s="6"/>
      <c r="Y216" s="5"/>
      <c r="Z216" s="6"/>
    </row>
    <row r="217" spans="13:26" s="4" customFormat="1" x14ac:dyDescent="0.2">
      <c r="M217" s="8"/>
      <c r="N217" s="8"/>
      <c r="O217" s="8"/>
      <c r="P217" s="8"/>
      <c r="Q217" s="8"/>
      <c r="R217" s="8"/>
      <c r="S217" s="8"/>
      <c r="T217" s="9"/>
      <c r="U217" s="6"/>
      <c r="V217" s="6"/>
      <c r="Y217" s="5"/>
      <c r="Z217" s="6"/>
    </row>
    <row r="218" spans="13:26" s="4" customFormat="1" x14ac:dyDescent="0.2">
      <c r="M218" s="8"/>
      <c r="N218" s="8"/>
      <c r="O218" s="8"/>
      <c r="P218" s="8"/>
      <c r="Q218" s="8"/>
      <c r="R218" s="8"/>
      <c r="S218" s="8"/>
      <c r="T218" s="9"/>
      <c r="U218" s="6"/>
      <c r="V218" s="6"/>
      <c r="Y218" s="5"/>
      <c r="Z218" s="6"/>
    </row>
    <row r="219" spans="13:26" s="4" customFormat="1" x14ac:dyDescent="0.2">
      <c r="M219" s="8"/>
      <c r="N219" s="8"/>
      <c r="O219" s="8"/>
      <c r="P219" s="8"/>
      <c r="Q219" s="8"/>
      <c r="R219" s="8"/>
      <c r="S219" s="8"/>
      <c r="T219" s="9"/>
      <c r="U219" s="6"/>
      <c r="V219" s="6"/>
      <c r="Y219" s="5"/>
      <c r="Z219" s="6"/>
    </row>
    <row r="220" spans="13:26" s="4" customFormat="1" x14ac:dyDescent="0.2">
      <c r="M220" s="8"/>
      <c r="N220" s="8"/>
      <c r="O220" s="8"/>
      <c r="P220" s="8"/>
      <c r="Q220" s="8"/>
      <c r="R220" s="8"/>
      <c r="S220" s="8"/>
      <c r="T220" s="9"/>
      <c r="U220" s="6"/>
      <c r="V220" s="6"/>
      <c r="Y220" s="5"/>
      <c r="Z220" s="6"/>
    </row>
    <row r="221" spans="13:26" s="4" customFormat="1" x14ac:dyDescent="0.2">
      <c r="M221" s="8"/>
      <c r="N221" s="8"/>
      <c r="O221" s="8"/>
      <c r="P221" s="8"/>
      <c r="Q221" s="8"/>
      <c r="R221" s="8"/>
      <c r="S221" s="8"/>
      <c r="T221" s="9"/>
      <c r="U221" s="6"/>
      <c r="V221" s="6"/>
      <c r="Y221" s="5"/>
      <c r="Z221" s="6"/>
    </row>
    <row r="222" spans="13:26" s="4" customFormat="1" x14ac:dyDescent="0.2">
      <c r="M222" s="8"/>
      <c r="N222" s="8"/>
      <c r="O222" s="8"/>
      <c r="P222" s="8"/>
      <c r="Q222" s="8"/>
      <c r="R222" s="8"/>
      <c r="S222" s="8"/>
      <c r="T222" s="9"/>
      <c r="U222" s="6"/>
      <c r="V222" s="6"/>
      <c r="Y222" s="5"/>
      <c r="Z222" s="6"/>
    </row>
    <row r="223" spans="13:26" s="4" customFormat="1" x14ac:dyDescent="0.2">
      <c r="M223" s="8"/>
      <c r="N223" s="8"/>
      <c r="O223" s="8"/>
      <c r="P223" s="8"/>
      <c r="Q223" s="8"/>
      <c r="R223" s="8"/>
      <c r="S223" s="8"/>
      <c r="T223" s="9"/>
      <c r="U223" s="6"/>
      <c r="V223" s="6"/>
      <c r="Y223" s="5"/>
      <c r="Z223" s="6"/>
    </row>
    <row r="224" spans="13:26" s="4" customFormat="1" x14ac:dyDescent="0.2">
      <c r="M224" s="8"/>
      <c r="N224" s="8"/>
      <c r="O224" s="8"/>
      <c r="P224" s="8"/>
      <c r="Q224" s="8"/>
      <c r="R224" s="8"/>
      <c r="S224" s="8"/>
      <c r="T224" s="9"/>
      <c r="U224" s="6"/>
      <c r="V224" s="6"/>
      <c r="Y224" s="5"/>
      <c r="Z224" s="6"/>
    </row>
    <row r="225" spans="13:26" s="4" customFormat="1" x14ac:dyDescent="0.2">
      <c r="M225" s="8"/>
      <c r="N225" s="8"/>
      <c r="O225" s="8"/>
      <c r="P225" s="8"/>
      <c r="Q225" s="8"/>
      <c r="R225" s="8"/>
      <c r="S225" s="8"/>
      <c r="T225" s="9"/>
      <c r="U225" s="6"/>
      <c r="V225" s="6"/>
      <c r="Y225" s="5"/>
      <c r="Z225" s="6"/>
    </row>
    <row r="226" spans="13:26" s="4" customFormat="1" x14ac:dyDescent="0.2">
      <c r="M226" s="8"/>
      <c r="N226" s="8"/>
      <c r="O226" s="8"/>
      <c r="P226" s="8"/>
      <c r="Q226" s="8"/>
      <c r="R226" s="8"/>
      <c r="S226" s="8"/>
      <c r="T226" s="9"/>
      <c r="U226" s="6"/>
      <c r="V226" s="6"/>
      <c r="Y226" s="5"/>
      <c r="Z226" s="6"/>
    </row>
    <row r="227" spans="13:26" s="4" customFormat="1" x14ac:dyDescent="0.2">
      <c r="M227" s="8"/>
      <c r="N227" s="8"/>
      <c r="O227" s="8"/>
      <c r="P227" s="8"/>
      <c r="Q227" s="8"/>
      <c r="R227" s="8"/>
      <c r="S227" s="8"/>
      <c r="T227" s="9"/>
      <c r="U227" s="6"/>
      <c r="V227" s="6"/>
      <c r="Y227" s="5"/>
      <c r="Z227" s="6"/>
    </row>
    <row r="228" spans="13:26" s="4" customFormat="1" x14ac:dyDescent="0.2">
      <c r="M228" s="8"/>
      <c r="N228" s="8"/>
      <c r="O228" s="8"/>
      <c r="P228" s="8"/>
      <c r="Q228" s="8"/>
      <c r="R228" s="8"/>
      <c r="S228" s="8"/>
      <c r="T228" s="9"/>
      <c r="U228" s="6"/>
      <c r="V228" s="6"/>
      <c r="Y228" s="5"/>
      <c r="Z228" s="6"/>
    </row>
    <row r="229" spans="13:26" s="4" customFormat="1" x14ac:dyDescent="0.2">
      <c r="M229" s="8"/>
      <c r="N229" s="8"/>
      <c r="O229" s="8"/>
      <c r="P229" s="8"/>
      <c r="Q229" s="8"/>
      <c r="R229" s="8"/>
      <c r="S229" s="8"/>
      <c r="T229" s="9"/>
      <c r="U229" s="6"/>
      <c r="V229" s="6"/>
      <c r="Y229" s="5"/>
      <c r="Z229" s="6"/>
    </row>
    <row r="230" spans="13:26" s="4" customFormat="1" x14ac:dyDescent="0.2">
      <c r="M230" s="8"/>
      <c r="N230" s="8"/>
      <c r="O230" s="8"/>
      <c r="P230" s="8"/>
      <c r="Q230" s="8"/>
      <c r="R230" s="8"/>
      <c r="S230" s="8"/>
      <c r="T230" s="9"/>
      <c r="U230" s="6"/>
      <c r="V230" s="6"/>
      <c r="Y230" s="5"/>
      <c r="Z230" s="6"/>
    </row>
    <row r="231" spans="13:26" s="4" customFormat="1" x14ac:dyDescent="0.2">
      <c r="M231" s="8"/>
      <c r="N231" s="8"/>
      <c r="O231" s="8"/>
      <c r="P231" s="8"/>
      <c r="Q231" s="8"/>
      <c r="R231" s="8"/>
      <c r="S231" s="8"/>
      <c r="T231" s="9"/>
      <c r="U231" s="6"/>
      <c r="V231" s="6"/>
      <c r="Y231" s="5"/>
      <c r="Z231" s="6"/>
    </row>
    <row r="232" spans="13:26" s="4" customFormat="1" x14ac:dyDescent="0.2">
      <c r="M232" s="8"/>
      <c r="N232" s="8"/>
      <c r="O232" s="8"/>
      <c r="P232" s="8"/>
      <c r="Q232" s="8"/>
      <c r="R232" s="8"/>
      <c r="S232" s="8"/>
      <c r="T232" s="9"/>
      <c r="U232" s="6"/>
      <c r="V232" s="6"/>
      <c r="Y232" s="5"/>
      <c r="Z232" s="6"/>
    </row>
    <row r="233" spans="13:26" s="4" customFormat="1" x14ac:dyDescent="0.2">
      <c r="M233" s="8"/>
      <c r="N233" s="8"/>
      <c r="O233" s="8"/>
      <c r="P233" s="8"/>
      <c r="Q233" s="8"/>
      <c r="R233" s="8"/>
      <c r="S233" s="8"/>
      <c r="T233" s="9"/>
      <c r="U233" s="6"/>
      <c r="V233" s="6"/>
      <c r="Y233" s="5"/>
      <c r="Z233" s="6"/>
    </row>
    <row r="234" spans="13:26" s="4" customFormat="1" x14ac:dyDescent="0.2">
      <c r="M234" s="8"/>
      <c r="N234" s="8"/>
      <c r="O234" s="8"/>
      <c r="P234" s="8"/>
      <c r="Q234" s="8"/>
      <c r="R234" s="8"/>
      <c r="S234" s="8"/>
      <c r="T234" s="9"/>
      <c r="U234" s="6"/>
      <c r="V234" s="6"/>
      <c r="Y234" s="5"/>
      <c r="Z234" s="6"/>
    </row>
    <row r="235" spans="13:26" s="4" customFormat="1" x14ac:dyDescent="0.2">
      <c r="M235" s="8"/>
      <c r="N235" s="8"/>
      <c r="O235" s="8"/>
      <c r="P235" s="8"/>
      <c r="Q235" s="8"/>
      <c r="R235" s="8"/>
      <c r="S235" s="8"/>
      <c r="T235" s="9"/>
      <c r="U235" s="6"/>
      <c r="V235" s="6"/>
      <c r="Y235" s="5"/>
      <c r="Z235" s="6"/>
    </row>
    <row r="236" spans="13:26" s="4" customFormat="1" x14ac:dyDescent="0.2">
      <c r="M236" s="8"/>
      <c r="N236" s="8"/>
      <c r="O236" s="8"/>
      <c r="P236" s="8"/>
      <c r="Q236" s="8"/>
      <c r="R236" s="8"/>
      <c r="S236" s="8"/>
      <c r="T236" s="9"/>
      <c r="U236" s="6"/>
      <c r="V236" s="6"/>
      <c r="Y236" s="5"/>
      <c r="Z236" s="6"/>
    </row>
    <row r="237" spans="13:26" s="4" customFormat="1" x14ac:dyDescent="0.2">
      <c r="M237" s="8"/>
      <c r="N237" s="8"/>
      <c r="O237" s="8"/>
      <c r="P237" s="8"/>
      <c r="Q237" s="8"/>
      <c r="R237" s="8"/>
      <c r="S237" s="8"/>
      <c r="T237" s="9"/>
      <c r="U237" s="6"/>
      <c r="V237" s="6"/>
      <c r="Y237" s="5"/>
      <c r="Z237" s="6"/>
    </row>
    <row r="238" spans="13:26" s="4" customFormat="1" x14ac:dyDescent="0.2">
      <c r="M238" s="8"/>
      <c r="N238" s="8"/>
      <c r="O238" s="8"/>
      <c r="P238" s="8"/>
      <c r="Q238" s="8"/>
      <c r="R238" s="8"/>
      <c r="S238" s="8"/>
      <c r="T238" s="9"/>
      <c r="U238" s="6"/>
      <c r="V238" s="6"/>
      <c r="Y238" s="5"/>
      <c r="Z238" s="6"/>
    </row>
    <row r="239" spans="13:26" s="4" customFormat="1" x14ac:dyDescent="0.2">
      <c r="M239" s="8"/>
      <c r="N239" s="8"/>
      <c r="O239" s="8"/>
      <c r="P239" s="8"/>
      <c r="Q239" s="8"/>
      <c r="R239" s="8"/>
      <c r="S239" s="8"/>
      <c r="T239" s="9"/>
      <c r="U239" s="6"/>
      <c r="V239" s="6"/>
      <c r="Y239" s="5"/>
      <c r="Z239" s="6"/>
    </row>
    <row r="240" spans="13:26" s="4" customFormat="1" x14ac:dyDescent="0.2">
      <c r="M240" s="8"/>
      <c r="N240" s="8"/>
      <c r="O240" s="8"/>
      <c r="P240" s="8"/>
      <c r="Q240" s="8"/>
      <c r="R240" s="8"/>
      <c r="S240" s="8"/>
      <c r="T240" s="9"/>
      <c r="U240" s="6"/>
      <c r="V240" s="6"/>
      <c r="Y240" s="5"/>
      <c r="Z240" s="6"/>
    </row>
    <row r="241" spans="13:26" s="4" customFormat="1" x14ac:dyDescent="0.2">
      <c r="M241" s="8"/>
      <c r="N241" s="8"/>
      <c r="O241" s="8"/>
      <c r="P241" s="8"/>
      <c r="Q241" s="8"/>
      <c r="R241" s="8"/>
      <c r="S241" s="8"/>
      <c r="T241" s="9"/>
      <c r="U241" s="6"/>
      <c r="V241" s="6"/>
      <c r="Y241" s="5"/>
      <c r="Z241" s="6"/>
    </row>
    <row r="242" spans="13:26" s="4" customFormat="1" x14ac:dyDescent="0.2">
      <c r="M242" s="8"/>
      <c r="N242" s="8"/>
      <c r="O242" s="8"/>
      <c r="P242" s="8"/>
      <c r="Q242" s="8"/>
      <c r="R242" s="8"/>
      <c r="S242" s="8"/>
      <c r="T242" s="9"/>
      <c r="U242" s="6"/>
      <c r="V242" s="6"/>
      <c r="Y242" s="5"/>
      <c r="Z242" s="6"/>
    </row>
    <row r="243" spans="13:26" s="4" customFormat="1" x14ac:dyDescent="0.2">
      <c r="M243" s="8"/>
      <c r="N243" s="8"/>
      <c r="O243" s="8"/>
      <c r="P243" s="8"/>
      <c r="Q243" s="8"/>
      <c r="R243" s="8"/>
      <c r="S243" s="8"/>
      <c r="T243" s="9"/>
      <c r="U243" s="6"/>
      <c r="V243" s="6"/>
      <c r="Y243" s="5"/>
      <c r="Z243" s="6"/>
    </row>
    <row r="244" spans="13:26" s="4" customFormat="1" x14ac:dyDescent="0.2">
      <c r="M244" s="8"/>
      <c r="N244" s="8"/>
      <c r="O244" s="8"/>
      <c r="P244" s="8"/>
      <c r="Q244" s="8"/>
      <c r="R244" s="8"/>
      <c r="S244" s="8"/>
      <c r="T244" s="9"/>
      <c r="U244" s="6"/>
      <c r="V244" s="6"/>
      <c r="Y244" s="5"/>
      <c r="Z244" s="6"/>
    </row>
    <row r="245" spans="13:26" s="4" customFormat="1" x14ac:dyDescent="0.2">
      <c r="M245" s="8"/>
      <c r="N245" s="8"/>
      <c r="O245" s="8"/>
      <c r="P245" s="8"/>
      <c r="Q245" s="8"/>
      <c r="R245" s="8"/>
      <c r="S245" s="8"/>
      <c r="T245" s="9"/>
      <c r="U245" s="6"/>
      <c r="V245" s="6"/>
      <c r="Y245" s="5"/>
      <c r="Z245" s="6"/>
    </row>
    <row r="246" spans="13:26" s="4" customFormat="1" x14ac:dyDescent="0.2">
      <c r="M246" s="8"/>
      <c r="N246" s="8"/>
      <c r="O246" s="8"/>
      <c r="P246" s="8"/>
      <c r="Q246" s="8"/>
      <c r="R246" s="8"/>
      <c r="S246" s="8"/>
      <c r="T246" s="9"/>
      <c r="U246" s="6"/>
      <c r="V246" s="6"/>
      <c r="Y246" s="5"/>
      <c r="Z246" s="6"/>
    </row>
    <row r="247" spans="13:26" s="4" customFormat="1" x14ac:dyDescent="0.2">
      <c r="M247" s="8"/>
      <c r="N247" s="8"/>
      <c r="O247" s="8"/>
      <c r="P247" s="8"/>
      <c r="Q247" s="8"/>
      <c r="R247" s="8"/>
      <c r="S247" s="8"/>
      <c r="T247" s="9"/>
      <c r="U247" s="6"/>
      <c r="V247" s="6"/>
      <c r="Y247" s="5"/>
      <c r="Z247" s="6"/>
    </row>
    <row r="248" spans="13:26" s="4" customFormat="1" x14ac:dyDescent="0.2">
      <c r="M248" s="8"/>
      <c r="N248" s="8"/>
      <c r="O248" s="8"/>
      <c r="P248" s="8"/>
      <c r="Q248" s="8"/>
      <c r="R248" s="8"/>
      <c r="S248" s="8"/>
      <c r="T248" s="9"/>
      <c r="U248" s="6"/>
      <c r="V248" s="6"/>
      <c r="Y248" s="5"/>
      <c r="Z248" s="6"/>
    </row>
    <row r="249" spans="13:26" s="4" customFormat="1" x14ac:dyDescent="0.2">
      <c r="M249" s="8"/>
      <c r="N249" s="8"/>
      <c r="O249" s="8"/>
      <c r="P249" s="8"/>
      <c r="Q249" s="8"/>
      <c r="R249" s="8"/>
      <c r="S249" s="8"/>
      <c r="T249" s="9"/>
      <c r="U249" s="6"/>
      <c r="V249" s="6"/>
      <c r="Y249" s="5"/>
      <c r="Z249" s="6"/>
    </row>
    <row r="250" spans="13:26" s="4" customFormat="1" x14ac:dyDescent="0.2">
      <c r="M250" s="8"/>
      <c r="N250" s="8"/>
      <c r="O250" s="8"/>
      <c r="P250" s="8"/>
      <c r="Q250" s="8"/>
      <c r="R250" s="8"/>
      <c r="S250" s="8"/>
      <c r="T250" s="9"/>
      <c r="U250" s="6"/>
      <c r="V250" s="6"/>
      <c r="Y250" s="5"/>
      <c r="Z250" s="6"/>
    </row>
    <row r="251" spans="13:26" s="4" customFormat="1" x14ac:dyDescent="0.2">
      <c r="M251" s="8"/>
      <c r="N251" s="8"/>
      <c r="O251" s="8"/>
      <c r="P251" s="8"/>
      <c r="Q251" s="8"/>
      <c r="R251" s="8"/>
      <c r="S251" s="8"/>
      <c r="T251" s="9"/>
      <c r="U251" s="6"/>
      <c r="V251" s="6"/>
      <c r="Y251" s="5"/>
      <c r="Z251" s="6"/>
    </row>
    <row r="252" spans="13:26" s="4" customFormat="1" x14ac:dyDescent="0.2">
      <c r="M252" s="8"/>
      <c r="N252" s="8"/>
      <c r="O252" s="8"/>
      <c r="P252" s="8"/>
      <c r="Q252" s="8"/>
      <c r="R252" s="8"/>
      <c r="S252" s="8"/>
      <c r="T252" s="9"/>
      <c r="U252" s="6"/>
      <c r="V252" s="6"/>
      <c r="Y252" s="5"/>
      <c r="Z252" s="6"/>
    </row>
    <row r="253" spans="13:26" s="4" customFormat="1" x14ac:dyDescent="0.2">
      <c r="M253" s="8"/>
      <c r="N253" s="8"/>
      <c r="O253" s="8"/>
      <c r="P253" s="8"/>
      <c r="Q253" s="8"/>
      <c r="R253" s="8"/>
      <c r="S253" s="8"/>
      <c r="T253" s="9"/>
      <c r="U253" s="6"/>
      <c r="V253" s="6"/>
      <c r="Y253" s="5"/>
      <c r="Z253" s="6"/>
    </row>
    <row r="254" spans="13:26" s="4" customFormat="1" x14ac:dyDescent="0.2">
      <c r="M254" s="8"/>
      <c r="N254" s="8"/>
      <c r="O254" s="8"/>
      <c r="P254" s="8"/>
      <c r="Q254" s="8"/>
      <c r="R254" s="8"/>
      <c r="S254" s="8"/>
      <c r="T254" s="9"/>
      <c r="U254" s="6"/>
      <c r="V254" s="6"/>
      <c r="Y254" s="5"/>
      <c r="Z254" s="6"/>
    </row>
    <row r="255" spans="13:26" s="4" customFormat="1" x14ac:dyDescent="0.2">
      <c r="M255" s="8"/>
      <c r="N255" s="8"/>
      <c r="O255" s="8"/>
      <c r="P255" s="8"/>
      <c r="Q255" s="8"/>
      <c r="R255" s="8"/>
      <c r="S255" s="8"/>
      <c r="T255" s="9"/>
      <c r="U255" s="6"/>
      <c r="V255" s="6"/>
      <c r="Y255" s="5"/>
      <c r="Z255" s="6"/>
    </row>
    <row r="256" spans="13:26" s="4" customFormat="1" x14ac:dyDescent="0.2">
      <c r="M256" s="8"/>
      <c r="N256" s="8"/>
      <c r="O256" s="8"/>
      <c r="P256" s="8"/>
      <c r="Q256" s="8"/>
      <c r="R256" s="8"/>
      <c r="S256" s="8"/>
      <c r="T256" s="9"/>
      <c r="U256" s="6"/>
      <c r="V256" s="6"/>
      <c r="Y256" s="5"/>
      <c r="Z256" s="6"/>
    </row>
    <row r="257" spans="13:26" s="4" customFormat="1" x14ac:dyDescent="0.2">
      <c r="M257" s="8"/>
      <c r="N257" s="8"/>
      <c r="O257" s="8"/>
      <c r="P257" s="8"/>
      <c r="Q257" s="8"/>
      <c r="R257" s="8"/>
      <c r="S257" s="8"/>
      <c r="T257" s="9"/>
      <c r="U257" s="6"/>
      <c r="V257" s="6"/>
      <c r="Y257" s="5"/>
      <c r="Z257" s="6"/>
    </row>
    <row r="258" spans="13:26" s="4" customFormat="1" x14ac:dyDescent="0.2">
      <c r="M258" s="8"/>
      <c r="N258" s="8"/>
      <c r="O258" s="8"/>
      <c r="P258" s="8"/>
      <c r="Q258" s="8"/>
      <c r="R258" s="8"/>
      <c r="S258" s="8"/>
      <c r="T258" s="9"/>
      <c r="U258" s="6"/>
      <c r="V258" s="6"/>
      <c r="Y258" s="5"/>
      <c r="Z258" s="6"/>
    </row>
    <row r="259" spans="13:26" s="4" customFormat="1" x14ac:dyDescent="0.2">
      <c r="M259" s="8"/>
      <c r="N259" s="8"/>
      <c r="O259" s="8"/>
      <c r="P259" s="8"/>
      <c r="Q259" s="8"/>
      <c r="R259" s="8"/>
      <c r="S259" s="8"/>
      <c r="T259" s="9"/>
      <c r="U259" s="6"/>
      <c r="V259" s="6"/>
      <c r="Y259" s="5"/>
      <c r="Z259" s="6"/>
    </row>
    <row r="260" spans="13:26" s="4" customFormat="1" x14ac:dyDescent="0.2">
      <c r="M260" s="8"/>
      <c r="N260" s="8"/>
      <c r="O260" s="8"/>
      <c r="P260" s="8"/>
      <c r="Q260" s="8"/>
      <c r="R260" s="8"/>
      <c r="S260" s="8"/>
      <c r="T260" s="9"/>
      <c r="U260" s="6"/>
      <c r="V260" s="6"/>
      <c r="Y260" s="5"/>
      <c r="Z260" s="6"/>
    </row>
    <row r="261" spans="13:26" s="4" customFormat="1" x14ac:dyDescent="0.2">
      <c r="M261" s="8"/>
      <c r="N261" s="8"/>
      <c r="O261" s="8"/>
      <c r="P261" s="8"/>
      <c r="Q261" s="8"/>
      <c r="R261" s="8"/>
      <c r="S261" s="8"/>
      <c r="T261" s="9"/>
      <c r="U261" s="6"/>
      <c r="V261" s="6"/>
      <c r="Y261" s="5"/>
      <c r="Z261" s="6"/>
    </row>
    <row r="262" spans="13:26" s="4" customFormat="1" x14ac:dyDescent="0.2">
      <c r="M262" s="8"/>
      <c r="N262" s="8"/>
      <c r="O262" s="8"/>
      <c r="P262" s="8"/>
      <c r="Q262" s="8"/>
      <c r="R262" s="8"/>
      <c r="S262" s="8"/>
      <c r="T262" s="9"/>
      <c r="U262" s="6"/>
      <c r="V262" s="6"/>
      <c r="Y262" s="5"/>
      <c r="Z262" s="6"/>
    </row>
    <row r="263" spans="13:26" s="4" customFormat="1" x14ac:dyDescent="0.2">
      <c r="M263" s="8"/>
      <c r="N263" s="8"/>
      <c r="O263" s="8"/>
      <c r="P263" s="8"/>
      <c r="Q263" s="8"/>
      <c r="R263" s="8"/>
      <c r="S263" s="8"/>
      <c r="T263" s="9"/>
      <c r="U263" s="6"/>
      <c r="V263" s="6"/>
      <c r="Y263" s="5"/>
      <c r="Z263" s="6"/>
    </row>
    <row r="264" spans="13:26" s="4" customFormat="1" x14ac:dyDescent="0.2">
      <c r="M264" s="8"/>
      <c r="N264" s="8"/>
      <c r="O264" s="8"/>
      <c r="P264" s="8"/>
      <c r="Q264" s="8"/>
      <c r="R264" s="8"/>
      <c r="S264" s="8"/>
      <c r="T264" s="9"/>
      <c r="U264" s="6"/>
      <c r="V264" s="6"/>
      <c r="Y264" s="5"/>
      <c r="Z264" s="6"/>
    </row>
    <row r="265" spans="13:26" s="4" customFormat="1" x14ac:dyDescent="0.2">
      <c r="M265" s="8"/>
      <c r="N265" s="8"/>
      <c r="O265" s="8"/>
      <c r="P265" s="8"/>
      <c r="Q265" s="8"/>
      <c r="R265" s="8"/>
      <c r="S265" s="8"/>
      <c r="T265" s="9"/>
      <c r="U265" s="6"/>
      <c r="V265" s="6"/>
      <c r="Y265" s="5"/>
      <c r="Z265" s="6"/>
    </row>
    <row r="266" spans="13:26" s="4" customFormat="1" x14ac:dyDescent="0.2">
      <c r="M266" s="8"/>
      <c r="N266" s="8"/>
      <c r="O266" s="8"/>
      <c r="P266" s="8"/>
      <c r="Q266" s="8"/>
      <c r="R266" s="8"/>
      <c r="S266" s="8"/>
      <c r="T266" s="9"/>
      <c r="U266" s="6"/>
      <c r="V266" s="6"/>
      <c r="Y266" s="5"/>
      <c r="Z266" s="6"/>
    </row>
    <row r="267" spans="13:26" s="4" customFormat="1" x14ac:dyDescent="0.2">
      <c r="M267" s="8"/>
      <c r="N267" s="8"/>
      <c r="O267" s="8"/>
      <c r="P267" s="8"/>
      <c r="Q267" s="8"/>
      <c r="R267" s="8"/>
      <c r="S267" s="8"/>
      <c r="T267" s="9"/>
      <c r="U267" s="6"/>
      <c r="V267" s="6"/>
      <c r="Y267" s="5"/>
      <c r="Z267" s="6"/>
    </row>
    <row r="268" spans="13:26" s="4" customFormat="1" x14ac:dyDescent="0.2">
      <c r="M268" s="8"/>
      <c r="N268" s="8"/>
      <c r="O268" s="8"/>
      <c r="P268" s="8"/>
      <c r="Q268" s="8"/>
      <c r="R268" s="8"/>
      <c r="S268" s="8"/>
      <c r="T268" s="9"/>
      <c r="U268" s="6"/>
      <c r="V268" s="6"/>
      <c r="Y268" s="5"/>
      <c r="Z268" s="6"/>
    </row>
    <row r="269" spans="13:26" s="4" customFormat="1" x14ac:dyDescent="0.2">
      <c r="M269" s="8"/>
      <c r="N269" s="8"/>
      <c r="O269" s="8"/>
      <c r="P269" s="8"/>
      <c r="Q269" s="8"/>
      <c r="R269" s="8"/>
      <c r="S269" s="8"/>
      <c r="T269" s="9"/>
      <c r="U269" s="6"/>
      <c r="V269" s="6"/>
      <c r="Y269" s="5"/>
      <c r="Z269" s="6"/>
    </row>
    <row r="270" spans="13:26" s="4" customFormat="1" x14ac:dyDescent="0.2">
      <c r="M270" s="8"/>
      <c r="N270" s="8"/>
      <c r="O270" s="8"/>
      <c r="P270" s="8"/>
      <c r="Q270" s="8"/>
      <c r="R270" s="8"/>
      <c r="S270" s="8"/>
      <c r="T270" s="9"/>
      <c r="U270" s="6"/>
      <c r="V270" s="6"/>
      <c r="Y270" s="5"/>
      <c r="Z270" s="6"/>
    </row>
    <row r="271" spans="13:26" s="4" customFormat="1" x14ac:dyDescent="0.2">
      <c r="M271" s="8"/>
      <c r="N271" s="8"/>
      <c r="O271" s="8"/>
      <c r="P271" s="8"/>
      <c r="Q271" s="8"/>
      <c r="R271" s="8"/>
      <c r="S271" s="8"/>
      <c r="T271" s="9"/>
      <c r="U271" s="6"/>
      <c r="V271" s="6"/>
      <c r="Y271" s="5"/>
      <c r="Z271" s="6"/>
    </row>
    <row r="272" spans="13:26" s="4" customFormat="1" x14ac:dyDescent="0.2">
      <c r="M272" s="8"/>
      <c r="N272" s="8"/>
      <c r="O272" s="8"/>
      <c r="P272" s="8"/>
      <c r="Q272" s="8"/>
      <c r="R272" s="8"/>
      <c r="S272" s="8"/>
      <c r="T272" s="9"/>
      <c r="U272" s="6"/>
      <c r="V272" s="6"/>
      <c r="Y272" s="5"/>
      <c r="Z272" s="6"/>
    </row>
    <row r="273" spans="13:26" s="4" customFormat="1" x14ac:dyDescent="0.2">
      <c r="M273" s="8"/>
      <c r="N273" s="8"/>
      <c r="O273" s="8"/>
      <c r="P273" s="8"/>
      <c r="Q273" s="8"/>
      <c r="R273" s="8"/>
      <c r="S273" s="8"/>
      <c r="T273" s="9"/>
      <c r="U273" s="6"/>
      <c r="V273" s="6"/>
      <c r="Y273" s="5"/>
      <c r="Z273" s="6"/>
    </row>
    <row r="274" spans="13:26" s="4" customFormat="1" x14ac:dyDescent="0.2">
      <c r="M274" s="8"/>
      <c r="N274" s="8"/>
      <c r="O274" s="8"/>
      <c r="P274" s="8"/>
      <c r="Q274" s="8"/>
      <c r="R274" s="8"/>
      <c r="S274" s="8"/>
      <c r="T274" s="9"/>
      <c r="U274" s="6"/>
      <c r="V274" s="6"/>
      <c r="Y274" s="5"/>
      <c r="Z274" s="6"/>
    </row>
    <row r="275" spans="13:26" s="4" customFormat="1" x14ac:dyDescent="0.2">
      <c r="M275" s="8"/>
      <c r="N275" s="8"/>
      <c r="O275" s="8"/>
      <c r="P275" s="8"/>
      <c r="Q275" s="8"/>
      <c r="R275" s="8"/>
      <c r="S275" s="8"/>
      <c r="T275" s="9"/>
      <c r="U275" s="6"/>
      <c r="V275" s="6"/>
      <c r="Y275" s="5"/>
      <c r="Z275" s="6"/>
    </row>
    <row r="276" spans="13:26" s="4" customFormat="1" x14ac:dyDescent="0.2">
      <c r="M276" s="8"/>
      <c r="N276" s="8"/>
      <c r="O276" s="8"/>
      <c r="P276" s="8"/>
      <c r="Q276" s="8"/>
      <c r="R276" s="8"/>
      <c r="S276" s="8"/>
      <c r="T276" s="9"/>
      <c r="U276" s="6"/>
      <c r="V276" s="6"/>
      <c r="Y276" s="5"/>
      <c r="Z276" s="6"/>
    </row>
    <row r="277" spans="13:26" s="4" customFormat="1" x14ac:dyDescent="0.2">
      <c r="M277" s="8"/>
      <c r="N277" s="8"/>
      <c r="O277" s="8"/>
      <c r="P277" s="8"/>
      <c r="Q277" s="8"/>
      <c r="R277" s="8"/>
      <c r="S277" s="8"/>
      <c r="T277" s="9"/>
      <c r="U277" s="6"/>
      <c r="V277" s="6"/>
      <c r="Y277" s="5"/>
      <c r="Z277" s="6"/>
    </row>
    <row r="278" spans="13:26" s="4" customFormat="1" x14ac:dyDescent="0.2">
      <c r="M278" s="8"/>
      <c r="N278" s="8"/>
      <c r="O278" s="8"/>
      <c r="P278" s="8"/>
      <c r="Q278" s="8"/>
      <c r="R278" s="8"/>
      <c r="S278" s="8"/>
      <c r="T278" s="9"/>
      <c r="U278" s="6"/>
      <c r="V278" s="6"/>
      <c r="Y278" s="5"/>
      <c r="Z278" s="6"/>
    </row>
    <row r="279" spans="13:26" s="4" customFormat="1" x14ac:dyDescent="0.2">
      <c r="M279" s="8"/>
      <c r="N279" s="8"/>
      <c r="O279" s="8"/>
      <c r="P279" s="8"/>
      <c r="Q279" s="8"/>
      <c r="R279" s="8"/>
      <c r="S279" s="8"/>
      <c r="T279" s="9"/>
      <c r="U279" s="6"/>
      <c r="V279" s="6"/>
      <c r="Y279" s="5"/>
      <c r="Z279" s="6"/>
    </row>
    <row r="280" spans="13:26" s="4" customFormat="1" x14ac:dyDescent="0.2">
      <c r="M280" s="8"/>
      <c r="N280" s="8"/>
      <c r="O280" s="8"/>
      <c r="P280" s="8"/>
      <c r="Q280" s="8"/>
      <c r="R280" s="8"/>
      <c r="S280" s="8"/>
      <c r="T280" s="9"/>
      <c r="U280" s="6"/>
      <c r="V280" s="6"/>
      <c r="Y280" s="5"/>
      <c r="Z280" s="6"/>
    </row>
    <row r="281" spans="13:26" s="4" customFormat="1" x14ac:dyDescent="0.2">
      <c r="M281" s="8"/>
      <c r="N281" s="8"/>
      <c r="O281" s="8"/>
      <c r="P281" s="8"/>
      <c r="Q281" s="8"/>
      <c r="R281" s="8"/>
      <c r="S281" s="8"/>
      <c r="T281" s="9"/>
      <c r="U281" s="6"/>
      <c r="V281" s="6"/>
      <c r="Y281" s="5"/>
      <c r="Z281" s="6"/>
    </row>
    <row r="282" spans="13:26" s="4" customFormat="1" x14ac:dyDescent="0.2">
      <c r="M282" s="8"/>
      <c r="N282" s="8"/>
      <c r="O282" s="8"/>
      <c r="P282" s="8"/>
      <c r="Q282" s="8"/>
      <c r="R282" s="8"/>
      <c r="S282" s="8"/>
      <c r="T282" s="9"/>
      <c r="U282" s="6"/>
      <c r="V282" s="6"/>
      <c r="Y282" s="5"/>
      <c r="Z282" s="6"/>
    </row>
    <row r="283" spans="13:26" s="4" customFormat="1" x14ac:dyDescent="0.2">
      <c r="M283" s="8"/>
      <c r="N283" s="8"/>
      <c r="O283" s="8"/>
      <c r="P283" s="8"/>
      <c r="Q283" s="8"/>
      <c r="R283" s="8"/>
      <c r="S283" s="8"/>
      <c r="T283" s="9"/>
      <c r="U283" s="6"/>
      <c r="V283" s="6"/>
      <c r="Y283" s="5"/>
      <c r="Z283" s="6"/>
    </row>
    <row r="284" spans="13:26" s="4" customFormat="1" x14ac:dyDescent="0.2">
      <c r="M284" s="8"/>
      <c r="N284" s="8"/>
      <c r="O284" s="8"/>
      <c r="P284" s="8"/>
      <c r="Q284" s="8"/>
      <c r="R284" s="8"/>
      <c r="S284" s="8"/>
      <c r="T284" s="9"/>
      <c r="U284" s="6"/>
      <c r="V284" s="6"/>
      <c r="Y284" s="5"/>
      <c r="Z284" s="6"/>
    </row>
    <row r="285" spans="13:26" s="4" customFormat="1" x14ac:dyDescent="0.2">
      <c r="M285" s="8"/>
      <c r="N285" s="8"/>
      <c r="O285" s="8"/>
      <c r="P285" s="8"/>
      <c r="Q285" s="8"/>
      <c r="R285" s="8"/>
      <c r="S285" s="8"/>
      <c r="T285" s="9"/>
      <c r="U285" s="6"/>
      <c r="V285" s="6"/>
      <c r="Y285" s="5"/>
      <c r="Z285" s="6"/>
    </row>
    <row r="286" spans="13:26" s="4" customFormat="1" x14ac:dyDescent="0.2">
      <c r="M286" s="8"/>
      <c r="N286" s="8"/>
      <c r="O286" s="8"/>
      <c r="P286" s="8"/>
      <c r="Q286" s="8"/>
      <c r="R286" s="8"/>
      <c r="S286" s="8"/>
      <c r="T286" s="9"/>
      <c r="U286" s="6"/>
      <c r="V286" s="6"/>
      <c r="Y286" s="5"/>
      <c r="Z286" s="6"/>
    </row>
    <row r="287" spans="13:26" s="4" customFormat="1" x14ac:dyDescent="0.2">
      <c r="M287" s="8"/>
      <c r="N287" s="8"/>
      <c r="O287" s="8"/>
      <c r="P287" s="8"/>
      <c r="Q287" s="8"/>
      <c r="R287" s="8"/>
      <c r="S287" s="8"/>
      <c r="T287" s="9"/>
      <c r="U287" s="6"/>
      <c r="V287" s="6"/>
      <c r="Y287" s="5"/>
      <c r="Z287" s="6"/>
    </row>
    <row r="288" spans="13:26" s="4" customFormat="1" x14ac:dyDescent="0.2">
      <c r="M288" s="8"/>
      <c r="N288" s="8"/>
      <c r="O288" s="8"/>
      <c r="P288" s="8"/>
      <c r="Q288" s="8"/>
      <c r="R288" s="8"/>
      <c r="S288" s="8"/>
      <c r="T288" s="9"/>
      <c r="U288" s="6"/>
      <c r="V288" s="6"/>
      <c r="Y288" s="5"/>
      <c r="Z288" s="6"/>
    </row>
    <row r="289" spans="13:26" s="4" customFormat="1" x14ac:dyDescent="0.2">
      <c r="M289" s="8"/>
      <c r="N289" s="8"/>
      <c r="O289" s="8"/>
      <c r="P289" s="8"/>
      <c r="Q289" s="8"/>
      <c r="R289" s="8"/>
      <c r="S289" s="8"/>
      <c r="T289" s="9"/>
      <c r="U289" s="6"/>
      <c r="V289" s="6"/>
      <c r="Y289" s="5"/>
      <c r="Z289" s="6"/>
    </row>
    <row r="290" spans="13:26" s="4" customFormat="1" x14ac:dyDescent="0.2">
      <c r="M290" s="8"/>
      <c r="N290" s="8"/>
      <c r="O290" s="8"/>
      <c r="P290" s="8"/>
      <c r="Q290" s="8"/>
      <c r="R290" s="8"/>
      <c r="S290" s="8"/>
      <c r="T290" s="9"/>
      <c r="U290" s="6"/>
      <c r="V290" s="6"/>
      <c r="Y290" s="5"/>
      <c r="Z290" s="6"/>
    </row>
    <row r="291" spans="13:26" s="4" customFormat="1" x14ac:dyDescent="0.2">
      <c r="M291" s="8"/>
      <c r="N291" s="8"/>
      <c r="O291" s="8"/>
      <c r="P291" s="8"/>
      <c r="Q291" s="8"/>
      <c r="R291" s="8"/>
      <c r="S291" s="8"/>
      <c r="T291" s="9"/>
      <c r="U291" s="6"/>
      <c r="V291" s="6"/>
      <c r="Y291" s="5"/>
      <c r="Z291" s="6"/>
    </row>
    <row r="292" spans="13:26" s="4" customFormat="1" x14ac:dyDescent="0.2">
      <c r="M292" s="8"/>
      <c r="N292" s="8"/>
      <c r="O292" s="8"/>
      <c r="P292" s="8"/>
      <c r="Q292" s="8"/>
      <c r="R292" s="8"/>
      <c r="S292" s="8"/>
      <c r="T292" s="9"/>
      <c r="U292" s="6"/>
      <c r="V292" s="6"/>
      <c r="Y292" s="5"/>
      <c r="Z292" s="6"/>
    </row>
    <row r="293" spans="13:26" s="4" customFormat="1" x14ac:dyDescent="0.2">
      <c r="M293" s="8"/>
      <c r="N293" s="8"/>
      <c r="O293" s="8"/>
      <c r="P293" s="8"/>
      <c r="Q293" s="8"/>
      <c r="R293" s="8"/>
      <c r="S293" s="8"/>
      <c r="T293" s="9"/>
      <c r="U293" s="6"/>
      <c r="V293" s="6"/>
      <c r="Y293" s="5"/>
      <c r="Z293" s="6"/>
    </row>
    <row r="294" spans="13:26" s="4" customFormat="1" x14ac:dyDescent="0.2">
      <c r="M294" s="8"/>
      <c r="N294" s="8"/>
      <c r="O294" s="8"/>
      <c r="P294" s="8"/>
      <c r="Q294" s="8"/>
      <c r="R294" s="8"/>
      <c r="S294" s="8"/>
      <c r="T294" s="9"/>
      <c r="U294" s="6"/>
      <c r="V294" s="6"/>
      <c r="Y294" s="5"/>
      <c r="Z294" s="6"/>
    </row>
    <row r="295" spans="13:26" s="4" customFormat="1" x14ac:dyDescent="0.2">
      <c r="M295" s="8"/>
      <c r="N295" s="8"/>
      <c r="O295" s="8"/>
      <c r="P295" s="8"/>
      <c r="Q295" s="8"/>
      <c r="R295" s="8"/>
      <c r="S295" s="8"/>
      <c r="T295" s="9"/>
      <c r="U295" s="6"/>
      <c r="V295" s="6"/>
      <c r="Y295" s="5"/>
      <c r="Z295" s="6"/>
    </row>
    <row r="296" spans="13:26" s="4" customFormat="1" x14ac:dyDescent="0.2">
      <c r="M296" s="8"/>
      <c r="N296" s="8"/>
      <c r="O296" s="8"/>
      <c r="P296" s="8"/>
      <c r="Q296" s="8"/>
      <c r="R296" s="8"/>
      <c r="S296" s="8"/>
      <c r="T296" s="9"/>
      <c r="U296" s="6"/>
      <c r="V296" s="6"/>
      <c r="Y296" s="5"/>
      <c r="Z296" s="6"/>
    </row>
    <row r="297" spans="13:26" s="4" customFormat="1" x14ac:dyDescent="0.2">
      <c r="M297" s="8"/>
      <c r="N297" s="8"/>
      <c r="O297" s="8"/>
      <c r="P297" s="8"/>
      <c r="Q297" s="8"/>
      <c r="R297" s="8"/>
      <c r="S297" s="8"/>
      <c r="T297" s="9"/>
      <c r="U297" s="6"/>
      <c r="V297" s="6"/>
      <c r="Y297" s="5"/>
      <c r="Z297" s="6"/>
    </row>
    <row r="298" spans="13:26" s="4" customFormat="1" x14ac:dyDescent="0.2">
      <c r="M298" s="8"/>
      <c r="N298" s="8"/>
      <c r="O298" s="8"/>
      <c r="P298" s="8"/>
      <c r="Q298" s="8"/>
      <c r="R298" s="8"/>
      <c r="S298" s="8"/>
      <c r="T298" s="9"/>
      <c r="U298" s="6"/>
      <c r="V298" s="6"/>
      <c r="Y298" s="5"/>
      <c r="Z298" s="6"/>
    </row>
    <row r="299" spans="13:26" s="4" customFormat="1" x14ac:dyDescent="0.2">
      <c r="M299" s="8"/>
      <c r="N299" s="8"/>
      <c r="O299" s="8"/>
      <c r="P299" s="8"/>
      <c r="Q299" s="8"/>
      <c r="R299" s="8"/>
      <c r="S299" s="8"/>
      <c r="T299" s="9"/>
      <c r="U299" s="6"/>
      <c r="V299" s="6"/>
      <c r="Y299" s="5"/>
      <c r="Z299" s="6"/>
    </row>
    <row r="300" spans="13:26" s="4" customFormat="1" x14ac:dyDescent="0.2">
      <c r="M300" s="8"/>
      <c r="N300" s="8"/>
      <c r="O300" s="8"/>
      <c r="P300" s="8"/>
      <c r="Q300" s="8"/>
      <c r="R300" s="8"/>
      <c r="S300" s="8"/>
      <c r="T300" s="9"/>
      <c r="U300" s="6"/>
      <c r="V300" s="6"/>
      <c r="Y300" s="5"/>
      <c r="Z300" s="6"/>
    </row>
    <row r="301" spans="13:26" s="4" customFormat="1" x14ac:dyDescent="0.2">
      <c r="M301" s="8"/>
      <c r="N301" s="8"/>
      <c r="O301" s="8"/>
      <c r="P301" s="8"/>
      <c r="Q301" s="8"/>
      <c r="R301" s="8"/>
      <c r="S301" s="8"/>
      <c r="T301" s="9"/>
      <c r="U301" s="6"/>
      <c r="V301" s="6"/>
      <c r="Y301" s="5"/>
      <c r="Z301" s="6"/>
    </row>
    <row r="302" spans="13:26" s="4" customFormat="1" x14ac:dyDescent="0.2">
      <c r="M302" s="8"/>
      <c r="N302" s="8"/>
      <c r="O302" s="8"/>
      <c r="P302" s="8"/>
      <c r="Q302" s="8"/>
      <c r="R302" s="8"/>
      <c r="S302" s="8"/>
      <c r="T302" s="9"/>
      <c r="U302" s="6"/>
      <c r="V302" s="6"/>
      <c r="Y302" s="5"/>
      <c r="Z302" s="6"/>
    </row>
    <row r="303" spans="13:26" s="4" customFormat="1" x14ac:dyDescent="0.2">
      <c r="M303" s="8"/>
      <c r="N303" s="8"/>
      <c r="O303" s="8"/>
      <c r="P303" s="8"/>
      <c r="Q303" s="8"/>
      <c r="R303" s="8"/>
      <c r="S303" s="8"/>
      <c r="T303" s="9"/>
      <c r="U303" s="6"/>
      <c r="V303" s="6"/>
      <c r="Y303" s="5"/>
      <c r="Z303" s="6"/>
    </row>
    <row r="304" spans="13:26" s="4" customFormat="1" x14ac:dyDescent="0.2">
      <c r="M304" s="8"/>
      <c r="N304" s="8"/>
      <c r="O304" s="8"/>
      <c r="P304" s="8"/>
      <c r="Q304" s="8"/>
      <c r="R304" s="8"/>
      <c r="S304" s="8"/>
      <c r="T304" s="9"/>
      <c r="U304" s="6"/>
      <c r="V304" s="6"/>
      <c r="Y304" s="5"/>
      <c r="Z304" s="6"/>
    </row>
    <row r="305" spans="13:26" s="4" customFormat="1" x14ac:dyDescent="0.2">
      <c r="M305" s="8"/>
      <c r="N305" s="8"/>
      <c r="O305" s="8"/>
      <c r="P305" s="8"/>
      <c r="Q305" s="8"/>
      <c r="R305" s="8"/>
      <c r="S305" s="8"/>
      <c r="T305" s="9"/>
      <c r="U305" s="6"/>
      <c r="V305" s="6"/>
      <c r="Y305" s="5"/>
      <c r="Z305" s="6"/>
    </row>
    <row r="306" spans="13:26" s="4" customFormat="1" x14ac:dyDescent="0.2">
      <c r="M306" s="8"/>
      <c r="N306" s="8"/>
      <c r="O306" s="8"/>
      <c r="P306" s="8"/>
      <c r="Q306" s="8"/>
      <c r="R306" s="8"/>
      <c r="S306" s="8"/>
      <c r="T306" s="9"/>
      <c r="U306" s="6"/>
      <c r="V306" s="6"/>
      <c r="Y306" s="5"/>
      <c r="Z306" s="6"/>
    </row>
    <row r="307" spans="13:26" s="4" customFormat="1" x14ac:dyDescent="0.2">
      <c r="M307" s="8"/>
      <c r="N307" s="8"/>
      <c r="O307" s="8"/>
      <c r="P307" s="8"/>
      <c r="Q307" s="8"/>
      <c r="R307" s="8"/>
      <c r="S307" s="8"/>
      <c r="T307" s="9"/>
      <c r="U307" s="6"/>
      <c r="V307" s="6"/>
      <c r="Y307" s="5"/>
      <c r="Z307" s="6"/>
    </row>
    <row r="308" spans="13:26" s="4" customFormat="1" x14ac:dyDescent="0.2">
      <c r="M308" s="8"/>
      <c r="N308" s="8"/>
      <c r="O308" s="8"/>
      <c r="P308" s="8"/>
      <c r="Q308" s="8"/>
      <c r="R308" s="8"/>
      <c r="S308" s="8"/>
      <c r="T308" s="9"/>
      <c r="U308" s="6"/>
      <c r="V308" s="6"/>
      <c r="Y308" s="5"/>
      <c r="Z308" s="6"/>
    </row>
    <row r="309" spans="13:26" s="4" customFormat="1" x14ac:dyDescent="0.2">
      <c r="M309" s="8"/>
      <c r="N309" s="8"/>
      <c r="O309" s="8"/>
      <c r="P309" s="8"/>
      <c r="Q309" s="8"/>
      <c r="R309" s="8"/>
      <c r="S309" s="8"/>
      <c r="T309" s="9"/>
      <c r="U309" s="6"/>
      <c r="V309" s="6"/>
      <c r="Y309" s="5"/>
      <c r="Z309" s="6"/>
    </row>
    <row r="310" spans="13:26" s="4" customFormat="1" x14ac:dyDescent="0.2">
      <c r="M310" s="8"/>
      <c r="N310" s="8"/>
      <c r="O310" s="8"/>
      <c r="P310" s="8"/>
      <c r="Q310" s="8"/>
      <c r="R310" s="8"/>
      <c r="S310" s="8"/>
      <c r="T310" s="9"/>
      <c r="U310" s="6"/>
      <c r="V310" s="6"/>
      <c r="Y310" s="5"/>
      <c r="Z310" s="6"/>
    </row>
    <row r="311" spans="13:26" s="4" customFormat="1" x14ac:dyDescent="0.2">
      <c r="M311" s="8"/>
      <c r="N311" s="8"/>
      <c r="O311" s="8"/>
      <c r="P311" s="8"/>
      <c r="Q311" s="8"/>
      <c r="R311" s="8"/>
      <c r="S311" s="8"/>
      <c r="T311" s="9"/>
      <c r="U311" s="6"/>
      <c r="V311" s="6"/>
      <c r="Y311" s="5"/>
      <c r="Z311" s="6"/>
    </row>
    <row r="312" spans="13:26" s="4" customFormat="1" x14ac:dyDescent="0.2">
      <c r="M312" s="8"/>
      <c r="N312" s="8"/>
      <c r="O312" s="8"/>
      <c r="P312" s="8"/>
      <c r="Q312" s="8"/>
      <c r="R312" s="8"/>
      <c r="S312" s="8"/>
      <c r="T312" s="9"/>
      <c r="U312" s="6"/>
      <c r="V312" s="6"/>
      <c r="Y312" s="5"/>
      <c r="Z312" s="6"/>
    </row>
    <row r="313" spans="13:26" s="4" customFormat="1" x14ac:dyDescent="0.2">
      <c r="M313" s="8"/>
      <c r="N313" s="8"/>
      <c r="O313" s="8"/>
      <c r="P313" s="8"/>
      <c r="Q313" s="8"/>
      <c r="R313" s="8"/>
      <c r="S313" s="8"/>
      <c r="T313" s="9"/>
      <c r="U313" s="6"/>
      <c r="V313" s="6"/>
      <c r="Y313" s="5"/>
      <c r="Z313" s="6"/>
    </row>
    <row r="314" spans="13:26" s="4" customFormat="1" x14ac:dyDescent="0.2">
      <c r="M314" s="8"/>
      <c r="N314" s="8"/>
      <c r="O314" s="8"/>
      <c r="P314" s="8"/>
      <c r="Q314" s="8"/>
      <c r="R314" s="8"/>
      <c r="S314" s="8"/>
      <c r="T314" s="9"/>
      <c r="U314" s="6"/>
      <c r="V314" s="6"/>
      <c r="Y314" s="5"/>
      <c r="Z314" s="6"/>
    </row>
    <row r="315" spans="13:26" s="4" customFormat="1" x14ac:dyDescent="0.2">
      <c r="M315" s="8"/>
      <c r="N315" s="8"/>
      <c r="O315" s="8"/>
      <c r="P315" s="8"/>
      <c r="Q315" s="8"/>
      <c r="R315" s="8"/>
      <c r="S315" s="8"/>
      <c r="T315" s="9"/>
      <c r="U315" s="6"/>
      <c r="V315" s="6"/>
      <c r="Y315" s="5"/>
      <c r="Z315" s="6"/>
    </row>
    <row r="316" spans="13:26" s="4" customFormat="1" x14ac:dyDescent="0.2">
      <c r="M316" s="8"/>
      <c r="N316" s="8"/>
      <c r="O316" s="8"/>
      <c r="P316" s="8"/>
      <c r="Q316" s="8"/>
      <c r="R316" s="8"/>
      <c r="S316" s="8"/>
      <c r="T316" s="9"/>
      <c r="U316" s="6"/>
      <c r="V316" s="6"/>
      <c r="Y316" s="5"/>
      <c r="Z316" s="6"/>
    </row>
    <row r="317" spans="13:26" s="4" customFormat="1" x14ac:dyDescent="0.2">
      <c r="M317" s="8"/>
      <c r="N317" s="8"/>
      <c r="O317" s="8"/>
      <c r="P317" s="8"/>
      <c r="Q317" s="8"/>
      <c r="R317" s="8"/>
      <c r="S317" s="8"/>
      <c r="T317" s="9"/>
      <c r="U317" s="6"/>
      <c r="V317" s="6"/>
      <c r="Y317" s="5"/>
      <c r="Z317" s="6"/>
    </row>
    <row r="318" spans="13:26" s="4" customFormat="1" x14ac:dyDescent="0.2">
      <c r="M318" s="8"/>
      <c r="N318" s="8"/>
      <c r="O318" s="8"/>
      <c r="P318" s="8"/>
      <c r="Q318" s="8"/>
      <c r="R318" s="8"/>
      <c r="S318" s="8"/>
      <c r="T318" s="9"/>
      <c r="U318" s="6"/>
      <c r="V318" s="6"/>
      <c r="Y318" s="5"/>
      <c r="Z318" s="6"/>
    </row>
    <row r="319" spans="13:26" s="4" customFormat="1" x14ac:dyDescent="0.2">
      <c r="M319" s="8"/>
      <c r="N319" s="8"/>
      <c r="O319" s="8"/>
      <c r="P319" s="8"/>
      <c r="Q319" s="8"/>
      <c r="R319" s="8"/>
      <c r="S319" s="8"/>
      <c r="T319" s="9"/>
      <c r="U319" s="6"/>
      <c r="V319" s="6"/>
      <c r="Y319" s="5"/>
      <c r="Z319" s="6"/>
    </row>
    <row r="320" spans="13:26" s="4" customFormat="1" x14ac:dyDescent="0.2">
      <c r="M320" s="8"/>
      <c r="N320" s="8"/>
      <c r="O320" s="8"/>
      <c r="P320" s="8"/>
      <c r="Q320" s="8"/>
      <c r="R320" s="8"/>
      <c r="S320" s="8"/>
      <c r="T320" s="9"/>
      <c r="U320" s="6"/>
      <c r="V320" s="6"/>
      <c r="Y320" s="5"/>
      <c r="Z320" s="6"/>
    </row>
    <row r="321" spans="13:26" s="4" customFormat="1" x14ac:dyDescent="0.2">
      <c r="M321" s="8"/>
      <c r="N321" s="8"/>
      <c r="O321" s="8"/>
      <c r="P321" s="8"/>
      <c r="Q321" s="8"/>
      <c r="R321" s="8"/>
      <c r="S321" s="8"/>
      <c r="T321" s="9"/>
      <c r="U321" s="6"/>
      <c r="V321" s="6"/>
      <c r="Y321" s="5"/>
      <c r="Z321" s="6"/>
    </row>
    <row r="322" spans="13:26" s="4" customFormat="1" x14ac:dyDescent="0.2">
      <c r="M322" s="8"/>
      <c r="N322" s="8"/>
      <c r="O322" s="8"/>
      <c r="P322" s="8"/>
      <c r="Q322" s="8"/>
      <c r="R322" s="8"/>
      <c r="S322" s="8"/>
      <c r="T322" s="9"/>
      <c r="U322" s="6"/>
      <c r="V322" s="6"/>
      <c r="Y322" s="5"/>
      <c r="Z322" s="6"/>
    </row>
    <row r="323" spans="13:26" s="4" customFormat="1" x14ac:dyDescent="0.2">
      <c r="M323" s="8"/>
      <c r="N323" s="8"/>
      <c r="O323" s="8"/>
      <c r="P323" s="8"/>
      <c r="Q323" s="8"/>
      <c r="R323" s="8"/>
      <c r="S323" s="8"/>
      <c r="T323" s="9"/>
      <c r="U323" s="6"/>
      <c r="V323" s="6"/>
      <c r="Y323" s="5"/>
      <c r="Z323" s="6"/>
    </row>
    <row r="324" spans="13:26" s="4" customFormat="1" x14ac:dyDescent="0.2">
      <c r="M324" s="8"/>
      <c r="N324" s="8"/>
      <c r="O324" s="8"/>
      <c r="P324" s="8"/>
      <c r="Q324" s="8"/>
      <c r="R324" s="8"/>
      <c r="S324" s="8"/>
      <c r="T324" s="9"/>
      <c r="U324" s="6"/>
      <c r="V324" s="6"/>
      <c r="Y324" s="5"/>
      <c r="Z324" s="6"/>
    </row>
    <row r="325" spans="13:26" s="4" customFormat="1" x14ac:dyDescent="0.2">
      <c r="M325" s="8"/>
      <c r="N325" s="8"/>
      <c r="O325" s="8"/>
      <c r="P325" s="8"/>
      <c r="Q325" s="8"/>
      <c r="R325" s="8"/>
      <c r="S325" s="8"/>
      <c r="T325" s="9"/>
      <c r="U325" s="6"/>
      <c r="V325" s="6"/>
      <c r="Y325" s="5"/>
      <c r="Z325" s="6"/>
    </row>
    <row r="326" spans="13:26" s="4" customFormat="1" x14ac:dyDescent="0.2">
      <c r="M326" s="8"/>
      <c r="N326" s="8"/>
      <c r="O326" s="8"/>
      <c r="P326" s="8"/>
      <c r="Q326" s="8"/>
      <c r="R326" s="8"/>
      <c r="S326" s="8"/>
      <c r="T326" s="9"/>
      <c r="U326" s="6"/>
      <c r="V326" s="6"/>
      <c r="Y326" s="5"/>
      <c r="Z326" s="6"/>
    </row>
    <row r="327" spans="13:26" s="4" customFormat="1" x14ac:dyDescent="0.2">
      <c r="M327" s="8"/>
      <c r="N327" s="8"/>
      <c r="O327" s="8"/>
      <c r="P327" s="8"/>
      <c r="Q327" s="8"/>
      <c r="R327" s="8"/>
      <c r="S327" s="8"/>
      <c r="T327" s="9"/>
      <c r="U327" s="6"/>
      <c r="V327" s="6"/>
      <c r="Y327" s="5"/>
      <c r="Z327" s="6"/>
    </row>
    <row r="328" spans="13:26" s="4" customFormat="1" x14ac:dyDescent="0.2">
      <c r="M328" s="8"/>
      <c r="N328" s="8"/>
      <c r="O328" s="8"/>
      <c r="P328" s="8"/>
      <c r="Q328" s="8"/>
      <c r="R328" s="8"/>
      <c r="S328" s="8"/>
      <c r="T328" s="9"/>
      <c r="U328" s="6"/>
      <c r="V328" s="6"/>
      <c r="Y328" s="5"/>
      <c r="Z328" s="6"/>
    </row>
    <row r="329" spans="13:26" s="4" customFormat="1" x14ac:dyDescent="0.2">
      <c r="M329" s="8"/>
      <c r="N329" s="8"/>
      <c r="O329" s="8"/>
      <c r="P329" s="8"/>
      <c r="Q329" s="8"/>
      <c r="R329" s="8"/>
      <c r="S329" s="8"/>
      <c r="T329" s="9"/>
      <c r="U329" s="6"/>
      <c r="V329" s="6"/>
      <c r="Y329" s="5"/>
      <c r="Z329" s="6"/>
    </row>
    <row r="330" spans="13:26" s="4" customFormat="1" x14ac:dyDescent="0.2">
      <c r="M330" s="8"/>
      <c r="N330" s="8"/>
      <c r="O330" s="8"/>
      <c r="P330" s="8"/>
      <c r="Q330" s="8"/>
      <c r="R330" s="8"/>
      <c r="S330" s="8"/>
      <c r="T330" s="9"/>
      <c r="U330" s="6"/>
      <c r="V330" s="6"/>
      <c r="Y330" s="5"/>
      <c r="Z330" s="6"/>
    </row>
    <row r="331" spans="13:26" s="4" customFormat="1" x14ac:dyDescent="0.2">
      <c r="M331" s="8"/>
      <c r="N331" s="8"/>
      <c r="O331" s="8"/>
      <c r="P331" s="8"/>
      <c r="Q331" s="8"/>
      <c r="R331" s="8"/>
      <c r="S331" s="8"/>
      <c r="T331" s="9"/>
      <c r="U331" s="6"/>
      <c r="V331" s="6"/>
      <c r="Y331" s="5"/>
      <c r="Z331" s="6"/>
    </row>
    <row r="332" spans="13:26" s="4" customFormat="1" x14ac:dyDescent="0.2">
      <c r="M332" s="8"/>
      <c r="N332" s="8"/>
      <c r="O332" s="8"/>
      <c r="P332" s="8"/>
      <c r="Q332" s="8"/>
      <c r="R332" s="8"/>
      <c r="S332" s="8"/>
      <c r="T332" s="9"/>
      <c r="U332" s="6"/>
      <c r="V332" s="6"/>
      <c r="Y332" s="5"/>
      <c r="Z332" s="6"/>
    </row>
    <row r="333" spans="13:26" s="4" customFormat="1" x14ac:dyDescent="0.2">
      <c r="M333" s="8"/>
      <c r="N333" s="8"/>
      <c r="O333" s="8"/>
      <c r="P333" s="8"/>
      <c r="Q333" s="8"/>
      <c r="R333" s="8"/>
      <c r="S333" s="8"/>
      <c r="T333" s="9"/>
      <c r="U333" s="6"/>
      <c r="V333" s="6"/>
      <c r="Y333" s="5"/>
      <c r="Z333" s="6"/>
    </row>
    <row r="334" spans="13:26" s="4" customFormat="1" x14ac:dyDescent="0.2">
      <c r="M334" s="8"/>
      <c r="N334" s="8"/>
      <c r="O334" s="8"/>
      <c r="P334" s="8"/>
      <c r="Q334" s="8"/>
      <c r="R334" s="8"/>
      <c r="S334" s="8"/>
      <c r="T334" s="9"/>
      <c r="U334" s="6"/>
      <c r="V334" s="6"/>
      <c r="Y334" s="5"/>
      <c r="Z334" s="6"/>
    </row>
    <row r="335" spans="13:26" s="4" customFormat="1" x14ac:dyDescent="0.2">
      <c r="M335" s="8"/>
      <c r="N335" s="8"/>
      <c r="O335" s="8"/>
      <c r="P335" s="8"/>
      <c r="Q335" s="8"/>
      <c r="R335" s="8"/>
      <c r="S335" s="8"/>
      <c r="T335" s="9"/>
      <c r="U335" s="6"/>
      <c r="V335" s="6"/>
      <c r="Y335" s="5"/>
      <c r="Z335" s="6"/>
    </row>
    <row r="336" spans="13:26" s="4" customFormat="1" x14ac:dyDescent="0.2">
      <c r="M336" s="8"/>
      <c r="N336" s="8"/>
      <c r="O336" s="8"/>
      <c r="P336" s="8"/>
      <c r="Q336" s="8"/>
      <c r="R336" s="8"/>
      <c r="S336" s="8"/>
      <c r="T336" s="9"/>
      <c r="U336" s="6"/>
      <c r="V336" s="6"/>
      <c r="Y336" s="5"/>
      <c r="Z336" s="6"/>
    </row>
    <row r="337" spans="13:26" s="4" customFormat="1" x14ac:dyDescent="0.2">
      <c r="M337" s="8"/>
      <c r="N337" s="8"/>
      <c r="O337" s="8"/>
      <c r="P337" s="8"/>
      <c r="Q337" s="8"/>
      <c r="R337" s="8"/>
      <c r="S337" s="8"/>
      <c r="T337" s="9"/>
      <c r="U337" s="6"/>
      <c r="V337" s="6"/>
      <c r="Y337" s="5"/>
      <c r="Z337" s="6"/>
    </row>
    <row r="338" spans="13:26" s="4" customFormat="1" x14ac:dyDescent="0.2">
      <c r="M338" s="8"/>
      <c r="N338" s="8"/>
      <c r="O338" s="8"/>
      <c r="P338" s="8"/>
      <c r="Q338" s="8"/>
      <c r="R338" s="8"/>
      <c r="S338" s="8"/>
      <c r="T338" s="9"/>
      <c r="U338" s="6"/>
      <c r="V338" s="6"/>
      <c r="Y338" s="5"/>
      <c r="Z338" s="6"/>
    </row>
    <row r="339" spans="13:26" s="4" customFormat="1" x14ac:dyDescent="0.2">
      <c r="M339" s="8"/>
      <c r="N339" s="8"/>
      <c r="O339" s="8"/>
      <c r="P339" s="8"/>
      <c r="Q339" s="8"/>
      <c r="R339" s="8"/>
      <c r="S339" s="8"/>
      <c r="T339" s="9"/>
      <c r="U339" s="6"/>
      <c r="V339" s="6"/>
      <c r="Y339" s="5"/>
      <c r="Z339" s="6"/>
    </row>
    <row r="340" spans="13:26" s="4" customFormat="1" x14ac:dyDescent="0.2">
      <c r="M340" s="8"/>
      <c r="N340" s="8"/>
      <c r="O340" s="8"/>
      <c r="P340" s="8"/>
      <c r="Q340" s="8"/>
      <c r="R340" s="8"/>
      <c r="S340" s="8"/>
      <c r="T340" s="9"/>
      <c r="U340" s="6"/>
      <c r="V340" s="6"/>
      <c r="Y340" s="5"/>
      <c r="Z340" s="6"/>
    </row>
    <row r="341" spans="13:26" s="4" customFormat="1" x14ac:dyDescent="0.2">
      <c r="M341" s="8"/>
      <c r="N341" s="8"/>
      <c r="O341" s="8"/>
      <c r="P341" s="8"/>
      <c r="Q341" s="8"/>
      <c r="R341" s="8"/>
      <c r="S341" s="8"/>
      <c r="T341" s="9"/>
      <c r="U341" s="6"/>
      <c r="V341" s="6"/>
      <c r="Y341" s="5"/>
      <c r="Z341" s="6"/>
    </row>
    <row r="342" spans="13:26" s="4" customFormat="1" x14ac:dyDescent="0.2">
      <c r="M342" s="8"/>
      <c r="N342" s="8"/>
      <c r="O342" s="8"/>
      <c r="P342" s="8"/>
      <c r="Q342" s="8"/>
      <c r="R342" s="8"/>
      <c r="S342" s="8"/>
      <c r="T342" s="9"/>
      <c r="U342" s="6"/>
      <c r="V342" s="6"/>
      <c r="Y342" s="5"/>
      <c r="Z342" s="6"/>
    </row>
    <row r="343" spans="13:26" s="4" customFormat="1" x14ac:dyDescent="0.2">
      <c r="M343" s="8"/>
      <c r="N343" s="8"/>
      <c r="O343" s="8"/>
      <c r="P343" s="8"/>
      <c r="Q343" s="8"/>
      <c r="R343" s="8"/>
      <c r="S343" s="8"/>
      <c r="T343" s="9"/>
      <c r="U343" s="6"/>
      <c r="V343" s="6"/>
      <c r="Y343" s="5"/>
      <c r="Z343" s="6"/>
    </row>
    <row r="344" spans="13:26" s="4" customFormat="1" x14ac:dyDescent="0.2">
      <c r="M344" s="8"/>
      <c r="N344" s="8"/>
      <c r="O344" s="8"/>
      <c r="P344" s="8"/>
      <c r="Q344" s="8"/>
      <c r="R344" s="8"/>
      <c r="S344" s="8"/>
      <c r="T344" s="9"/>
      <c r="U344" s="6"/>
      <c r="V344" s="6"/>
      <c r="Y344" s="5"/>
      <c r="Z344" s="6"/>
    </row>
    <row r="345" spans="13:26" s="4" customFormat="1" x14ac:dyDescent="0.2">
      <c r="M345" s="8"/>
      <c r="N345" s="8"/>
      <c r="O345" s="8"/>
      <c r="P345" s="8"/>
      <c r="Q345" s="8"/>
      <c r="R345" s="8"/>
      <c r="S345" s="8"/>
      <c r="T345" s="9"/>
      <c r="U345" s="6"/>
      <c r="V345" s="6"/>
      <c r="Y345" s="5"/>
      <c r="Z345" s="6"/>
    </row>
    <row r="346" spans="13:26" s="4" customFormat="1" x14ac:dyDescent="0.2">
      <c r="M346" s="8"/>
      <c r="N346" s="8"/>
      <c r="O346" s="8"/>
      <c r="P346" s="8"/>
      <c r="Q346" s="8"/>
      <c r="R346" s="8"/>
      <c r="S346" s="8"/>
      <c r="T346" s="9"/>
      <c r="U346" s="6"/>
      <c r="V346" s="6"/>
      <c r="Y346" s="5"/>
      <c r="Z346" s="6"/>
    </row>
    <row r="347" spans="13:26" s="4" customFormat="1" x14ac:dyDescent="0.2">
      <c r="M347" s="8"/>
      <c r="N347" s="8"/>
      <c r="O347" s="8"/>
      <c r="P347" s="8"/>
      <c r="Q347" s="8"/>
      <c r="R347" s="8"/>
      <c r="S347" s="8"/>
      <c r="T347" s="9"/>
      <c r="U347" s="6"/>
      <c r="V347" s="6"/>
      <c r="Y347" s="5"/>
      <c r="Z347" s="6"/>
    </row>
    <row r="348" spans="13:26" s="4" customFormat="1" x14ac:dyDescent="0.2">
      <c r="M348" s="8"/>
      <c r="N348" s="8"/>
      <c r="O348" s="8"/>
      <c r="P348" s="8"/>
      <c r="Q348" s="8"/>
      <c r="R348" s="8"/>
      <c r="S348" s="8"/>
      <c r="T348" s="9"/>
      <c r="U348" s="6"/>
      <c r="V348" s="6"/>
      <c r="Y348" s="5"/>
      <c r="Z348" s="6"/>
    </row>
    <row r="349" spans="13:26" s="4" customFormat="1" x14ac:dyDescent="0.2">
      <c r="M349" s="8"/>
      <c r="N349" s="8"/>
      <c r="O349" s="8"/>
      <c r="P349" s="8"/>
      <c r="Q349" s="8"/>
      <c r="R349" s="8"/>
      <c r="S349" s="8"/>
      <c r="T349" s="9"/>
      <c r="U349" s="6"/>
      <c r="V349" s="6"/>
      <c r="Y349" s="5"/>
      <c r="Z349" s="6"/>
    </row>
    <row r="350" spans="13:26" s="4" customFormat="1" x14ac:dyDescent="0.2">
      <c r="M350" s="8"/>
      <c r="N350" s="8"/>
      <c r="O350" s="8"/>
      <c r="P350" s="8"/>
      <c r="Q350" s="8"/>
      <c r="R350" s="8"/>
      <c r="S350" s="8"/>
      <c r="T350" s="9"/>
      <c r="U350" s="6"/>
      <c r="V350" s="6"/>
      <c r="Y350" s="5"/>
      <c r="Z350" s="6"/>
    </row>
    <row r="351" spans="13:26" s="4" customFormat="1" x14ac:dyDescent="0.2">
      <c r="M351" s="8"/>
      <c r="N351" s="8"/>
      <c r="O351" s="8"/>
      <c r="P351" s="8"/>
      <c r="Q351" s="8"/>
      <c r="R351" s="8"/>
      <c r="S351" s="8"/>
      <c r="T351" s="9"/>
      <c r="U351" s="6"/>
      <c r="V351" s="6"/>
      <c r="Y351" s="5"/>
      <c r="Z351" s="6"/>
    </row>
    <row r="352" spans="13:26" s="4" customFormat="1" x14ac:dyDescent="0.2">
      <c r="M352" s="8"/>
      <c r="N352" s="8"/>
      <c r="O352" s="8"/>
      <c r="P352" s="8"/>
      <c r="Q352" s="8"/>
      <c r="R352" s="8"/>
      <c r="S352" s="8"/>
      <c r="T352" s="9"/>
      <c r="U352" s="6"/>
      <c r="V352" s="6"/>
      <c r="Y352" s="5"/>
      <c r="Z352" s="6"/>
    </row>
    <row r="353" spans="13:26" s="4" customFormat="1" x14ac:dyDescent="0.2">
      <c r="M353" s="8"/>
      <c r="N353" s="8"/>
      <c r="O353" s="8"/>
      <c r="P353" s="8"/>
      <c r="Q353" s="8"/>
      <c r="R353" s="8"/>
      <c r="S353" s="8"/>
      <c r="T353" s="9"/>
      <c r="U353" s="6"/>
      <c r="V353" s="6"/>
      <c r="Y353" s="5"/>
      <c r="Z353" s="6"/>
    </row>
    <row r="354" spans="13:26" s="4" customFormat="1" x14ac:dyDescent="0.2">
      <c r="M354" s="8"/>
      <c r="N354" s="8"/>
      <c r="O354" s="8"/>
      <c r="P354" s="8"/>
      <c r="Q354" s="8"/>
      <c r="R354" s="8"/>
      <c r="S354" s="8"/>
      <c r="T354" s="9"/>
      <c r="U354" s="6"/>
      <c r="V354" s="6"/>
      <c r="Y354" s="5"/>
      <c r="Z354" s="6"/>
    </row>
    <row r="355" spans="13:26" s="4" customFormat="1" x14ac:dyDescent="0.2">
      <c r="M355" s="8"/>
      <c r="N355" s="8"/>
      <c r="O355" s="8"/>
      <c r="P355" s="8"/>
      <c r="Q355" s="8"/>
      <c r="R355" s="8"/>
      <c r="S355" s="8"/>
      <c r="T355" s="9"/>
      <c r="U355" s="6"/>
      <c r="V355" s="6"/>
      <c r="Y355" s="5"/>
      <c r="Z355" s="6"/>
    </row>
    <row r="356" spans="13:26" s="4" customFormat="1" x14ac:dyDescent="0.2">
      <c r="M356" s="8"/>
      <c r="N356" s="8"/>
      <c r="O356" s="8"/>
      <c r="P356" s="8"/>
      <c r="Q356" s="8"/>
      <c r="R356" s="8"/>
      <c r="S356" s="8"/>
      <c r="T356" s="9"/>
      <c r="U356" s="6"/>
      <c r="V356" s="6"/>
      <c r="Y356" s="5"/>
      <c r="Z356" s="6"/>
    </row>
    <row r="357" spans="13:26" s="4" customFormat="1" x14ac:dyDescent="0.2">
      <c r="M357" s="8"/>
      <c r="N357" s="8"/>
      <c r="O357" s="8"/>
      <c r="P357" s="8"/>
      <c r="Q357" s="8"/>
      <c r="R357" s="8"/>
      <c r="S357" s="8"/>
      <c r="T357" s="9"/>
      <c r="U357" s="6"/>
      <c r="V357" s="6"/>
      <c r="Y357" s="5"/>
      <c r="Z357" s="6"/>
    </row>
    <row r="358" spans="13:26" s="4" customFormat="1" x14ac:dyDescent="0.2">
      <c r="M358" s="8"/>
      <c r="N358" s="8"/>
      <c r="O358" s="8"/>
      <c r="P358" s="8"/>
      <c r="Q358" s="8"/>
      <c r="R358" s="8"/>
      <c r="S358" s="8"/>
      <c r="T358" s="9"/>
      <c r="U358" s="6"/>
      <c r="V358" s="6"/>
      <c r="Y358" s="5"/>
      <c r="Z358" s="6"/>
    </row>
    <row r="359" spans="13:26" s="4" customFormat="1" x14ac:dyDescent="0.2">
      <c r="M359" s="8"/>
      <c r="N359" s="8"/>
      <c r="O359" s="8"/>
      <c r="P359" s="8"/>
      <c r="Q359" s="8"/>
      <c r="R359" s="8"/>
      <c r="S359" s="8"/>
      <c r="T359" s="9"/>
      <c r="U359" s="6"/>
      <c r="V359" s="6"/>
      <c r="Y359" s="5"/>
      <c r="Z359" s="6"/>
    </row>
    <row r="360" spans="13:26" s="4" customFormat="1" x14ac:dyDescent="0.2">
      <c r="M360" s="8"/>
      <c r="N360" s="8"/>
      <c r="O360" s="8"/>
      <c r="P360" s="8"/>
      <c r="Q360" s="8"/>
      <c r="R360" s="8"/>
      <c r="S360" s="8"/>
      <c r="T360" s="9"/>
      <c r="U360" s="6"/>
      <c r="V360" s="6"/>
      <c r="Y360" s="5"/>
      <c r="Z360" s="6"/>
    </row>
    <row r="361" spans="13:26" s="4" customFormat="1" x14ac:dyDescent="0.2">
      <c r="M361" s="8"/>
      <c r="N361" s="8"/>
      <c r="O361" s="8"/>
      <c r="P361" s="8"/>
      <c r="Q361" s="8"/>
      <c r="R361" s="8"/>
      <c r="S361" s="8"/>
      <c r="T361" s="9"/>
      <c r="U361" s="6"/>
      <c r="V361" s="6"/>
      <c r="Y361" s="5"/>
      <c r="Z361" s="6"/>
    </row>
    <row r="362" spans="13:26" s="4" customFormat="1" x14ac:dyDescent="0.2">
      <c r="M362" s="8"/>
      <c r="N362" s="8"/>
      <c r="O362" s="8"/>
      <c r="P362" s="8"/>
      <c r="Q362" s="8"/>
      <c r="R362" s="8"/>
      <c r="S362" s="8"/>
      <c r="T362" s="9"/>
      <c r="U362" s="6"/>
      <c r="V362" s="6"/>
      <c r="Y362" s="5"/>
      <c r="Z362" s="6"/>
    </row>
    <row r="363" spans="13:26" s="4" customFormat="1" x14ac:dyDescent="0.2">
      <c r="M363" s="8"/>
      <c r="N363" s="8"/>
      <c r="O363" s="8"/>
      <c r="P363" s="8"/>
      <c r="Q363" s="8"/>
      <c r="R363" s="8"/>
      <c r="S363" s="8"/>
      <c r="T363" s="9"/>
      <c r="U363" s="6"/>
      <c r="V363" s="6"/>
      <c r="Y363" s="5"/>
      <c r="Z363" s="6"/>
    </row>
    <row r="364" spans="13:26" s="4" customFormat="1" x14ac:dyDescent="0.2">
      <c r="M364" s="8"/>
      <c r="N364" s="8"/>
      <c r="O364" s="8"/>
      <c r="P364" s="8"/>
      <c r="Q364" s="8"/>
      <c r="R364" s="8"/>
      <c r="S364" s="8"/>
      <c r="T364" s="9"/>
      <c r="U364" s="6"/>
      <c r="V364" s="6"/>
      <c r="Y364" s="5"/>
      <c r="Z364" s="6"/>
    </row>
    <row r="365" spans="13:26" s="4" customFormat="1" x14ac:dyDescent="0.2">
      <c r="M365" s="8"/>
      <c r="N365" s="8"/>
      <c r="O365" s="8"/>
      <c r="P365" s="8"/>
      <c r="Q365" s="8"/>
      <c r="R365" s="8"/>
      <c r="S365" s="8"/>
      <c r="T365" s="9"/>
      <c r="U365" s="6"/>
      <c r="V365" s="6"/>
      <c r="Y365" s="5"/>
      <c r="Z365" s="6"/>
    </row>
    <row r="366" spans="13:26" s="4" customFormat="1" x14ac:dyDescent="0.2">
      <c r="M366" s="8"/>
      <c r="N366" s="8"/>
      <c r="O366" s="8"/>
      <c r="P366" s="8"/>
      <c r="Q366" s="8"/>
      <c r="R366" s="8"/>
      <c r="S366" s="8"/>
      <c r="T366" s="9"/>
      <c r="U366" s="6"/>
      <c r="V366" s="6"/>
      <c r="Y366" s="5"/>
      <c r="Z366" s="6"/>
    </row>
    <row r="367" spans="13:26" s="4" customFormat="1" x14ac:dyDescent="0.2">
      <c r="M367" s="8"/>
      <c r="N367" s="8"/>
      <c r="O367" s="8"/>
      <c r="P367" s="8"/>
      <c r="Q367" s="8"/>
      <c r="R367" s="8"/>
      <c r="S367" s="8"/>
      <c r="T367" s="9"/>
      <c r="U367" s="6"/>
      <c r="V367" s="6"/>
      <c r="Y367" s="5"/>
      <c r="Z367" s="6"/>
    </row>
    <row r="368" spans="13:26" s="4" customFormat="1" x14ac:dyDescent="0.2">
      <c r="M368" s="8"/>
      <c r="N368" s="8"/>
      <c r="O368" s="8"/>
      <c r="P368" s="8"/>
      <c r="Q368" s="8"/>
      <c r="R368" s="8"/>
      <c r="S368" s="8"/>
      <c r="T368" s="9"/>
      <c r="U368" s="6"/>
      <c r="V368" s="6"/>
      <c r="Y368" s="5"/>
      <c r="Z368" s="6"/>
    </row>
    <row r="369" spans="13:26" s="4" customFormat="1" x14ac:dyDescent="0.2">
      <c r="M369" s="8"/>
      <c r="N369" s="8"/>
      <c r="O369" s="8"/>
      <c r="P369" s="8"/>
      <c r="Q369" s="8"/>
      <c r="R369" s="8"/>
      <c r="S369" s="8"/>
      <c r="T369" s="9"/>
      <c r="U369" s="6"/>
      <c r="V369" s="6"/>
      <c r="Y369" s="5"/>
      <c r="Z369" s="6"/>
    </row>
    <row r="370" spans="13:26" s="4" customFormat="1" x14ac:dyDescent="0.2">
      <c r="M370" s="8"/>
      <c r="N370" s="8"/>
      <c r="O370" s="8"/>
      <c r="P370" s="8"/>
      <c r="Q370" s="8"/>
      <c r="R370" s="8"/>
      <c r="S370" s="8"/>
      <c r="T370" s="9"/>
      <c r="U370" s="6"/>
      <c r="V370" s="6"/>
      <c r="Y370" s="5"/>
      <c r="Z370" s="6"/>
    </row>
  </sheetData>
  <autoFilter ref="A15:BB113" xr:uid="{5DAE7FF8-BDED-0C4D-A5F3-BD2EF7651907}">
    <filterColumn colId="11" showButton="0"/>
    <filterColumn colId="13" showButton="0"/>
    <filterColumn colId="15" showButton="0"/>
    <filterColumn colId="17" showButton="0"/>
  </autoFilter>
  <mergeCells count="56">
    <mergeCell ref="L14:S14"/>
    <mergeCell ref="T14:T16"/>
    <mergeCell ref="L15:M15"/>
    <mergeCell ref="N15:O15"/>
    <mergeCell ref="P15:Q15"/>
    <mergeCell ref="R15:S15"/>
    <mergeCell ref="G14:G16"/>
    <mergeCell ref="H14:H16"/>
    <mergeCell ref="I14:I16"/>
    <mergeCell ref="K14:K16"/>
    <mergeCell ref="J14:J16"/>
    <mergeCell ref="AG2:AG3"/>
    <mergeCell ref="AH2:AJ3"/>
    <mergeCell ref="AG4:AG5"/>
    <mergeCell ref="AH4:AJ5"/>
    <mergeCell ref="AG6:AG7"/>
    <mergeCell ref="AH6:AH7"/>
    <mergeCell ref="AI6:AI7"/>
    <mergeCell ref="AJ6:AJ7"/>
    <mergeCell ref="W14:W16"/>
    <mergeCell ref="U14:U16"/>
    <mergeCell ref="V14:V16"/>
    <mergeCell ref="U12:X12"/>
    <mergeCell ref="B2:C7"/>
    <mergeCell ref="D2:AF7"/>
    <mergeCell ref="B11:T11"/>
    <mergeCell ref="B13:D13"/>
    <mergeCell ref="E13:T13"/>
    <mergeCell ref="B12:D12"/>
    <mergeCell ref="E12:T12"/>
    <mergeCell ref="B14:B16"/>
    <mergeCell ref="C14:C16"/>
    <mergeCell ref="D14:D16"/>
    <mergeCell ref="F14:F16"/>
    <mergeCell ref="E14:E16"/>
    <mergeCell ref="AE14:AE16"/>
    <mergeCell ref="Y12:AB12"/>
    <mergeCell ref="Y14:Y16"/>
    <mergeCell ref="Z14:Z16"/>
    <mergeCell ref="AA14:AA16"/>
    <mergeCell ref="U11:AJ11"/>
    <mergeCell ref="X13:X16"/>
    <mergeCell ref="AB13:AB16"/>
    <mergeCell ref="AF13:AF16"/>
    <mergeCell ref="AJ13:AJ16"/>
    <mergeCell ref="U13:W13"/>
    <mergeCell ref="Y13:AA13"/>
    <mergeCell ref="AC13:AE13"/>
    <mergeCell ref="AG13:AI13"/>
    <mergeCell ref="AG12:AJ12"/>
    <mergeCell ref="AG14:AG16"/>
    <mergeCell ref="AH14:AH16"/>
    <mergeCell ref="AI14:AI16"/>
    <mergeCell ref="AC12:AF12"/>
    <mergeCell ref="AC14:AC16"/>
    <mergeCell ref="AD14:AD16"/>
  </mergeCells>
  <conditionalFormatting sqref="W106:W107">
    <cfRule type="duplicateValues" dxfId="1" priority="1"/>
  </conditionalFormatting>
  <conditionalFormatting sqref="W108:W109">
    <cfRule type="duplicateValues" dxfId="0" priority="2"/>
  </conditionalFormatting>
  <pageMargins left="0.31496062992125984" right="0.31496062992125984" top="0.74803149606299213" bottom="0.74803149606299213" header="0.31496062992125984" footer="0.31496062992125984"/>
  <pageSetup scale="2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81ED6-96D1-174D-A1CF-02F5F17B2F66}">
  <dimension ref="A1:C2"/>
  <sheetViews>
    <sheetView workbookViewId="0">
      <selection activeCell="E8" sqref="E8"/>
    </sheetView>
  </sheetViews>
  <sheetFormatPr baseColWidth="10" defaultColWidth="10.875" defaultRowHeight="15.75" x14ac:dyDescent="0.25"/>
  <cols>
    <col min="1" max="1" width="19" style="1" customWidth="1"/>
    <col min="2" max="2" width="15.625" style="1" customWidth="1"/>
    <col min="3" max="3" width="25" style="1" customWidth="1"/>
    <col min="4" max="16384" width="10.875" style="1"/>
  </cols>
  <sheetData>
    <row r="1" spans="1:3" ht="18.75" x14ac:dyDescent="0.25">
      <c r="A1" s="177" t="s">
        <v>29</v>
      </c>
      <c r="B1" s="177"/>
      <c r="C1" s="177"/>
    </row>
    <row r="2" spans="1:3" x14ac:dyDescent="0.25">
      <c r="A2" s="2" t="s">
        <v>26</v>
      </c>
      <c r="B2" s="2" t="s">
        <v>27</v>
      </c>
      <c r="C2" s="3" t="s">
        <v>28</v>
      </c>
    </row>
  </sheetData>
  <mergeCells count="1">
    <mergeCell ref="A1:C1"/>
  </mergeCell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PAA</vt:lpstr>
      <vt:lpstr>PRESUPUESTO-PROYECTO</vt:lpstr>
      <vt:lpstr>PAA!Área_de_impresión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Adriana Varela Montenegro</cp:lastModifiedBy>
  <cp:lastPrinted>2025-07-09T14:27:55Z</cp:lastPrinted>
  <dcterms:created xsi:type="dcterms:W3CDTF">2021-12-06T13:51:19Z</dcterms:created>
  <dcterms:modified xsi:type="dcterms:W3CDTF">2025-09-15T16:07:05Z</dcterms:modified>
</cp:coreProperties>
</file>