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mc:AlternateContent xmlns:mc="http://schemas.openxmlformats.org/markup-compatibility/2006">
    <mc:Choice Requires="x15">
      <x15ac:absPath xmlns:x15ac="http://schemas.microsoft.com/office/spreadsheetml/2010/11/ac" url="https://invias-my.sharepoint.com/personal/avarelam_invias_gov_co/Documents/2024/PEI/"/>
    </mc:Choice>
  </mc:AlternateContent>
  <xr:revisionPtr revIDLastSave="22" documentId="14_{802D95C7-E5D9-4A69-8D2D-694F4C1F09EA}" xr6:coauthVersionLast="47" xr6:coauthVersionMax="47" xr10:uidLastSave="{804BE6D1-6E26-4FEB-8466-F933FA9BBF5A}"/>
  <bookViews>
    <workbookView xWindow="-120" yWindow="-120" windowWidth="29040" windowHeight="15840" xr2:uid="{00000000-000D-0000-FFFF-FFFF00000000}"/>
  </bookViews>
  <sheets>
    <sheet name="PEI 2023-2026 " sheetId="3" r:id="rId1"/>
  </sheets>
  <definedNames>
    <definedName name="_xlnm._FilterDatabase" localSheetId="0" hidden="1">'PEI 2023-2026 '!$A$6:$S$30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8" i="3" l="1"/>
  <c r="S7" i="3" l="1"/>
  <c r="U26" i="3"/>
  <c r="S14" i="3"/>
  <c r="S16" i="3"/>
  <c r="S18" i="3"/>
  <c r="U18" i="3" s="1"/>
  <c r="S20" i="3"/>
  <c r="S21" i="3"/>
  <c r="S27" i="3"/>
  <c r="T25" i="3"/>
  <c r="S19" i="3"/>
  <c r="Q18" i="3"/>
  <c r="T18" i="3"/>
  <c r="T17" i="3"/>
  <c r="U17" i="3"/>
  <c r="T19" i="3"/>
  <c r="T21" i="3"/>
  <c r="T22" i="3"/>
  <c r="T24" i="3"/>
  <c r="U24" i="3"/>
  <c r="U25" i="3"/>
  <c r="T26" i="3"/>
  <c r="T27" i="3"/>
  <c r="T28" i="3"/>
  <c r="T29" i="3"/>
  <c r="T30" i="3"/>
  <c r="Q28" i="3"/>
  <c r="Q26" i="3"/>
  <c r="Q25" i="3"/>
  <c r="Q24" i="3"/>
  <c r="Q23" i="3"/>
  <c r="Q22" i="3"/>
  <c r="Q20" i="3"/>
  <c r="Q14" i="3"/>
  <c r="I7" i="3" l="1"/>
  <c r="I8" i="3"/>
  <c r="I9" i="3"/>
  <c r="I10" i="3"/>
  <c r="I11" i="3"/>
  <c r="I12" i="3"/>
  <c r="I13" i="3"/>
  <c r="I14" i="3"/>
  <c r="I15" i="3"/>
  <c r="I16" i="3"/>
  <c r="I19" i="3"/>
  <c r="U19" i="3" s="1"/>
  <c r="I20" i="3"/>
  <c r="I21" i="3"/>
  <c r="U21" i="3" s="1"/>
  <c r="I22" i="3"/>
  <c r="U22" i="3" s="1"/>
  <c r="I23" i="3"/>
  <c r="U27" i="3"/>
  <c r="U28" i="3"/>
  <c r="U29" i="3"/>
  <c r="U30" i="3"/>
  <c r="S13" i="3"/>
  <c r="Q13" i="3"/>
  <c r="S12" i="3"/>
  <c r="Q12" i="3"/>
  <c r="S11" i="3"/>
  <c r="S10" i="3"/>
  <c r="Q10" i="3"/>
  <c r="S9" i="3"/>
  <c r="Q9" i="3"/>
  <c r="S8" i="3"/>
  <c r="Q8" i="3"/>
  <c r="T7" i="3"/>
  <c r="Q7" i="3"/>
  <c r="T12" i="3" l="1"/>
  <c r="U12" i="3"/>
  <c r="U9" i="3"/>
  <c r="T9" i="3"/>
  <c r="T11" i="3"/>
  <c r="U11" i="3"/>
  <c r="T13" i="3"/>
  <c r="U13" i="3"/>
  <c r="T8" i="3"/>
  <c r="U8" i="3"/>
  <c r="T10" i="3"/>
  <c r="U10" i="3"/>
  <c r="W26" i="3" l="1"/>
  <c r="N25" i="3" l="1"/>
  <c r="N14" i="3"/>
  <c r="N8" i="3"/>
  <c r="N9" i="3"/>
  <c r="N10" i="3"/>
  <c r="N11" i="3"/>
  <c r="N12" i="3"/>
  <c r="N13" i="3"/>
  <c r="N7" i="3"/>
  <c r="N27" i="3"/>
  <c r="N28" i="3"/>
  <c r="N29" i="3"/>
  <c r="N30" i="3"/>
  <c r="N26" i="3"/>
  <c r="U16" i="3" l="1"/>
  <c r="T16" i="3"/>
  <c r="T20" i="3"/>
  <c r="U20" i="3"/>
  <c r="M20" i="3"/>
  <c r="T14" i="3" l="1"/>
  <c r="U14" i="3"/>
  <c r="U23" i="3"/>
  <c r="T23" i="3"/>
  <c r="U7" i="3"/>
</calcChain>
</file>

<file path=xl/sharedStrings.xml><?xml version="1.0" encoding="utf-8"?>
<sst xmlns="http://schemas.openxmlformats.org/spreadsheetml/2006/main" count="209" uniqueCount="129">
  <si>
    <t>TRANSFORMACIONES</t>
  </si>
  <si>
    <t>OBJETIVO ESTRÁTEGICO INSTITUCIONAL</t>
  </si>
  <si>
    <t>ACCIONES</t>
  </si>
  <si>
    <t>INDICADORES</t>
  </si>
  <si>
    <t>Responsable</t>
  </si>
  <si>
    <t>Nombre</t>
  </si>
  <si>
    <t>Metas cuatrienio 2023-2026</t>
  </si>
  <si>
    <t>Convergencia Regional</t>
  </si>
  <si>
    <t xml:space="preserve"> Intervenir vías regionales y caminos ancestrales </t>
  </si>
  <si>
    <t>Vías regionales y caminos ancestrales intervenidos</t>
  </si>
  <si>
    <t>Derecho Humano a la alimentación</t>
  </si>
  <si>
    <t>Intervenir Instalaciones portuarias fluviales</t>
  </si>
  <si>
    <t>Instalaciones portuarias fluviales  intervenidas</t>
  </si>
  <si>
    <t>Director de Ejecución y Operación
Subdirector Marítimo fluvial y férreo</t>
  </si>
  <si>
    <t> </t>
  </si>
  <si>
    <t>Realizar mejoramiento de red vial primaria</t>
  </si>
  <si>
    <t>Vías primarias no concesionadas mejoradas</t>
  </si>
  <si>
    <t>Director de Ejecución y Operación
Subdirector Gestión Integral de Carreteras
Subdirector de Modernización de Carreteras Nacionales</t>
  </si>
  <si>
    <t>Realizar rehabilitación y/o mantenimiento</t>
  </si>
  <si>
    <t>Vías primarias no concesionadas rehabilitadas y mantenidas</t>
  </si>
  <si>
    <t>Director de Ejecución y Operación
Subdirector Gestión Integral de Carreteras
Subdirector de Modernización de Carreteras Nacionales</t>
  </si>
  <si>
    <t>Canales de acceso a los puertos marítimos mantenidos, mejorados y profundizados</t>
  </si>
  <si>
    <t xml:space="preserve">Transformación productiva, internacionalización y acción climática </t>
  </si>
  <si>
    <t>Incorporar los lineamientos de Infraestructura verde vial</t>
  </si>
  <si>
    <t>Director Técnico y de Estructuración
Subdirector de Sostenibilidad</t>
  </si>
  <si>
    <t>Implementar a 2025 tres (3) herramientas para mejorar los sistemas de información geográfica de la infraestructura de transporte para la gestión del riesgo.</t>
  </si>
  <si>
    <t>Herramientas implementadas para la captura de datos orientadas a la gestión integral del riesgo.</t>
  </si>
  <si>
    <t>Director Técnico y de Estructuración
Subdirector de Gestión del Riesgo</t>
  </si>
  <si>
    <t xml:space="preserve">
Elaborar un documento de lineamientos técnicos que tengan como objetivo la realización de estudios de riesgo para la infraestructura de transporte.</t>
  </si>
  <si>
    <t>Documento de lineamientos técnicos elaborados para la realización de estudios de riesgo en la infraestructura del transporte carretero.</t>
  </si>
  <si>
    <t>Diseñar e implementar dos (2) metodologías para el cálculo del riesgo de la infraestructura de transporte</t>
  </si>
  <si>
    <t>Metodologías diseñadas e implementadas para el cálculo del riesgo de la infraestructura de transporte.</t>
  </si>
  <si>
    <t>Documentos técnicos elaborados.</t>
  </si>
  <si>
    <t>Director Técnico y de Estructuración
Subdirector Reglamentación Técnica e innovación</t>
  </si>
  <si>
    <t>Realizar proyectos de infraestructura de transporte que incluyan criterios de accesibilidad universal.</t>
  </si>
  <si>
    <t>Proyectos de infraestructura de transporte con criterios de accesibilidad universal realizadas</t>
  </si>
  <si>
    <t>Director Técnico y de Estructuración
Subdirector Marítimo, fluvial y férreo</t>
  </si>
  <si>
    <t>Todas las Dependencias</t>
  </si>
  <si>
    <t>Obtener la certificación de sistema de gestión e igualdad de género, llamado Equipares Público</t>
  </si>
  <si>
    <t>Certificación de sistema de gestión e igualdad de género, llamado Equipares Público</t>
  </si>
  <si>
    <t>Secretaría General</t>
  </si>
  <si>
    <t>Implementar Plan Estratégico de Tecnologías de la información y las comunicaciones-PETI-</t>
  </si>
  <si>
    <t>Plan Estratégico de Tecnologías de la información y las comunicaciones-PETI-</t>
  </si>
  <si>
    <t>Oficina de las Tecnologías y la Información</t>
  </si>
  <si>
    <t>Modelo óptimo de gestión Jurídica del Estado implementado</t>
  </si>
  <si>
    <t>Dirección Jurídica</t>
  </si>
  <si>
    <t>Implementar el programa anual de auditoria aprobado por el Comité Institucional de coordinación de Control Interno</t>
  </si>
  <si>
    <t>Programa anual de auditoria implementado</t>
  </si>
  <si>
    <t>Oficina de Control Interno</t>
  </si>
  <si>
    <t>Diseñar, construir, rehabilitar, mantener y operar la infraestructura vial intermodal, mediante proyectos con criterios  técnicos, de innovación, sostenibilidad y resiliencia para la integración territorial y la disminución de brechas sociales y económicas entre los centros de producción y comercialización</t>
  </si>
  <si>
    <t>Impactar positivamente la calidad de vida de los ciudadanos y la competitividad del país, generando valor público, confianza y satisfacción a la ciudadanía, mediante el mejoramiento del desempeño institucional en el marco del Modelo Integrado de Planeación y Gestión – MIPG.</t>
  </si>
  <si>
    <t>Director de Ejecución y Operación
Subdirector Vías Regionales.
Gerencia de Caminos Comunitarios de la Paz Total</t>
  </si>
  <si>
    <t xml:space="preserve">Proyectos pilotos contratados para aplicar los Lineamientos de Infraestructura Verde_LIVV </t>
  </si>
  <si>
    <t>Director Técnico y de Estructuración</t>
  </si>
  <si>
    <t>Mejorar de manera continua el marco de gobernanza de proyectos del INVIAS</t>
  </si>
  <si>
    <t xml:space="preserve">Diagnóstico del grado de madurez de proyectos, BIM y SCA elaborado </t>
  </si>
  <si>
    <t>Plan del marco de gobernanza de proyectos del INVIAS elaborado e implementado</t>
  </si>
  <si>
    <t>Elaborar e implementar el  plan del marco de gobernanza de proyectos del INVIAS</t>
  </si>
  <si>
    <t>Marco de gobernanza de proyectos del INVIAS mejorado</t>
  </si>
  <si>
    <t xml:space="preserve">Realizar estudios preliminares para la calificación y priorización de los proyectos susceptibles de cobro de la CNV </t>
  </si>
  <si>
    <t>Implementar el proceso del Cobro de la Contribución Nacional de Valorización - CNV, para los proyectos viales del INVIAS</t>
  </si>
  <si>
    <t>Proyecto del proceso del Cobro de la Contribución Nacional de Valorización - CNV implementado</t>
  </si>
  <si>
    <t>Elaborar el diagnóstico de madurez en dirección de proyectos, BIM y SCA del INVIAS como parte de la estrategia general en gerencia de proyectos del sector transporte.</t>
  </si>
  <si>
    <t>ESTRATEGIAS SECTORIALES</t>
  </si>
  <si>
    <t xml:space="preserve">Infraestructura resiliente con vocación social </t>
  </si>
  <si>
    <t>Infraestructura resiliente con vocación social</t>
  </si>
  <si>
    <t>Instituciones fortalecidas, confiables e incluyentes</t>
  </si>
  <si>
    <t>Porcentaje de kilómetros de vías priorizadas construidos o en mantenimiento en municipios PDET.</t>
  </si>
  <si>
    <t>Número de Juntas de Acción Comunal contratadas en los procesos de contratación del proyecto de vías terciarias para la paz y el posconflicto.</t>
  </si>
  <si>
    <t>Se define cada vigencia</t>
  </si>
  <si>
    <t>Priorizar vías construidas o en mantenimiento en municipios PDET</t>
  </si>
  <si>
    <t>Contratar Juntas de Acción Comunal para el proyecto de vías terciarias para la paz y el posconflicto</t>
  </si>
  <si>
    <t>Adaptación al cambio climático</t>
  </si>
  <si>
    <t xml:space="preserve">Estudios preliminares en concordancia con la Resolución vigente para la calificación y priorización de los proyectos susceptibles de cobro de la CNV realizados </t>
  </si>
  <si>
    <t xml:space="preserve">Elaborar cartillas de "lineamientos técnicos para el mantenimiento y conservación de caminos ancestrales y senderos peatonales" y "buenas prácticas para manejo y uso del material recuperado de pavimentos y mezclas asfálticas"; incluyendo criterios de sostenibilidad. </t>
  </si>
  <si>
    <t>Implementar plan de mejora continua del índice de desempeño institucional -IDI- (Formulado cada vigencia)</t>
  </si>
  <si>
    <t>Plan de mejora continua del índice de desempeño institucional -IDI- implementado</t>
  </si>
  <si>
    <t>Implementar el modelo óptimo de gestión Jurídica del Estado</t>
  </si>
  <si>
    <t>Realizar mantenimiento, mejoramiento y/o profundización de los canales de acceso a los puertos marítimos</t>
  </si>
  <si>
    <t>Seguimiento Diciembre 2023</t>
  </si>
  <si>
    <t>Cualitativo</t>
  </si>
  <si>
    <t>Cuantitativo
2023</t>
  </si>
  <si>
    <t>Cuantitativo
Acumulado PND</t>
  </si>
  <si>
    <t>Durante esta vigencia no se tenia programado avance de esta acción</t>
  </si>
  <si>
    <t>Se reporta un acumulado de 14 Muelles fluviales construidos, mejorados y mantenidos:
(2) Buenavista y Piñuña blanco en Puerto Asís
(5) La chorrera, la pedrera,  El Encanto y Puerto Arica, (áreas no municipalizables) Puerto Nariño, en Amazonas 
(1)Yuruparí en Mitú departamento de Vaupés
(3) Lloró, Atrato y Litoral del San Juan (Santa Genoveva de Docordó) en el Departamento de Chocó
(2) Puerto Arango (Florencia) Curillo  en Caquetá
(1) El Retorno en Guaviare</t>
  </si>
  <si>
    <t>Se realizó el mantenimiento del  Canal de acceso al puerto de Buenaventura.</t>
  </si>
  <si>
    <t>Durante la vigencia 2023 se han ejecutado 420Km de Vías terciarias en municipios PDET</t>
  </si>
  <si>
    <t>Se firmaron 1035 convenios con Juntas de Acción Comunal en 32 departamentos.</t>
  </si>
  <si>
    <t>Cuantitativo
2024</t>
  </si>
  <si>
    <t>Durante la vigencia 2023 se ha ejecutado 3.301 Km de vías regionales y caminos ancestrales intervenidos (mejoradas, mantenidas y rehabilitadas).</t>
  </si>
  <si>
    <t>Se ejecutaron 157,7Km de Vía primaria mejorada través de los programas de Concluir, legalidad y reactivación.</t>
  </si>
  <si>
    <t>Avance acumulado</t>
  </si>
  <si>
    <t>INSTITUTO NACIONAL DE VÍAS
SEGUIMIENTO PLAN ESTRATÉGICO INSTITUCIONAL 2023-2026 
“POR UN PAÍS CON VÍAS INTERMODALES DONDE CONVERGEN TERRITORIOS Y COMUNIDADES”.</t>
  </si>
  <si>
    <t>SEGUIMIENTO</t>
  </si>
  <si>
    <t>ARTICULACIÓN</t>
  </si>
  <si>
    <t>Se ejecutaron 369 Km de Vía primaria no concesionada con mantenimiento y rehabilitación, a través de los programas de Gestión Vial Integral, Concluir - Concluir y otros proyectos de la red nacional.</t>
  </si>
  <si>
    <t>Mediante 2024I-VBOG-004784 se socializaron logros de MIPG 2023 y a través del 2023I-VBOG-042391 se solicitó alimentar avances de los planes de mejoramiento por política en el micrositio de MIPG. Durante esta vigencia se tuvo un avance del 25%</t>
  </si>
  <si>
    <t>El avance fue del 88% representado de la siguente manera:
1. Se elaboró el diagnóstico de madurez arquitectura empresarial arrojando un puntaje de 1.79 conluyendosé que es importante generar una estrategía para mejorar la situación del componente de la Arquitectura empresarial.
2. Plan de Implementación del Modelo de Seguridad y Privacidad de la Información lográndose la implementación de la Política de Control de Acceso.
3. Protocolo IPV6: Se avanzó en un 100% en la Fase I de Inicio y un 50% en a fase II de planificación.
4. Adquisición licenciamiento de ofimática.
5. Servicio de centro de datos.
Durante esta vigencia se tuvo un avance del 6%</t>
  </si>
  <si>
    <t>El avance fue de 65% teniendo en cuenta que de los 5 componentes necesarios para solicitar la certificación del sello, se ha avanzado hasta el paso #3.</t>
  </si>
  <si>
    <t xml:space="preserve">Se realizaron las siguientes auditorias:
1. Auditoría a contratos 1713 de 2015, 1389 de 2018 y 1284 de 2022 – Firma NAVE Ltda.
2. Auditoría a concurso de méritos abierto N° CMA- DTE-SEP-191-2021 - Lote 3.
3. Auditoría a Direcciones Territoriales.
4. Auditoría al Sistema de Gestión de Seguridad y Salud en el Trabajo.
5. Auditorías SACI.
6. Auditorías contratos de obra.
Durante esta vigencia se tuvo un avance del 100% </t>
  </si>
  <si>
    <t xml:space="preserve">El muelle de puerto nariño y cumple con los criterios de accesibilidad, </t>
  </si>
  <si>
    <t>Resultado meta 2024</t>
  </si>
  <si>
    <t>Resultado % meta 2023</t>
  </si>
  <si>
    <t>Antioquia (259,27km); Arauca (99,85 Km); Atlántico (46,59 Km); Bolívar (153,81 Km); Boyacá (335,23 Km); Caldas (110,37 Km); Caquetá (125,45 Km); Casanare (30,13 Km); Cauca (181,4328565664 Km); Cesar (92,08 Km); Chocó (39,48 Km); Córdoba (209,78 Km); Cundinamarca (271,40 Km); Guaviare (58,03 Km); Huila (216,90 Km); La Guajira (123,27 Km); Magdalena (198,36 Km); Meta (106,64 Km); Nariño (114,25 Km); Norte De Santander  (361,08 Km); Putumayo (35,06 Km); Quindío (20,09 Km); Risaralda (7,52 Km); Santander (241,29 Km); Sucre (139,61 Km); Tolima (162,61 Km); Valle Del Cauca (108,91 Km); Vaupés (1,15 Km);</t>
  </si>
  <si>
    <t>1. Puerto Alegría - Putumayo
2- Beté - Choco
3. Medio Baudó - Choco
4. Vigía del Fuerte- Antioquia
5. La Montañita - Caquetá
6. Betania - Caquetá
7. Guapi - Cauca
8. Calamar - Guaviare
9.Sapuará - Guainía
10.. La Banqueta - Meta
11. Muelle Zapaticos - Caquetá</t>
  </si>
  <si>
    <t>Antioquia (1,23 Km); Atlántico (0,72 Km); Boyacá (17,40 Km); Caldas (0,4 Km); Caquetá (4,99 Km); Cauca (17,92 Km); Cesar (1,2 Km); Chocó (4,86 Km); Córdoba (6,02 Km); Cundinamarca (0,82 Km); Guaviare (5,46 Km); Huila (1,42 Km); Magdalena (3,94 Km); Meta (10,14 Km); Nariño (0,4 Km); Norte De Santander  (4,07 Km); Putumayo (2,4 Km); Quindío (0,15 Km); Santander (4,12 Km); Valle Del Cauca (1,37 Km); Vichada (6,58 Km);</t>
  </si>
  <si>
    <t>Antioquia (18,27 Km); Arauca (3,28 Km); Bolívar (42,1 Km); Boyacá (80,90 Km); Caldas (3,05 Km); Caquetá (14,1 Km); Cauca (44,87 Km); Cesar (31,9 Km); Chocó (5,55 Km); Córdoba (12,76 Km); Cundinamarca (38,05 Km); Guaviare (63 Km); La Guajira (3 Km); Magdalena (0,1 Km); Meta (133,06 Km); Nariño (20,48 Km); Norte De Santander  (55,66 Km); Putumayo (25,2 Km); Santander (47,91 Km); Sucre (1,86 Km); Tolima (1,9 Km); Valle Del Cauca (0,7 Km); Vichada (61,4 Km);</t>
  </si>
  <si>
    <t>Caño Rico en el golfo de Morrosquillo
Tumaco</t>
  </si>
  <si>
    <t>•	Antioquia: Amalfi (2,1 Km); Anorí (1,39 Km); Briceño (0,61 Km); Carepa (5,51 Km); Chigorodó (12,29 Km); Dabeiba (8,900Km); El Bagre (2,73 Km); Ituango (2,196 Km); Nechí (0,95 Km); Necoclí (9,07 Km); San Pedro De Urabá (6,59 Km); Turbo (1,34 Km); Yondó (4,21 Km); 
•	Arauca: Arauquita (4,46 Km); Fortul (31,73 Km); Saravena (20,2 Km); Tame (25,5 Km); 
•	Bolívar: Arenal (3,17 Km); Cantagallo (9,18 Km); María La Baja (9,90 Km); Morales (2,22 Km); San Juan Nepomuceno (10,24 Km); San Pablo (10,29 Km); Santa Rosa Del Sur (7,28 Km); Simití (2,82 Km); 
•	Caquetá: Albania (6,76 Km); Belén De Los Andaquíes (3 Km); Cartagena Del Chairá (3,2 Km); Curillo (4,9 Km); El Doncello (14,9 Km); El Paujil (2,4 Km); Florencia (8,46 Km); La Montañita (45,88 Km); Milán (1,8 Km); Morelia (1,21 Km); Puerto Rico (4,4 Km); San José Del Fragua (13,29 Km); San Vicente Del Caguán (5,6 Km); Solano (3,84 Km); Valparaíso (5,8 Km); 
•	Cauca: Argelia (4,01 Km); Balboa (1,36 Km); Buenos Aires (5,51 Km); Cajibío (10,62 Km); Caldono (1,43 Km); Caloto (6,89 Km); Corinto (3 Km); El Tambo (13,56 Km); Mercaderes (5,11 Km); Morales (25,01 Km); Patía (13,94 Km); Piendamó (5,55 Km); Santander De Quilichao (7,28 Km); Suárez (13,11 Km); Toribio (1,41 Km); 
•	Cesar:	Becerril (7,65 Km); La Jagua De Ibirico (31,49 Km); La Paz (4,56 Km); 
•	Chocó: Acandí (2,42 Km); Istmina (3,6 Km); Riosucio (2 Km); 
•	Córdoba: Montelíbano (10,28 Km); Puerto Libertador (2,6 Km); Tierralta (14,56 Km); 
•	Guaviare: Calamar (17,93 Km); El Retorno (15,70 Km); San José Del Guaviare (24,38 Km); 
•	La Guajira: Dibulla (2,50 Km); Fonseca (5 Km); San Juan Del Cesar (7,2 Km); 
•	Magdalena: Aracataca (7,60 Km); Ciénaga (15,09 Km); Fundación (15,31 Km); Santa Marta (6,02 Km); 
•	Meta: La Macarena (8,16 Km); Mapiripán (6,45Km); Mesetas (2,30Km); Puerto Lleras (6,20 Km); Puerto Rico (6,99 Km); Uribe (18,49 Km); Vistahermosa (16,26 Km); 
•	Nariño:	El Rosario (1,52 Km); Leiva (3,3 Km); Los Andes (1,1 Km); Ricaurte (1,03 Km); San Andrés De Tumaco (9,41 Km); 
•	Norte De Santander: Convención (2,62 Km); El Tarra (2,25 Km); 	Hacarí (1,5 Km); San Calixto (4,074 Km); Sardinata (4,8 Km); Teorama (2,65 Km); Tibú (11,82 Km); 
•	Putumayo: Leguízamo (1,13 Km); Mocoa (4,5 Km); Orito (3,42 Km); Puerto Asís (4,10 Km); Puerto Caicedo (2,5 Km); Puerto Guzmán (4,6 Km); San Miguel (2,5 Km); Valle Del Guamuez (2,21 Km); Villagarzón (4,57 Km); 
•	Sucre:	Coloso (1 Km); Morroa (4,32 Km); Ovejas (3,62 Km); Palmito (11,21 Km); San Onofre (12,78 Km); Tolú Viejo (2 Km); 
•	Tolima:	Ataco (11,01 Km); Chaparral (2,1 Km); Rioblanco (1,31 Km); 
•	Valle Del Cauca: Florida (0,7 Km); Pradera (2,25 Km);</t>
  </si>
  <si>
    <t>Se elaboraron los documento de buenas prácticas para manejo y uso del material recuperado de pavimentos y mezclas asfálticas y lineamientos técnicos para el mantenimiento y conservación de caminos ancestrales y senderos peatonales</t>
  </si>
  <si>
    <t>Se llevo a cabo estudios preliminares para la calificación y priorización de los proyectos que son susceptibles al cobro de CNV. Cruce de la cordillera Central: Túnel de La Línea y Túnel de
Rescate, el Intercambiador Versalles, 8 Túneles (2,8 kilómetros) y 16 puentes en el departamento del Quindio, así como el Túnel de La Línea y Túnel de Rescate, 15 túneles (2,2 kilómetros) y 18 puentes en la jurisdicción del Tolima.</t>
  </si>
  <si>
    <t>Se tiene documento del Plan marco de gobernanza de proyectos del invias</t>
  </si>
  <si>
    <t>Se elaboró diagnóstico del grado de madurez de proyectos, BIM -  Building information modeling y SCA:  Sistema de Clasificación de Activos)</t>
  </si>
  <si>
    <t>Se están trabajando 44 proyectos bajo el control de la PMO.</t>
  </si>
  <si>
    <t>Se firmó convenio 4176 de 2024 con la universidad de la Salle con el objeto "Aunar esfuerzos técnicos, administrativos y financieros para generar lineamientos de gestión del riesgo y estructuración de una central de información para la adaptación y la resiliencia en la infraestructura de transporte, integrando el resultado de la aplicación de metodologías para el análisis cuantitativo del riesgo y los procesos de instrumentalización."se tiene  los siguientes entregables: 
1. Los Lineamientos de gestión de riesgo, 
2. La Central de Información para la Adaptación y la Resilencia, y 
3. APLICACIÓN DE  MÉTODOLOGIA PARA ANÁLISIS DE RIESGO</t>
  </si>
  <si>
    <t>Se elaboraron metodologías cuantitativas y cualitativas de la infraestructura de riesgo vial en modo carretero.</t>
  </si>
  <si>
    <t>5 Muelles cumplen con criterios de accesibilidad</t>
  </si>
  <si>
    <t>Se logró un avance  del 38,37 en el fortalecimiento de la Mesa de Servicios, Sistema de pavimentos, la estrategia de Uso y apropiación, servicios en la nube, fortalecimiento de la infraestructura.</t>
  </si>
  <si>
    <t>De conformidad con el Acta 2 del 25-09-2024 de la Sesión del Comité Institucional de Coordinación de Control Interno, se priorizaron dentro del Plan Anual de Auditoría Basado en Riesgos V2 para la vigencia 2024 , la Auditoría a la Contratación, Auditoría a las Direcciones Territoriales, Auditoría Atención al Ciudadano y la Auditoría al programa de Nómina. De la Auditoría a la Contratación se elaboraron los informes de los Ctos 1450/20-LP-SIM-011-2020; 2900 y 3010/23;1072 y 406/22; 971/22 y LP-008-2022; De la Auditoría a las Direcciones Territoriales, se realizó auditoría a las Direcciones Territoriales de Huila y Tolima entre el 15 y 19 de julio del 2024; de la Auditoría al programa de Nomina, mediante Memorando 2024I-BOG-048724 del 19-07-2024 se notificó apertura de la Auditoría al programa de nómina. Se han realizado 5 sesiones de trabajo con la Subdirección de Gestión Humana; La Auditoría a Atención al Ciudadano se encuentra en etapa de planeación.</t>
  </si>
  <si>
    <t>Se desarrollaron siete citaciones a comité de conciliación; 6 sesiones ordinarias y una citación a comité extraordinario.   Además, se realizaron dos mesas de trabajo con las unidades ejecutoras que hacen parte del comité de seguimiento de la Política de Prevención de Daño Antijurídico -PPDA.</t>
  </si>
  <si>
    <t>% Avance acumulado cuatrienio</t>
  </si>
  <si>
    <t>% Avance acumulado 2023-2024</t>
  </si>
  <si>
    <t>2023-2024</t>
  </si>
  <si>
    <r>
      <t xml:space="preserve">Se avanzó con la inclusión de los lineamientos de infraestrucrtura verde vial del proyecto Conectividad Arauca -Casanare: </t>
    </r>
    <r>
      <rPr>
        <i/>
        <sz val="11"/>
        <color theme="9" tint="-0.249977111117893"/>
        <rFont val="Poppins"/>
      </rPr>
      <t>Yopal - Paz de Ariporo, La Cabuya -Saravena y Tame-Arauca.</t>
    </r>
  </si>
  <si>
    <t>Seguimiento 2024</t>
  </si>
  <si>
    <r>
      <t xml:space="preserve">En el marco de la política de sostenibilidad para la infraestructura de transporte, se incorporaron lineamientos de infraestructura Verde Vial en los siguientes proyectos:
</t>
    </r>
    <r>
      <rPr>
        <b/>
        <sz val="10"/>
        <color theme="9" tint="-0.249977111117893"/>
        <rFont val="Poppins"/>
      </rPr>
      <t>1.	Neiva- San Vicente del Caguán- Puerto Rico – Florencia:</t>
    </r>
    <r>
      <rPr>
        <sz val="10"/>
        <color theme="9" tint="-0.249977111117893"/>
        <rFont val="Poppins"/>
      </rPr>
      <t xml:space="preserve"> Cuenta con el documento de sostenibilidad aprobado.
</t>
    </r>
    <r>
      <rPr>
        <b/>
        <sz val="10"/>
        <color theme="9" tint="-0.249977111117893"/>
        <rFont val="Poppins"/>
      </rPr>
      <t>2.	Transversal de la Macarena - Meseta la Uribe:</t>
    </r>
    <r>
      <rPr>
        <sz val="10"/>
        <color theme="9" tint="-0.249977111117893"/>
        <rFont val="Poppins"/>
      </rPr>
      <t xml:space="preserve"> Cuenta con Documento de Sostenibilidad y plan de inversiones.
</t>
    </r>
    <r>
      <rPr>
        <b/>
        <sz val="10"/>
        <color theme="9" tint="-0.249977111117893"/>
        <rFont val="Poppins"/>
      </rPr>
      <t>3.	Conexión Puente Pumarejo:</t>
    </r>
    <r>
      <rPr>
        <sz val="10"/>
        <color theme="9" tint="-0.249977111117893"/>
        <rFont val="Poppins"/>
      </rPr>
      <t xml:space="preserve"> Cuenta con apéndice de sostenibilidad y bolsa para la ejecución de las actividades establecidas en el apéndice, dicha bolsa tiene una totalidad de $33.777.431.202 compartida con la gestión ambiental, social, predial y sostenibilidad.
</t>
    </r>
    <r>
      <rPr>
        <b/>
        <sz val="10"/>
        <color theme="9" tint="-0.249977111117893"/>
        <rFont val="Poppins"/>
      </rPr>
      <t>4.	Corredor del Paletará (solución sostenible Parque Natural Puracé):</t>
    </r>
    <r>
      <rPr>
        <sz val="10"/>
        <color theme="9" tint="-0.249977111117893"/>
        <rFont val="Poppins"/>
      </rPr>
      <t xml:space="preserve"> Cuenta con el Documento de Sostenibilidad.
</t>
    </r>
    <r>
      <rPr>
        <b/>
        <sz val="10"/>
        <color theme="9" tint="-0.249977111117893"/>
        <rFont val="Poppins"/>
      </rPr>
      <t>5.	Transversal Del Catatumbo (Tibú – El Tarra – Convención - Ocaña)</t>
    </r>
    <r>
      <rPr>
        <sz val="10"/>
        <color theme="9" tint="-0.249977111117893"/>
        <rFont val="Poppins"/>
      </rPr>
      <t xml:space="preserve">:  Se ejecutan obras sobre el corredor vial actual (dentro del ancho de banca existente), lo que coadyuva a la no afectación o minimización de la afectación de áreas de especial interés ambiental. Se proyecta la elaboración de estudios sobre zonas de transito recurrente y conectividad ecológica, este último dará lugar a la construcción de pasos de fauna, así mismo, se registra el atropellamiento de fauna en el aplicativo SUKUBUN.
</t>
    </r>
    <r>
      <rPr>
        <b/>
        <sz val="10"/>
        <color theme="9" tint="-0.249977111117893"/>
        <rFont val="Poppins"/>
      </rPr>
      <t>6.	Conectividad de Bahía Solano - El Valle:</t>
    </r>
    <r>
      <rPr>
        <sz val="10"/>
        <color theme="9" tint="-0.249977111117893"/>
        <rFont val="Poppins"/>
      </rPr>
      <t xml:space="preserve"> Cuenta con apéndice de sostenibilidad y bolsa para la ejecución de las actividades establecidas en el apéndice
</t>
    </r>
    <r>
      <rPr>
        <b/>
        <sz val="10"/>
        <color theme="9" tint="-0.249977111117893"/>
        <rFont val="Poppins"/>
      </rPr>
      <t>7.	PUENTE ARIMENA - VIENTO; JURIEPE – PUERTO CARREÑO</t>
    </r>
    <r>
      <rPr>
        <sz val="10"/>
        <color theme="9" tint="-0.249977111117893"/>
        <rFont val="Poppins"/>
      </rPr>
      <t xml:space="preserve">: Cuenta con apéndice de sostenibilidad 
</t>
    </r>
    <r>
      <rPr>
        <b/>
        <sz val="10"/>
        <color theme="9" tint="-0.249977111117893"/>
        <rFont val="Poppins"/>
      </rPr>
      <t>8.	Conexión Pacifico Orinoquia - Puente Arimena -Viento Juriepe Puerto Carreño</t>
    </r>
    <r>
      <rPr>
        <sz val="10"/>
        <color theme="9" tint="-0.249977111117893"/>
        <rFont val="Poppins"/>
      </rPr>
      <t xml:space="preserve">: El contrato cuenta con apéndice de sostenibilidad, sin embargo, a la fecha no se ha dado visto bueno al plan de Inversión 01 de sostenibilidad.
</t>
    </r>
    <r>
      <rPr>
        <b/>
        <sz val="10"/>
        <color theme="9" tint="-0.249977111117893"/>
        <rFont val="Poppins"/>
      </rPr>
      <t>9.	Transversal el libertador, Popayán (Crucero) -Totoró- Inzá- La Plata:</t>
    </r>
    <r>
      <rPr>
        <sz val="10"/>
        <color theme="9" tint="-0.249977111117893"/>
        <rFont val="Poppins"/>
      </rPr>
      <t xml:space="preserve"> cuenta con apéndice de sostenibilidad, Trazados y Diseños Sostenibles - Uso de áreas ya transformadas, Fomento y desarrollo de la innovación y tecnologías, Fomento y desarrollo de la innovación y tecnologías - Uso de tecnologías sostenibles y nuevos materiales alternativos, Alternativas de reutilización y/o disposición sostenible de residuos provenientes de ZODMES, así como, Protección de la Biodiversidad y conectividad ecológica, Compensaciones ambientales, Conservación del recurso hídrico local, Gestión del riesgo y variabilidad climática, Análisis de ciclo de vida, manejo de residuos, emisiones atmosféricas.
</t>
    </r>
    <r>
      <rPr>
        <b/>
        <sz val="10"/>
        <color theme="9" tint="-0.249977111117893"/>
        <rFont val="Poppins"/>
      </rPr>
      <t>10.	Puerto de Buenaventura:</t>
    </r>
    <r>
      <rPr>
        <sz val="10"/>
        <color theme="9" tint="-0.249977111117893"/>
        <rFont val="Poppins"/>
      </rPr>
      <t xml:space="preserve"> Proyecto finalizado, se realizó el diseño de trazados e infraestructura asociada sostenible a través la generación de impacto positivo en el uso actual del suelo asociado al proyecto. La draga TSHD Bartolomeu Días empleada para la ejecución del proyecto contó la implementación del plan de manejo de residuos sólidos aprobado por Bureau Veritas. Los residuos sólidos se separan en contenedores designados según lo mencionado en el plan de manejo de residuos sólidos del buque.
</t>
    </r>
    <r>
      <rPr>
        <b/>
        <sz val="10"/>
        <color theme="9" tint="-0.249977111117893"/>
        <rFont val="Poppins"/>
      </rPr>
      <t xml:space="preserve">11.	Troncal de la Orinoquia San José Calamar el Retorno: </t>
    </r>
    <r>
      <rPr>
        <sz val="10"/>
        <color theme="9" tint="-0.249977111117893"/>
        <rFont val="Poppins"/>
      </rPr>
      <t xml:space="preserve">Se encuentra en proceso de ampliación el puente ubicado en el PR 24, dando cumplimiento al LIVV 5.3 y la construcción de los términos de referencia del Plan de establecimiento y manejo forestal para la restauración de 10 zonas con un área total de 23 Ha.
</t>
    </r>
    <r>
      <rPr>
        <b/>
        <sz val="10"/>
        <color theme="9" tint="-0.249977111117893"/>
        <rFont val="Poppins"/>
      </rPr>
      <t>12.	Lorica – San Bernardo del Viento incluye el Nuevo Puente La Doctrina:</t>
    </r>
    <r>
      <rPr>
        <sz val="10"/>
        <color theme="9" tint="-0.249977111117893"/>
        <rFont val="Poppins"/>
      </rPr>
      <t xml:space="preserve"> Se encuentra suspendido, pero se solicitó actualización de las dimensiones, técnicas, sociales y ambientales del componente de sostenibilidad.
</t>
    </r>
    <r>
      <rPr>
        <b/>
        <sz val="10"/>
        <color theme="9" tint="-0.249977111117893"/>
        <rFont val="Poppins"/>
      </rPr>
      <t>13.	Animas – Nuqui:</t>
    </r>
    <r>
      <rPr>
        <sz val="10"/>
        <color theme="9" tint="-0.249977111117893"/>
        <rFont val="Poppins"/>
      </rPr>
      <t xml:space="preserve"> Se cuenta con un informe trimestral aprobado y el documento de sostenibilidad en su V2 con observaciones pendientes por subsanar.
</t>
    </r>
    <r>
      <rPr>
        <b/>
        <sz val="10"/>
        <color theme="9" tint="-0.249977111117893"/>
        <rFont val="Poppins"/>
      </rPr>
      <t>14.	Villagarzón -San José de Fragua:</t>
    </r>
    <r>
      <rPr>
        <sz val="10"/>
        <color theme="9" tint="-0.249977111117893"/>
        <rFont val="Poppins"/>
      </rPr>
      <t xml:space="preserve"> Cuenta con el Documento de Sostenibilidad y Plan de inversión y se han realizado de planeación mediante la estructuración de los términos de referencia de los estudios de conectividad ecológica.
</t>
    </r>
    <r>
      <rPr>
        <b/>
        <sz val="10"/>
        <color theme="9" tint="-0.249977111117893"/>
        <rFont val="Poppins"/>
      </rPr>
      <t>15.	YOPAL-PAZ DE ARIPORO, LA CABUYA- SARAVENA Y TAME – ARAUCA:</t>
    </r>
    <r>
      <rPr>
        <sz val="10"/>
        <color theme="9" tint="-0.249977111117893"/>
        <rFont val="Poppins"/>
      </rPr>
      <t xml:space="preserve"> Cuenta con apéndice de sostenibilidad, sin embargo, a la fecha no se cuenta con Documento de Sostenibilidad y Plan de inversión aprobado
</t>
    </r>
    <r>
      <rPr>
        <b/>
        <sz val="10"/>
        <color theme="9" tint="-0.249977111117893"/>
        <rFont val="Poppins"/>
      </rPr>
      <t>16.	Transversal Momposina:</t>
    </r>
    <r>
      <rPr>
        <sz val="10"/>
        <color theme="9" tint="-0.249977111117893"/>
        <rFont val="Poppins"/>
      </rPr>
      <t xml:space="preserve"> Se adelantó documento de sostenibilidad y se encuentra aprobado plan de sostenibilidad versión 1.
</t>
    </r>
    <r>
      <rPr>
        <b/>
        <sz val="10"/>
        <color theme="9" tint="-0.249977111117893"/>
        <rFont val="Poppins"/>
      </rPr>
      <t>17.	Conexión Pacífico – Orinoquía- Puerto Gaitán – Puente Arimena</t>
    </r>
    <r>
      <rPr>
        <sz val="10"/>
        <color theme="9" tint="-0.249977111117893"/>
        <rFont val="Poppins"/>
      </rPr>
      <t>: Cuenta con apéndice de sostenibilidad. Se adelanta la conformación del terraplén de la vía utilizando cal y material de préstamo. Se utilizan las fuentes de materiales de la zona para el suministro de los materiales de construcción del proyecto.</t>
    </r>
  </si>
  <si>
    <t xml:space="preserve">Se desarrollaron las labores finales para la consecución del Certificado del Sello Equipares en materia de gestión de la equidad de género al interior de la entidad. Hubo jornadas de sensibilización, mesas de trabajo colaborativas y socialización de los avances en este tópico para los miembros de la entidad. Se finalizó el proceso de auditoria desarrollado por el Programa de Naciones Unidas para el Desarrollo en torno a la valoración de los niveles de madurez de la entidad y la implementación de acciones sobre inclusión y equidad de género. Se obtuvo un resultado satisfactorio y se cuenta con los soportes de gestión. </t>
  </si>
  <si>
    <t>Se cuenta con el desarrollo de formatos en la plataforma Survey 123 para el reporte de emergencias y sitios criticos en la red vial principal a cargo del INVIAS, no obstante, no ha sido posible su implementación debido a la necesidad de adquirir la licencia para poder notificar los eventos mediante correo electrónico, lo cual se espera adquirir en los primeros meses del año 2025 y poder así implementar completamente estas herramientas.</t>
  </si>
  <si>
    <t>Proyecto de valorización Cartagena- Barranquilla, en implementación, seExpedición resolución 5866 del 11 de diciembre de 2024 por medio del cual se incorpora un parágrafo el parágrafo "Sujetos pasivos con capacidad de pago", al artículo sexto de la resolución 3856 del 26 de agosto de 2024.Revisión contínua de productos entregados por la Corporación Lonja de Propiedad Raíz de Barranquilla  Consolidación de Información de Actas de los comités adelantados entre la Lonja de Propiedad Raiz, Invias, ANI y 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</si>
</sst>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 #,##0.00_-;\-&quot;$&quot;\ * #,##0.00_-;_-&quot;$&quot;\ * &quot;-&quot;??_-;_-@_-"/>
    <numFmt numFmtId="43" formatCode="_-* #,##0.00_-;\-* #,##0.00_-;_-* &quot;-&quot;??_-;_-@_-"/>
    <numFmt numFmtId="164" formatCode="_-* #,##0_-;\-* #,##0_-;_-* &quot;-&quot;??_-;_-@_-"/>
    <numFmt numFmtId="165" formatCode="0.0%"/>
  </numFmts>
  <fonts count="34" x14ac:knownFonts="1">
    <font>
      <sz val="11"/>
      <color theme="1"/>
      <name val="Calibri"/>
      <family val="2"/>
      <scheme val="minor"/>
    </font>
    <font>
      <sz val="11"/>
      <color theme="1"/>
      <name val="Calibri"/>
      <family val="2"/>
      <scheme val="minor"/>
    </font>
    <font>
      <sz val="8"/>
      <name val="Calibri"/>
      <family val="2"/>
      <scheme val="minor"/>
    </font>
    <font>
      <sz val="11"/>
      <color theme="1"/>
      <name val="Nunito Sans"/>
    </font>
    <font>
      <sz val="10"/>
      <name val="Arial"/>
      <family val="2"/>
    </font>
    <font>
      <sz val="11"/>
      <name val="Nunito Sans"/>
    </font>
    <font>
      <sz val="11"/>
      <color theme="1"/>
      <name val="Poppins"/>
    </font>
    <font>
      <b/>
      <sz val="12"/>
      <color theme="1"/>
      <name val="Poppins"/>
    </font>
    <font>
      <b/>
      <sz val="16"/>
      <name val="Nunito Sans Black"/>
    </font>
    <font>
      <b/>
      <sz val="16"/>
      <color theme="1"/>
      <name val="Nunito Sans Black"/>
    </font>
    <font>
      <sz val="11"/>
      <color theme="1"/>
      <name val="Nunito Sans Black"/>
    </font>
    <font>
      <b/>
      <sz val="14"/>
      <color theme="0"/>
      <name val="Nunito Black"/>
    </font>
    <font>
      <sz val="11"/>
      <color theme="7" tint="-0.249977111117893"/>
      <name val="Poppins"/>
    </font>
    <font>
      <sz val="12"/>
      <color theme="7" tint="-0.249977111117893"/>
      <name val="Poppins"/>
    </font>
    <font>
      <sz val="11"/>
      <color theme="9" tint="-0.249977111117893"/>
      <name val="Poppins"/>
    </font>
    <font>
      <i/>
      <sz val="11"/>
      <color theme="9" tint="-0.249977111117893"/>
      <name val="Poppins"/>
    </font>
    <font>
      <sz val="11"/>
      <color theme="4" tint="-0.249977111117893"/>
      <name val="Poppins"/>
    </font>
    <font>
      <sz val="12"/>
      <color theme="9" tint="-0.249977111117893"/>
      <name val="Poppins"/>
    </font>
    <font>
      <sz val="12"/>
      <color theme="4" tint="-0.249977111117893"/>
      <name val="Poppins"/>
    </font>
    <font>
      <b/>
      <sz val="14"/>
      <name val="Nunito Black"/>
    </font>
    <font>
      <sz val="16"/>
      <color theme="9" tint="-0.249977111117893"/>
      <name val="Poppins"/>
    </font>
    <font>
      <sz val="16"/>
      <color theme="4" tint="-0.249977111117893"/>
      <name val="Poppins"/>
    </font>
    <font>
      <sz val="16"/>
      <color theme="7" tint="-0.249977111117893"/>
      <name val="Poppins"/>
    </font>
    <font>
      <sz val="16"/>
      <color theme="1"/>
      <name val="Nunito Sans"/>
    </font>
    <font>
      <sz val="11"/>
      <color theme="5" tint="-0.249977111117893"/>
      <name val="Poppins"/>
    </font>
    <font>
      <sz val="12"/>
      <color theme="5" tint="-0.249977111117893"/>
      <name val="Poppins"/>
    </font>
    <font>
      <sz val="16"/>
      <color theme="5" tint="-0.249977111117893"/>
      <name val="Poppins"/>
    </font>
    <font>
      <sz val="10"/>
      <color theme="5" tint="-0.249977111117893"/>
      <name val="Poppins"/>
    </font>
    <font>
      <b/>
      <sz val="10"/>
      <color theme="0"/>
      <name val="Nunito Black"/>
    </font>
    <font>
      <sz val="10"/>
      <color theme="9" tint="-0.249977111117893"/>
      <name val="Poppins"/>
    </font>
    <font>
      <b/>
      <sz val="10"/>
      <color theme="9" tint="-0.249977111117893"/>
      <name val="Poppins"/>
    </font>
    <font>
      <sz val="10"/>
      <color theme="4" tint="-0.249977111117893"/>
      <name val="Poppins"/>
    </font>
    <font>
      <sz val="10"/>
      <color theme="7" tint="-0.249977111117893"/>
      <name val="Poppins"/>
    </font>
    <font>
      <sz val="10"/>
      <color theme="1"/>
      <name val="Nunito Sans"/>
    </font>
  </fonts>
  <fills count="8">
    <fill>
      <patternFill patternType="none"/>
    </fill>
    <fill>
      <patternFill patternType="gray125"/>
    </fill>
    <fill>
      <patternFill patternType="solid">
        <fgColor theme="0"/>
        <bgColor indexed="64"/>
      </patternFill>
    </fill>
    <fill>
      <patternFill patternType="solid">
        <fgColor rgb="FFEA7500"/>
        <bgColor rgb="FF000000"/>
      </patternFill>
    </fill>
    <fill>
      <patternFill patternType="solid">
        <fgColor theme="1" tint="0.499984740745262"/>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indexed="64"/>
      </patternFill>
    </fill>
  </fills>
  <borders count="6">
    <border>
      <left/>
      <right/>
      <top/>
      <bottom/>
      <diagonal/>
    </border>
    <border>
      <left style="hair">
        <color indexed="64"/>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thin">
        <color theme="2" tint="-0.249977111117893"/>
      </right>
      <top/>
      <bottom style="thin">
        <color theme="2" tint="-0.249977111117893"/>
      </bottom>
      <diagonal/>
    </border>
    <border>
      <left/>
      <right/>
      <top/>
      <bottom style="thin">
        <color theme="2" tint="-0.249977111117893"/>
      </bottom>
      <diagonal/>
    </border>
  </borders>
  <cellStyleXfs count="7">
    <xf numFmtId="0" fontId="0" fillId="0" borderId="0"/>
    <xf numFmtId="0" fontId="1" fillId="0" borderId="0"/>
    <xf numFmtId="41"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4" fillId="0" borderId="0"/>
    <xf numFmtId="44" fontId="1" fillId="0" borderId="0" applyFont="0" applyFill="0" applyBorder="0" applyAlignment="0" applyProtection="0"/>
  </cellStyleXfs>
  <cellXfs count="114">
    <xf numFmtId="0" fontId="0" fillId="0" borderId="0" xfId="0"/>
    <xf numFmtId="0" fontId="3" fillId="2" borderId="0" xfId="0" applyFont="1" applyFill="1" applyAlignment="1">
      <alignment horizontal="center" vertical="center"/>
    </xf>
    <xf numFmtId="0" fontId="3" fillId="2" borderId="0" xfId="0" applyFont="1" applyFill="1" applyAlignment="1">
      <alignment vertical="center"/>
    </xf>
    <xf numFmtId="0" fontId="3" fillId="2" borderId="0" xfId="0" applyFont="1" applyFill="1" applyAlignment="1">
      <alignment horizontal="left" vertical="center"/>
    </xf>
    <xf numFmtId="0" fontId="5" fillId="2" borderId="0" xfId="0" applyFont="1" applyFill="1" applyAlignment="1">
      <alignment vertical="center"/>
    </xf>
    <xf numFmtId="0" fontId="6" fillId="2" borderId="0" xfId="0" applyFont="1" applyFill="1" applyAlignment="1">
      <alignment horizontal="center" vertical="center"/>
    </xf>
    <xf numFmtId="0" fontId="7" fillId="2" borderId="0" xfId="0" applyFont="1" applyFill="1" applyAlignment="1">
      <alignment horizontal="center" vertical="center"/>
    </xf>
    <xf numFmtId="0" fontId="10" fillId="2" borderId="0" xfId="0" applyFont="1" applyFill="1" applyAlignment="1">
      <alignment vertical="center"/>
    </xf>
    <xf numFmtId="0" fontId="14" fillId="2" borderId="0" xfId="0" applyFont="1" applyFill="1" applyAlignment="1">
      <alignment vertical="center"/>
    </xf>
    <xf numFmtId="0" fontId="16" fillId="2" borderId="0" xfId="0" applyFont="1" applyFill="1" applyAlignment="1">
      <alignment vertical="center"/>
    </xf>
    <xf numFmtId="0" fontId="12" fillId="2" borderId="0" xfId="0" applyFont="1" applyFill="1" applyAlignment="1">
      <alignment vertical="center"/>
    </xf>
    <xf numFmtId="0" fontId="11" fillId="3" borderId="2" xfId="0" applyFont="1" applyFill="1" applyBorder="1" applyAlignment="1">
      <alignment horizontal="center" vertical="center" wrapText="1"/>
    </xf>
    <xf numFmtId="0" fontId="11" fillId="3" borderId="2" xfId="0" applyFont="1" applyFill="1" applyBorder="1" applyAlignment="1">
      <alignment horizontal="center" vertical="center"/>
    </xf>
    <xf numFmtId="0" fontId="11" fillId="4" borderId="2" xfId="0" applyFont="1" applyFill="1" applyBorder="1" applyAlignment="1">
      <alignment horizontal="center" vertical="center" wrapText="1"/>
    </xf>
    <xf numFmtId="3" fontId="14" fillId="5" borderId="2" xfId="0" applyNumberFormat="1" applyFont="1" applyFill="1" applyBorder="1" applyAlignment="1">
      <alignment horizontal="center" vertical="center" wrapText="1"/>
    </xf>
    <xf numFmtId="2" fontId="14" fillId="0" borderId="2" xfId="3" applyNumberFormat="1" applyFont="1" applyFill="1" applyBorder="1" applyAlignment="1">
      <alignment horizontal="center" vertical="center" wrapText="1"/>
    </xf>
    <xf numFmtId="9" fontId="14" fillId="0" borderId="2" xfId="3" applyFont="1" applyFill="1" applyBorder="1" applyAlignment="1">
      <alignment horizontal="center" vertical="center" wrapText="1"/>
    </xf>
    <xf numFmtId="0" fontId="17" fillId="5" borderId="2" xfId="0" applyFont="1" applyFill="1" applyBorder="1" applyAlignment="1">
      <alignment vertical="center" wrapText="1"/>
    </xf>
    <xf numFmtId="0" fontId="17" fillId="5" borderId="2" xfId="0" applyFont="1" applyFill="1" applyBorder="1" applyAlignment="1">
      <alignment horizontal="center" vertical="center" wrapText="1"/>
    </xf>
    <xf numFmtId="3" fontId="17" fillId="5" borderId="2" xfId="0" applyNumberFormat="1" applyFont="1" applyFill="1" applyBorder="1" applyAlignment="1">
      <alignment horizontal="center" vertical="center" wrapText="1"/>
    </xf>
    <xf numFmtId="3" fontId="17" fillId="5" borderId="2" xfId="0" applyNumberFormat="1" applyFont="1" applyFill="1" applyBorder="1" applyAlignment="1">
      <alignment horizontal="center" vertical="center"/>
    </xf>
    <xf numFmtId="0" fontId="17" fillId="5" borderId="2" xfId="0" applyFont="1" applyFill="1" applyBorder="1" applyAlignment="1">
      <alignment horizontal="center" vertical="center"/>
    </xf>
    <xf numFmtId="9" fontId="17" fillId="5" borderId="2" xfId="0" applyNumberFormat="1" applyFont="1" applyFill="1" applyBorder="1" applyAlignment="1">
      <alignment horizontal="center" vertical="center" wrapText="1"/>
    </xf>
    <xf numFmtId="0" fontId="18" fillId="5" borderId="2" xfId="0" applyFont="1" applyFill="1" applyBorder="1" applyAlignment="1">
      <alignment vertical="center" wrapText="1"/>
    </xf>
    <xf numFmtId="0" fontId="18" fillId="5" borderId="2" xfId="0" applyFont="1" applyFill="1" applyBorder="1" applyAlignment="1">
      <alignment horizontal="center" vertical="center" wrapText="1"/>
    </xf>
    <xf numFmtId="3" fontId="18" fillId="5" borderId="2" xfId="0" applyNumberFormat="1" applyFont="1" applyFill="1" applyBorder="1" applyAlignment="1">
      <alignment horizontal="center" vertical="center" wrapText="1"/>
    </xf>
    <xf numFmtId="0" fontId="16" fillId="0" borderId="2" xfId="3" applyNumberFormat="1" applyFont="1" applyFill="1" applyBorder="1" applyAlignment="1">
      <alignment horizontal="center" vertical="center" wrapText="1"/>
    </xf>
    <xf numFmtId="9" fontId="16" fillId="0" borderId="2" xfId="3" applyFont="1" applyFill="1" applyBorder="1" applyAlignment="1">
      <alignment horizontal="center" vertical="center" wrapText="1"/>
    </xf>
    <xf numFmtId="2" fontId="16" fillId="0" borderId="2" xfId="3" applyNumberFormat="1" applyFont="1" applyFill="1" applyBorder="1" applyAlignment="1">
      <alignment horizontal="center" vertical="center" wrapText="1"/>
    </xf>
    <xf numFmtId="0" fontId="16" fillId="0" borderId="2" xfId="5" applyFont="1" applyBorder="1" applyAlignment="1">
      <alignment horizontal="center" vertical="center" wrapText="1"/>
    </xf>
    <xf numFmtId="0" fontId="18" fillId="5" borderId="2" xfId="0" applyFont="1" applyFill="1" applyBorder="1" applyAlignment="1">
      <alignment horizontal="center" vertical="center"/>
    </xf>
    <xf numFmtId="0" fontId="13" fillId="5" borderId="2" xfId="0" applyFont="1" applyFill="1" applyBorder="1" applyAlignment="1">
      <alignment vertical="center" wrapText="1"/>
    </xf>
    <xf numFmtId="0" fontId="13" fillId="5" borderId="2" xfId="0" applyFont="1" applyFill="1" applyBorder="1" applyAlignment="1">
      <alignment horizontal="center" vertical="center" wrapText="1"/>
    </xf>
    <xf numFmtId="9" fontId="13" fillId="5" borderId="2" xfId="0" applyNumberFormat="1" applyFont="1" applyFill="1" applyBorder="1" applyAlignment="1">
      <alignment horizontal="center" vertical="center"/>
    </xf>
    <xf numFmtId="9" fontId="13" fillId="5" borderId="2" xfId="3" applyFont="1" applyFill="1" applyBorder="1" applyAlignment="1">
      <alignment horizontal="center" vertical="center" wrapText="1"/>
    </xf>
    <xf numFmtId="9" fontId="12" fillId="0" borderId="2" xfId="3" applyFont="1" applyFill="1" applyBorder="1" applyAlignment="1">
      <alignment horizontal="center" vertical="center" wrapText="1"/>
    </xf>
    <xf numFmtId="10" fontId="12" fillId="0" borderId="2" xfId="5" applyNumberFormat="1" applyFont="1" applyBorder="1" applyAlignment="1">
      <alignment horizontal="center" vertical="center" wrapText="1"/>
    </xf>
    <xf numFmtId="9" fontId="12" fillId="0" borderId="2" xfId="0" applyNumberFormat="1" applyFont="1" applyBorder="1" applyAlignment="1">
      <alignment horizontal="center" vertical="center" wrapText="1"/>
    </xf>
    <xf numFmtId="165" fontId="12" fillId="0" borderId="2" xfId="3" applyNumberFormat="1" applyFont="1" applyFill="1" applyBorder="1" applyAlignment="1">
      <alignment horizontal="center" vertical="center" wrapText="1"/>
    </xf>
    <xf numFmtId="10" fontId="12" fillId="0" borderId="2" xfId="3" applyNumberFormat="1" applyFont="1" applyFill="1" applyBorder="1" applyAlignment="1">
      <alignment horizontal="center" vertical="center" wrapText="1"/>
    </xf>
    <xf numFmtId="9" fontId="14" fillId="7" borderId="2" xfId="3" applyFont="1" applyFill="1" applyBorder="1" applyAlignment="1">
      <alignment horizontal="center" vertical="center"/>
    </xf>
    <xf numFmtId="9" fontId="14" fillId="7" borderId="2" xfId="0" applyNumberFormat="1" applyFont="1" applyFill="1" applyBorder="1" applyAlignment="1">
      <alignment horizontal="center" vertical="center"/>
    </xf>
    <xf numFmtId="0" fontId="14" fillId="7" borderId="2" xfId="0" applyFont="1" applyFill="1" applyBorder="1" applyAlignment="1">
      <alignment vertical="center" wrapText="1"/>
    </xf>
    <xf numFmtId="9" fontId="16" fillId="7" borderId="2" xfId="3" applyFont="1" applyFill="1" applyBorder="1" applyAlignment="1">
      <alignment horizontal="center" vertical="center"/>
    </xf>
    <xf numFmtId="0" fontId="16" fillId="7" borderId="2" xfId="0" applyFont="1" applyFill="1" applyBorder="1" applyAlignment="1">
      <alignment vertical="center"/>
    </xf>
    <xf numFmtId="9" fontId="16" fillId="7" borderId="2" xfId="0" applyNumberFormat="1" applyFont="1" applyFill="1" applyBorder="1" applyAlignment="1">
      <alignment horizontal="center" vertical="center"/>
    </xf>
    <xf numFmtId="0" fontId="16" fillId="7" borderId="2" xfId="0" applyFont="1" applyFill="1" applyBorder="1" applyAlignment="1">
      <alignment vertical="center" wrapText="1"/>
    </xf>
    <xf numFmtId="2" fontId="16" fillId="7" borderId="2" xfId="0" applyNumberFormat="1" applyFont="1" applyFill="1" applyBorder="1" applyAlignment="1">
      <alignment horizontal="center" vertical="center"/>
    </xf>
    <xf numFmtId="9" fontId="12" fillId="7" borderId="2" xfId="0" applyNumberFormat="1" applyFont="1" applyFill="1" applyBorder="1" applyAlignment="1">
      <alignment horizontal="center" vertical="center"/>
    </xf>
    <xf numFmtId="0" fontId="12" fillId="7" borderId="2" xfId="0" applyFont="1" applyFill="1" applyBorder="1" applyAlignment="1">
      <alignment vertical="center" wrapText="1"/>
    </xf>
    <xf numFmtId="0" fontId="12" fillId="7" borderId="2" xfId="0" applyFont="1" applyFill="1" applyBorder="1" applyAlignment="1">
      <alignment vertical="center"/>
    </xf>
    <xf numFmtId="0" fontId="19" fillId="7" borderId="2" xfId="0" applyFont="1" applyFill="1" applyBorder="1" applyAlignment="1">
      <alignment horizontal="center" vertical="center" wrapText="1"/>
    </xf>
    <xf numFmtId="0" fontId="19" fillId="7" borderId="2" xfId="0" applyFont="1" applyFill="1" applyBorder="1" applyAlignment="1">
      <alignment horizontal="center" vertical="center"/>
    </xf>
    <xf numFmtId="9" fontId="20" fillId="0" borderId="2" xfId="3" applyFont="1" applyFill="1" applyBorder="1" applyAlignment="1">
      <alignment horizontal="center" vertical="center" wrapText="1"/>
    </xf>
    <xf numFmtId="9" fontId="21" fillId="0" borderId="2" xfId="3" applyFont="1" applyFill="1" applyBorder="1" applyAlignment="1">
      <alignment horizontal="center" vertical="center" wrapText="1"/>
    </xf>
    <xf numFmtId="2" fontId="21" fillId="0" borderId="2" xfId="3" applyNumberFormat="1" applyFont="1" applyFill="1" applyBorder="1" applyAlignment="1">
      <alignment horizontal="center" vertical="center" wrapText="1"/>
    </xf>
    <xf numFmtId="2" fontId="21" fillId="0" borderId="2" xfId="6" applyNumberFormat="1" applyFont="1" applyFill="1" applyBorder="1" applyAlignment="1">
      <alignment horizontal="center" vertical="center" wrapText="1"/>
    </xf>
    <xf numFmtId="9" fontId="22" fillId="0" borderId="2" xfId="3" applyFont="1" applyFill="1" applyBorder="1" applyAlignment="1">
      <alignment horizontal="center" vertical="center" wrapText="1"/>
    </xf>
    <xf numFmtId="0" fontId="23" fillId="2" borderId="0" xfId="0" applyFont="1" applyFill="1" applyAlignment="1">
      <alignment vertical="center"/>
    </xf>
    <xf numFmtId="9" fontId="20" fillId="0" borderId="2" xfId="3" applyFont="1" applyFill="1" applyBorder="1" applyAlignment="1">
      <alignment horizontal="right" vertical="center"/>
    </xf>
    <xf numFmtId="9" fontId="21" fillId="0" borderId="2" xfId="3" applyFont="1" applyFill="1" applyBorder="1" applyAlignment="1">
      <alignment horizontal="right" vertical="center"/>
    </xf>
    <xf numFmtId="9" fontId="22" fillId="0" borderId="2" xfId="3" applyFont="1" applyFill="1" applyBorder="1" applyAlignment="1">
      <alignment horizontal="right" vertical="center"/>
    </xf>
    <xf numFmtId="9" fontId="23" fillId="2" borderId="0" xfId="3" applyFont="1" applyFill="1" applyAlignment="1">
      <alignment horizontal="right" vertical="center"/>
    </xf>
    <xf numFmtId="0" fontId="23" fillId="2" borderId="0" xfId="0" applyFont="1" applyFill="1" applyAlignment="1">
      <alignment horizontal="right" vertical="center"/>
    </xf>
    <xf numFmtId="0" fontId="24" fillId="5" borderId="2" xfId="0" applyFont="1" applyFill="1" applyBorder="1" applyAlignment="1">
      <alignment vertical="center" wrapText="1"/>
    </xf>
    <xf numFmtId="0" fontId="24" fillId="5" borderId="2" xfId="0" applyFont="1" applyFill="1" applyBorder="1" applyAlignment="1">
      <alignment horizontal="center" vertical="center" wrapText="1"/>
    </xf>
    <xf numFmtId="3" fontId="24" fillId="5" borderId="2" xfId="0" applyNumberFormat="1" applyFont="1" applyFill="1" applyBorder="1" applyAlignment="1">
      <alignment horizontal="center" vertical="center" wrapText="1"/>
    </xf>
    <xf numFmtId="164" fontId="25" fillId="7" borderId="2" xfId="4" applyNumberFormat="1" applyFont="1" applyFill="1" applyBorder="1" applyAlignment="1">
      <alignment horizontal="center" vertical="center"/>
    </xf>
    <xf numFmtId="9" fontId="25" fillId="7" borderId="2" xfId="3" applyFont="1" applyFill="1" applyBorder="1" applyAlignment="1">
      <alignment horizontal="center" vertical="center"/>
    </xf>
    <xf numFmtId="0" fontId="25" fillId="7" borderId="2" xfId="0" applyFont="1" applyFill="1" applyBorder="1" applyAlignment="1">
      <alignment vertical="center" wrapText="1"/>
    </xf>
    <xf numFmtId="2" fontId="25" fillId="0" borderId="2" xfId="3" applyNumberFormat="1" applyFont="1" applyFill="1" applyBorder="1" applyAlignment="1">
      <alignment horizontal="center" vertical="center" wrapText="1"/>
    </xf>
    <xf numFmtId="9" fontId="25" fillId="0" borderId="2" xfId="3" applyFont="1" applyFill="1" applyBorder="1" applyAlignment="1">
      <alignment horizontal="center" vertical="center" wrapText="1"/>
    </xf>
    <xf numFmtId="164" fontId="26" fillId="0" borderId="2" xfId="3" applyNumberFormat="1" applyFont="1" applyFill="1" applyBorder="1" applyAlignment="1">
      <alignment horizontal="center" vertical="center"/>
    </xf>
    <xf numFmtId="9" fontId="26" fillId="0" borderId="2" xfId="3" applyFont="1" applyFill="1" applyBorder="1" applyAlignment="1">
      <alignment horizontal="right" vertical="center"/>
    </xf>
    <xf numFmtId="0" fontId="24" fillId="2" borderId="0" xfId="0" applyFont="1" applyFill="1" applyAlignment="1">
      <alignment vertical="center"/>
    </xf>
    <xf numFmtId="0" fontId="25" fillId="7" borderId="2" xfId="0" applyFont="1" applyFill="1" applyBorder="1" applyAlignment="1">
      <alignment horizontal="center" vertical="center"/>
    </xf>
    <xf numFmtId="1" fontId="26" fillId="0" borderId="2" xfId="3" applyNumberFormat="1" applyFont="1" applyFill="1" applyBorder="1" applyAlignment="1">
      <alignment horizontal="center" vertical="center" wrapText="1"/>
    </xf>
    <xf numFmtId="2" fontId="26" fillId="0" borderId="2" xfId="3" applyNumberFormat="1" applyFont="1" applyFill="1" applyBorder="1" applyAlignment="1">
      <alignment horizontal="center" vertical="center" wrapText="1"/>
    </xf>
    <xf numFmtId="2" fontId="24" fillId="6" borderId="2" xfId="0" applyNumberFormat="1" applyFont="1" applyFill="1" applyBorder="1" applyAlignment="1">
      <alignment horizontal="center" vertical="center"/>
    </xf>
    <xf numFmtId="2" fontId="24" fillId="5" borderId="2" xfId="0" applyNumberFormat="1" applyFont="1" applyFill="1" applyBorder="1" applyAlignment="1">
      <alignment horizontal="center" vertical="center" wrapText="1"/>
    </xf>
    <xf numFmtId="0" fontId="24" fillId="6" borderId="2" xfId="0" applyFont="1" applyFill="1" applyBorder="1" applyAlignment="1">
      <alignment horizontal="center" vertical="center"/>
    </xf>
    <xf numFmtId="41" fontId="24" fillId="5" borderId="2" xfId="2" applyFont="1" applyFill="1" applyBorder="1" applyAlignment="1">
      <alignment horizontal="center" vertical="center" wrapText="1"/>
    </xf>
    <xf numFmtId="2" fontId="25" fillId="0" borderId="2" xfId="3" applyNumberFormat="1" applyFont="1" applyFill="1" applyBorder="1" applyAlignment="1">
      <alignment horizontal="center" vertical="center"/>
    </xf>
    <xf numFmtId="9" fontId="25" fillId="0" borderId="2" xfId="3" applyFont="1" applyFill="1" applyBorder="1" applyAlignment="1">
      <alignment horizontal="center" vertical="center"/>
    </xf>
    <xf numFmtId="9" fontId="27" fillId="0" borderId="2" xfId="3" applyFont="1" applyFill="1" applyBorder="1" applyAlignment="1">
      <alignment horizontal="left" vertical="center" wrapText="1"/>
    </xf>
    <xf numFmtId="0" fontId="28" fillId="4" borderId="2" xfId="0" applyFont="1" applyFill="1" applyBorder="1" applyAlignment="1">
      <alignment horizontal="center" vertical="center" wrapText="1"/>
    </xf>
    <xf numFmtId="9" fontId="27" fillId="0" borderId="2" xfId="3" applyFont="1" applyFill="1" applyBorder="1" applyAlignment="1">
      <alignment horizontal="left" vertical="center"/>
    </xf>
    <xf numFmtId="9" fontId="29" fillId="0" borderId="2" xfId="3" applyFont="1" applyFill="1" applyBorder="1" applyAlignment="1">
      <alignment horizontal="left" vertical="center" wrapText="1"/>
    </xf>
    <xf numFmtId="9" fontId="31" fillId="0" borderId="2" xfId="3" applyFont="1" applyFill="1" applyBorder="1" applyAlignment="1">
      <alignment horizontal="left" vertical="center" wrapText="1"/>
    </xf>
    <xf numFmtId="0" fontId="31" fillId="0" borderId="2" xfId="5" applyFont="1" applyBorder="1" applyAlignment="1">
      <alignment horizontal="left" vertical="center" wrapText="1"/>
    </xf>
    <xf numFmtId="0" fontId="31" fillId="0" borderId="2" xfId="3" applyNumberFormat="1" applyFont="1" applyFill="1" applyBorder="1" applyAlignment="1">
      <alignment horizontal="left" vertical="center" wrapText="1"/>
    </xf>
    <xf numFmtId="9" fontId="32" fillId="0" borderId="2" xfId="3" applyFont="1" applyFill="1" applyBorder="1" applyAlignment="1">
      <alignment horizontal="left" vertical="center" wrapText="1"/>
    </xf>
    <xf numFmtId="10" fontId="32" fillId="0" borderId="2" xfId="5" applyNumberFormat="1" applyFont="1" applyBorder="1" applyAlignment="1">
      <alignment horizontal="left" vertical="center" wrapText="1"/>
    </xf>
    <xf numFmtId="9" fontId="32" fillId="0" borderId="2" xfId="0" applyNumberFormat="1" applyFont="1" applyBorder="1" applyAlignment="1">
      <alignment horizontal="left" vertical="center" wrapText="1"/>
    </xf>
    <xf numFmtId="0" fontId="33" fillId="2" borderId="0" xfId="0" applyFont="1" applyFill="1" applyAlignment="1">
      <alignment horizontal="left" vertical="center"/>
    </xf>
    <xf numFmtId="0" fontId="14" fillId="5" borderId="2" xfId="0" applyFont="1" applyFill="1" applyBorder="1" applyAlignment="1">
      <alignment horizontal="center" vertical="center"/>
    </xf>
    <xf numFmtId="0" fontId="14" fillId="5" borderId="2" xfId="0" applyFont="1" applyFill="1" applyBorder="1" applyAlignment="1">
      <alignment horizontal="center" vertical="center" wrapText="1"/>
    </xf>
    <xf numFmtId="9" fontId="14" fillId="7" borderId="2" xfId="3" applyFont="1" applyFill="1" applyBorder="1" applyAlignment="1">
      <alignment horizontal="center" vertical="center"/>
    </xf>
    <xf numFmtId="0" fontId="9" fillId="2" borderId="1" xfId="0" applyFont="1" applyFill="1" applyBorder="1" applyAlignment="1">
      <alignment horizontal="center" vertical="center" wrapText="1"/>
    </xf>
    <xf numFmtId="0" fontId="9" fillId="2" borderId="0" xfId="0" applyFont="1" applyFill="1" applyAlignment="1">
      <alignment horizontal="center" vertical="center" wrapText="1"/>
    </xf>
    <xf numFmtId="0" fontId="11" fillId="3" borderId="2" xfId="0" applyFont="1" applyFill="1" applyBorder="1" applyAlignment="1">
      <alignment horizontal="center" vertical="center" wrapText="1"/>
    </xf>
    <xf numFmtId="0" fontId="11" fillId="3" borderId="2" xfId="0" applyFont="1" applyFill="1" applyBorder="1" applyAlignment="1">
      <alignment horizontal="center" vertical="center"/>
    </xf>
    <xf numFmtId="0" fontId="19" fillId="7" borderId="2" xfId="0" applyFont="1" applyFill="1" applyBorder="1" applyAlignment="1">
      <alignment horizontal="center" vertical="center" wrapText="1"/>
    </xf>
    <xf numFmtId="0" fontId="14" fillId="7" borderId="2" xfId="0" applyFont="1" applyFill="1" applyBorder="1" applyAlignment="1">
      <alignment horizontal="center" vertical="center" wrapText="1"/>
    </xf>
    <xf numFmtId="0" fontId="14" fillId="7" borderId="2" xfId="0" applyFont="1" applyFill="1" applyBorder="1" applyAlignment="1">
      <alignment horizontal="center" vertical="center"/>
    </xf>
    <xf numFmtId="10" fontId="8" fillId="2" borderId="0" xfId="0" applyNumberFormat="1" applyFont="1" applyFill="1" applyAlignment="1">
      <alignment horizontal="center" vertical="center" wrapText="1"/>
    </xf>
    <xf numFmtId="0" fontId="9" fillId="2" borderId="5" xfId="0" applyFont="1" applyFill="1" applyBorder="1" applyAlignment="1">
      <alignment horizontal="center" vertical="center" wrapText="1"/>
    </xf>
    <xf numFmtId="0" fontId="11" fillId="4" borderId="2" xfId="0" applyFont="1" applyFill="1" applyBorder="1" applyAlignment="1">
      <alignment horizontal="center" vertical="center" wrapText="1"/>
    </xf>
    <xf numFmtId="9" fontId="20" fillId="0" borderId="3" xfId="3" applyFont="1" applyFill="1" applyBorder="1" applyAlignment="1">
      <alignment horizontal="right" vertical="center"/>
    </xf>
    <xf numFmtId="9" fontId="20" fillId="0" borderId="4" xfId="3" applyFont="1" applyFill="1" applyBorder="1" applyAlignment="1">
      <alignment horizontal="right" vertical="center"/>
    </xf>
    <xf numFmtId="2" fontId="14" fillId="0" borderId="2" xfId="3" applyNumberFormat="1" applyFont="1" applyFill="1" applyBorder="1" applyAlignment="1">
      <alignment horizontal="center" vertical="center" wrapText="1"/>
    </xf>
    <xf numFmtId="9" fontId="29" fillId="0" borderId="2" xfId="3" applyFont="1" applyFill="1" applyBorder="1" applyAlignment="1">
      <alignment horizontal="left" vertical="center" wrapText="1"/>
    </xf>
    <xf numFmtId="9" fontId="14" fillId="0" borderId="2" xfId="3" applyFont="1" applyFill="1" applyBorder="1" applyAlignment="1">
      <alignment horizontal="center" vertical="center" wrapText="1"/>
    </xf>
    <xf numFmtId="1" fontId="20" fillId="0" borderId="2" xfId="3" applyNumberFormat="1" applyFont="1" applyFill="1" applyBorder="1" applyAlignment="1">
      <alignment horizontal="center" vertical="center" wrapText="1"/>
    </xf>
  </cellXfs>
  <cellStyles count="7">
    <cellStyle name="Millares" xfId="4" builtinId="3"/>
    <cellStyle name="Millares [0]" xfId="2" builtinId="6"/>
    <cellStyle name="Moneda" xfId="6" builtinId="4"/>
    <cellStyle name="Normal" xfId="0" builtinId="0"/>
    <cellStyle name="Normal 2" xfId="5" xr:uid="{6D34D9B0-F347-4ADA-A317-A35889C09472}"/>
    <cellStyle name="Normal 4" xfId="1" xr:uid="{62241440-9362-47C5-9F5B-32972A74709F}"/>
    <cellStyle name="Porcentaje" xfId="3" builtinId="5"/>
  </cellStyles>
  <dxfs count="0"/>
  <tableStyles count="0" defaultTableStyle="TableStyleMedium2" defaultPivotStyle="PivotStyleLight16"/>
  <colors>
    <mruColors>
      <color rgb="FF00FEC6"/>
      <color rgb="FFFF8205"/>
      <color rgb="FFEA7500"/>
      <color rgb="FFC86400"/>
      <color rgb="FF00B0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31"/>
  <sheetViews>
    <sheetView tabSelected="1" zoomScale="80" zoomScaleNormal="80" workbookViewId="0">
      <pane ySplit="6" topLeftCell="A7" activePane="bottomLeft" state="frozen"/>
      <selection activeCell="D1" sqref="D1"/>
      <selection pane="bottomLeft" activeCell="A10" sqref="A10"/>
    </sheetView>
  </sheetViews>
  <sheetFormatPr baseColWidth="10" defaultColWidth="11.42578125" defaultRowHeight="24.75" x14ac:dyDescent="0.25"/>
  <cols>
    <col min="1" max="1" width="31.7109375" style="1" customWidth="1"/>
    <col min="2" max="2" width="23.7109375" style="1" customWidth="1"/>
    <col min="3" max="3" width="46.140625" style="3" customWidth="1"/>
    <col min="4" max="4" width="28.5703125" style="3" customWidth="1"/>
    <col min="5" max="5" width="27.42578125" style="3" customWidth="1"/>
    <col min="6" max="6" width="14.7109375" style="2" customWidth="1"/>
    <col min="7" max="8" width="10.85546875" style="2" customWidth="1"/>
    <col min="9" max="9" width="13.7109375" style="2" customWidth="1"/>
    <col min="10" max="11" width="10.85546875" style="2" customWidth="1"/>
    <col min="12" max="12" width="29" style="1" customWidth="1"/>
    <col min="13" max="14" width="20.5703125" style="1" hidden="1" customWidth="1"/>
    <col min="15" max="15" width="46.7109375" style="2" hidden="1" customWidth="1"/>
    <col min="16" max="16" width="22" style="1" customWidth="1"/>
    <col min="17" max="17" width="22.7109375" style="1" customWidth="1"/>
    <col min="18" max="18" width="56.28515625" style="94" customWidth="1"/>
    <col min="19" max="19" width="19.140625" style="58" customWidth="1"/>
    <col min="20" max="20" width="16.7109375" style="62" customWidth="1"/>
    <col min="21" max="21" width="20.28515625" style="63" customWidth="1"/>
    <col min="22" max="16384" width="11.42578125" style="2"/>
  </cols>
  <sheetData>
    <row r="1" spans="1:21" s="4" customFormat="1" ht="33" customHeight="1" x14ac:dyDescent="0.25">
      <c r="A1" s="105" t="s">
        <v>92</v>
      </c>
      <c r="B1" s="105"/>
      <c r="C1" s="105"/>
      <c r="D1" s="105"/>
      <c r="E1" s="105"/>
      <c r="F1" s="105"/>
      <c r="G1" s="105"/>
      <c r="H1" s="105"/>
      <c r="I1" s="105"/>
      <c r="J1" s="105"/>
      <c r="K1" s="105"/>
      <c r="L1" s="105"/>
      <c r="M1" s="105"/>
      <c r="N1" s="105"/>
      <c r="O1" s="105"/>
      <c r="P1" s="105"/>
      <c r="Q1" s="105"/>
      <c r="R1" s="105"/>
      <c r="S1" s="105"/>
      <c r="T1" s="105"/>
      <c r="U1" s="105"/>
    </row>
    <row r="2" spans="1:21" s="4" customFormat="1" ht="36" customHeight="1" x14ac:dyDescent="0.25">
      <c r="A2" s="105"/>
      <c r="B2" s="105"/>
      <c r="C2" s="105"/>
      <c r="D2" s="105"/>
      <c r="E2" s="105"/>
      <c r="F2" s="105"/>
      <c r="G2" s="105"/>
      <c r="H2" s="105"/>
      <c r="I2" s="105"/>
      <c r="J2" s="105"/>
      <c r="K2" s="105"/>
      <c r="L2" s="105"/>
      <c r="M2" s="105"/>
      <c r="N2" s="105"/>
      <c r="O2" s="105"/>
      <c r="P2" s="105"/>
      <c r="Q2" s="105"/>
      <c r="R2" s="105"/>
      <c r="S2" s="105"/>
      <c r="T2" s="105"/>
      <c r="U2" s="105"/>
    </row>
    <row r="3" spans="1:21" s="4" customFormat="1" ht="30" customHeight="1" x14ac:dyDescent="0.25">
      <c r="A3" s="105"/>
      <c r="B3" s="105"/>
      <c r="C3" s="105"/>
      <c r="D3" s="105"/>
      <c r="E3" s="105"/>
      <c r="F3" s="105"/>
      <c r="G3" s="105"/>
      <c r="H3" s="105"/>
      <c r="I3" s="105"/>
      <c r="J3" s="105"/>
      <c r="K3" s="105"/>
      <c r="L3" s="105"/>
      <c r="M3" s="105"/>
      <c r="N3" s="105"/>
      <c r="O3" s="105"/>
      <c r="P3" s="105"/>
      <c r="Q3" s="105"/>
      <c r="R3" s="105"/>
      <c r="S3" s="105"/>
      <c r="T3" s="105"/>
      <c r="U3" s="105"/>
    </row>
    <row r="4" spans="1:21" s="7" customFormat="1" ht="24.75" customHeight="1" x14ac:dyDescent="0.25">
      <c r="A4" s="98" t="s">
        <v>94</v>
      </c>
      <c r="B4" s="99"/>
      <c r="C4" s="99"/>
      <c r="D4" s="99"/>
      <c r="E4" s="99"/>
      <c r="F4" s="99"/>
      <c r="G4" s="99"/>
      <c r="H4" s="99"/>
      <c r="I4" s="99"/>
      <c r="J4" s="99"/>
      <c r="K4" s="99"/>
      <c r="L4" s="99"/>
      <c r="M4" s="106" t="s">
        <v>93</v>
      </c>
      <c r="N4" s="106"/>
      <c r="O4" s="106"/>
      <c r="P4" s="106"/>
      <c r="Q4" s="106"/>
      <c r="R4" s="106"/>
      <c r="S4" s="106"/>
      <c r="T4" s="106"/>
      <c r="U4" s="106"/>
    </row>
    <row r="5" spans="1:21" s="5" customFormat="1" ht="37.5" customHeight="1" x14ac:dyDescent="0.25">
      <c r="A5" s="100" t="s">
        <v>0</v>
      </c>
      <c r="B5" s="100" t="s">
        <v>63</v>
      </c>
      <c r="C5" s="100" t="s">
        <v>1</v>
      </c>
      <c r="D5" s="100" t="s">
        <v>2</v>
      </c>
      <c r="E5" s="101" t="s">
        <v>3</v>
      </c>
      <c r="F5" s="101"/>
      <c r="G5" s="101"/>
      <c r="H5" s="101"/>
      <c r="I5" s="101"/>
      <c r="J5" s="101"/>
      <c r="K5" s="101"/>
      <c r="L5" s="101"/>
      <c r="M5" s="102" t="s">
        <v>79</v>
      </c>
      <c r="N5" s="102"/>
      <c r="O5" s="102"/>
      <c r="P5" s="107" t="s">
        <v>124</v>
      </c>
      <c r="Q5" s="107"/>
      <c r="R5" s="107"/>
      <c r="S5" s="107" t="s">
        <v>91</v>
      </c>
      <c r="T5" s="107" t="s">
        <v>120</v>
      </c>
      <c r="U5" s="107" t="s">
        <v>121</v>
      </c>
    </row>
    <row r="6" spans="1:21" s="6" customFormat="1" ht="66" customHeight="1" x14ac:dyDescent="0.25">
      <c r="A6" s="100"/>
      <c r="B6" s="100"/>
      <c r="C6" s="100"/>
      <c r="D6" s="100"/>
      <c r="E6" s="12" t="s">
        <v>5</v>
      </c>
      <c r="F6" s="11" t="s">
        <v>6</v>
      </c>
      <c r="G6" s="11">
        <v>2023</v>
      </c>
      <c r="H6" s="11">
        <v>2024</v>
      </c>
      <c r="I6" s="11" t="s">
        <v>122</v>
      </c>
      <c r="J6" s="11">
        <v>2025</v>
      </c>
      <c r="K6" s="11">
        <v>2026</v>
      </c>
      <c r="L6" s="11" t="s">
        <v>4</v>
      </c>
      <c r="M6" s="51" t="s">
        <v>81</v>
      </c>
      <c r="N6" s="51" t="s">
        <v>102</v>
      </c>
      <c r="O6" s="52" t="s">
        <v>80</v>
      </c>
      <c r="P6" s="13" t="s">
        <v>88</v>
      </c>
      <c r="Q6" s="13" t="s">
        <v>101</v>
      </c>
      <c r="R6" s="85" t="s">
        <v>82</v>
      </c>
      <c r="S6" s="107"/>
      <c r="T6" s="107"/>
      <c r="U6" s="107"/>
    </row>
    <row r="7" spans="1:21" s="74" customFormat="1" ht="156.75" customHeight="1" x14ac:dyDescent="0.25">
      <c r="A7" s="64" t="s">
        <v>7</v>
      </c>
      <c r="B7" s="65" t="s">
        <v>65</v>
      </c>
      <c r="C7" s="64" t="s">
        <v>49</v>
      </c>
      <c r="D7" s="64" t="s">
        <v>8</v>
      </c>
      <c r="E7" s="64" t="s">
        <v>9</v>
      </c>
      <c r="F7" s="66">
        <v>33102</v>
      </c>
      <c r="G7" s="66">
        <v>4142</v>
      </c>
      <c r="H7" s="66">
        <v>4000</v>
      </c>
      <c r="I7" s="66">
        <f>+G7+H7</f>
        <v>8142</v>
      </c>
      <c r="J7" s="66">
        <v>10350</v>
      </c>
      <c r="K7" s="66">
        <v>14610</v>
      </c>
      <c r="L7" s="64" t="s">
        <v>51</v>
      </c>
      <c r="M7" s="67">
        <v>3301</v>
      </c>
      <c r="N7" s="68">
        <f t="shared" ref="N7:N14" si="0">+M7/G7</f>
        <v>0.79695799130854661</v>
      </c>
      <c r="O7" s="69" t="s">
        <v>89</v>
      </c>
      <c r="P7" s="70">
        <v>3859.55</v>
      </c>
      <c r="Q7" s="71">
        <f t="shared" ref="Q7:Q14" si="1">+P7/H7</f>
        <v>0.96488750000000001</v>
      </c>
      <c r="R7" s="84" t="s">
        <v>103</v>
      </c>
      <c r="S7" s="72">
        <f>P7+M7</f>
        <v>7160.55</v>
      </c>
      <c r="T7" s="73">
        <f t="shared" ref="T7:T14" si="2">+S7/F7</f>
        <v>0.21631774515135038</v>
      </c>
      <c r="U7" s="73">
        <f t="shared" ref="U7:U14" si="3">+S7/I7</f>
        <v>0.8794583640383199</v>
      </c>
    </row>
    <row r="8" spans="1:21" s="74" customFormat="1" ht="98.25" customHeight="1" x14ac:dyDescent="0.25">
      <c r="A8" s="64" t="s">
        <v>10</v>
      </c>
      <c r="B8" s="64" t="s">
        <v>64</v>
      </c>
      <c r="C8" s="64" t="s">
        <v>49</v>
      </c>
      <c r="D8" s="64" t="s">
        <v>11</v>
      </c>
      <c r="E8" s="64" t="s">
        <v>12</v>
      </c>
      <c r="F8" s="65">
        <v>84</v>
      </c>
      <c r="G8" s="65">
        <v>20</v>
      </c>
      <c r="H8" s="65">
        <v>5</v>
      </c>
      <c r="I8" s="66">
        <f t="shared" ref="I8:I23" si="4">+G8+H8</f>
        <v>25</v>
      </c>
      <c r="J8" s="65">
        <v>25</v>
      </c>
      <c r="K8" s="65">
        <v>34</v>
      </c>
      <c r="L8" s="64" t="s">
        <v>13</v>
      </c>
      <c r="M8" s="75">
        <v>14</v>
      </c>
      <c r="N8" s="68">
        <f t="shared" si="0"/>
        <v>0.7</v>
      </c>
      <c r="O8" s="69" t="s">
        <v>84</v>
      </c>
      <c r="P8" s="70">
        <v>11</v>
      </c>
      <c r="Q8" s="71">
        <f t="shared" si="1"/>
        <v>2.2000000000000002</v>
      </c>
      <c r="R8" s="84" t="s">
        <v>104</v>
      </c>
      <c r="S8" s="76">
        <f t="shared" ref="S8:S14" si="5">+P8+M8</f>
        <v>25</v>
      </c>
      <c r="T8" s="73">
        <f t="shared" si="2"/>
        <v>0.29761904761904762</v>
      </c>
      <c r="U8" s="73">
        <f t="shared" si="3"/>
        <v>1</v>
      </c>
    </row>
    <row r="9" spans="1:21" s="74" customFormat="1" ht="195.75" x14ac:dyDescent="0.25">
      <c r="A9" s="64" t="s">
        <v>7</v>
      </c>
      <c r="B9" s="65" t="s">
        <v>65</v>
      </c>
      <c r="C9" s="64" t="s">
        <v>49</v>
      </c>
      <c r="D9" s="64" t="s">
        <v>15</v>
      </c>
      <c r="E9" s="64" t="s">
        <v>16</v>
      </c>
      <c r="F9" s="65">
        <v>402</v>
      </c>
      <c r="G9" s="65">
        <v>97</v>
      </c>
      <c r="H9" s="65">
        <v>94</v>
      </c>
      <c r="I9" s="66">
        <f t="shared" si="4"/>
        <v>191</v>
      </c>
      <c r="J9" s="65">
        <v>95</v>
      </c>
      <c r="K9" s="65">
        <v>116</v>
      </c>
      <c r="L9" s="64" t="s">
        <v>17</v>
      </c>
      <c r="M9" s="75">
        <v>157.69999999999999</v>
      </c>
      <c r="N9" s="68">
        <f t="shared" si="0"/>
        <v>1.6257731958762884</v>
      </c>
      <c r="O9" s="69" t="s">
        <v>90</v>
      </c>
      <c r="P9" s="70">
        <v>95.62</v>
      </c>
      <c r="Q9" s="71">
        <f t="shared" si="1"/>
        <v>1.0172340425531916</v>
      </c>
      <c r="R9" s="84" t="s">
        <v>105</v>
      </c>
      <c r="S9" s="77">
        <f t="shared" si="5"/>
        <v>253.32</v>
      </c>
      <c r="T9" s="73">
        <f t="shared" si="2"/>
        <v>0.63014925373134323</v>
      </c>
      <c r="U9" s="73">
        <f t="shared" si="3"/>
        <v>1.3262827225130889</v>
      </c>
    </row>
    <row r="10" spans="1:21" s="74" customFormat="1" ht="281.25" customHeight="1" x14ac:dyDescent="0.25">
      <c r="A10" s="64" t="s">
        <v>7</v>
      </c>
      <c r="B10" s="65" t="s">
        <v>65</v>
      </c>
      <c r="C10" s="64" t="s">
        <v>49</v>
      </c>
      <c r="D10" s="64" t="s">
        <v>18</v>
      </c>
      <c r="E10" s="64" t="s">
        <v>19</v>
      </c>
      <c r="F10" s="65">
        <v>996</v>
      </c>
      <c r="G10" s="65">
        <v>367</v>
      </c>
      <c r="H10" s="65">
        <v>195</v>
      </c>
      <c r="I10" s="66">
        <f t="shared" si="4"/>
        <v>562</v>
      </c>
      <c r="J10" s="65">
        <v>223</v>
      </c>
      <c r="K10" s="65">
        <v>211</v>
      </c>
      <c r="L10" s="64" t="s">
        <v>20</v>
      </c>
      <c r="M10" s="75">
        <v>369</v>
      </c>
      <c r="N10" s="68">
        <f t="shared" si="0"/>
        <v>1.005449591280654</v>
      </c>
      <c r="O10" s="69" t="s">
        <v>95</v>
      </c>
      <c r="P10" s="70">
        <v>790.36</v>
      </c>
      <c r="Q10" s="71">
        <f t="shared" si="1"/>
        <v>4.0531282051282052</v>
      </c>
      <c r="R10" s="84" t="s">
        <v>106</v>
      </c>
      <c r="S10" s="77">
        <f t="shared" si="5"/>
        <v>1159.3600000000001</v>
      </c>
      <c r="T10" s="73">
        <f t="shared" si="2"/>
        <v>1.1640160642570283</v>
      </c>
      <c r="U10" s="73">
        <f t="shared" si="3"/>
        <v>2.0629181494661926</v>
      </c>
    </row>
    <row r="11" spans="1:21" s="74" customFormat="1" ht="118.5" customHeight="1" x14ac:dyDescent="0.25">
      <c r="A11" s="64" t="s">
        <v>7</v>
      </c>
      <c r="B11" s="65" t="s">
        <v>65</v>
      </c>
      <c r="C11" s="64" t="s">
        <v>49</v>
      </c>
      <c r="D11" s="64" t="s">
        <v>78</v>
      </c>
      <c r="E11" s="64" t="s">
        <v>21</v>
      </c>
      <c r="F11" s="65">
        <v>3</v>
      </c>
      <c r="G11" s="78">
        <v>2</v>
      </c>
      <c r="H11" s="78">
        <v>0</v>
      </c>
      <c r="I11" s="79">
        <f>G11+H11</f>
        <v>2</v>
      </c>
      <c r="J11" s="80">
        <v>1</v>
      </c>
      <c r="K11" s="80" t="s">
        <v>14</v>
      </c>
      <c r="L11" s="64" t="s">
        <v>13</v>
      </c>
      <c r="M11" s="75">
        <v>1</v>
      </c>
      <c r="N11" s="68">
        <f t="shared" si="0"/>
        <v>0.5</v>
      </c>
      <c r="O11" s="69" t="s">
        <v>85</v>
      </c>
      <c r="P11" s="70">
        <v>2</v>
      </c>
      <c r="Q11" s="71">
        <v>2</v>
      </c>
      <c r="R11" s="84" t="s">
        <v>107</v>
      </c>
      <c r="S11" s="77">
        <f t="shared" si="5"/>
        <v>3</v>
      </c>
      <c r="T11" s="73">
        <f t="shared" si="2"/>
        <v>1</v>
      </c>
      <c r="U11" s="73">
        <f t="shared" si="3"/>
        <v>1.5</v>
      </c>
    </row>
    <row r="12" spans="1:21" s="74" customFormat="1" ht="405.6" customHeight="1" x14ac:dyDescent="0.25">
      <c r="A12" s="64" t="s">
        <v>7</v>
      </c>
      <c r="B12" s="65" t="s">
        <v>65</v>
      </c>
      <c r="C12" s="64" t="s">
        <v>49</v>
      </c>
      <c r="D12" s="64" t="s">
        <v>70</v>
      </c>
      <c r="E12" s="64" t="s">
        <v>67</v>
      </c>
      <c r="F12" s="81">
        <v>3310.2</v>
      </c>
      <c r="G12" s="81">
        <v>414</v>
      </c>
      <c r="H12" s="65">
        <v>400</v>
      </c>
      <c r="I12" s="66">
        <f t="shared" si="4"/>
        <v>814</v>
      </c>
      <c r="J12" s="65" t="s">
        <v>69</v>
      </c>
      <c r="K12" s="65" t="s">
        <v>69</v>
      </c>
      <c r="L12" s="64" t="s">
        <v>51</v>
      </c>
      <c r="M12" s="75">
        <v>420</v>
      </c>
      <c r="N12" s="68">
        <f t="shared" si="0"/>
        <v>1.0144927536231885</v>
      </c>
      <c r="O12" s="69" t="s">
        <v>86</v>
      </c>
      <c r="P12" s="70">
        <v>827</v>
      </c>
      <c r="Q12" s="71">
        <f t="shared" si="1"/>
        <v>2.0674999999999999</v>
      </c>
      <c r="R12" s="84" t="s">
        <v>108</v>
      </c>
      <c r="S12" s="77">
        <f t="shared" si="5"/>
        <v>1247</v>
      </c>
      <c r="T12" s="73">
        <f t="shared" si="2"/>
        <v>0.37671439792157574</v>
      </c>
      <c r="U12" s="73">
        <f t="shared" si="3"/>
        <v>1.531941031941032</v>
      </c>
    </row>
    <row r="13" spans="1:21" s="74" customFormat="1" ht="153" customHeight="1" x14ac:dyDescent="0.25">
      <c r="A13" s="64" t="s">
        <v>7</v>
      </c>
      <c r="B13" s="65" t="s">
        <v>65</v>
      </c>
      <c r="C13" s="64" t="s">
        <v>49</v>
      </c>
      <c r="D13" s="64" t="s">
        <v>71</v>
      </c>
      <c r="E13" s="64" t="s">
        <v>68</v>
      </c>
      <c r="F13" s="81">
        <v>2000</v>
      </c>
      <c r="G13" s="81">
        <v>150</v>
      </c>
      <c r="H13" s="65">
        <v>550</v>
      </c>
      <c r="I13" s="66">
        <f t="shared" si="4"/>
        <v>700</v>
      </c>
      <c r="J13" s="65">
        <v>650</v>
      </c>
      <c r="K13" s="65">
        <v>650</v>
      </c>
      <c r="L13" s="64" t="s">
        <v>51</v>
      </c>
      <c r="M13" s="75">
        <v>1035</v>
      </c>
      <c r="N13" s="68">
        <f t="shared" si="0"/>
        <v>6.9</v>
      </c>
      <c r="O13" s="69" t="s">
        <v>87</v>
      </c>
      <c r="P13" s="82">
        <v>1146</v>
      </c>
      <c r="Q13" s="83">
        <f t="shared" si="1"/>
        <v>2.0836363636363635</v>
      </c>
      <c r="R13" s="86"/>
      <c r="S13" s="77">
        <f t="shared" si="5"/>
        <v>2181</v>
      </c>
      <c r="T13" s="73">
        <f t="shared" si="2"/>
        <v>1.0905</v>
      </c>
      <c r="U13" s="73">
        <f t="shared" si="3"/>
        <v>3.1157142857142857</v>
      </c>
    </row>
    <row r="14" spans="1:21" s="8" customFormat="1" ht="274.5" customHeight="1" x14ac:dyDescent="0.25">
      <c r="A14" s="96" t="s">
        <v>22</v>
      </c>
      <c r="B14" s="96" t="s">
        <v>72</v>
      </c>
      <c r="C14" s="96" t="s">
        <v>49</v>
      </c>
      <c r="D14" s="96" t="s">
        <v>23</v>
      </c>
      <c r="E14" s="96" t="s">
        <v>52</v>
      </c>
      <c r="F14" s="95">
        <v>20</v>
      </c>
      <c r="G14" s="95">
        <v>4</v>
      </c>
      <c r="H14" s="95">
        <v>4</v>
      </c>
      <c r="I14" s="14">
        <f t="shared" si="4"/>
        <v>8</v>
      </c>
      <c r="J14" s="95">
        <v>6</v>
      </c>
      <c r="K14" s="95">
        <v>6</v>
      </c>
      <c r="L14" s="96" t="s">
        <v>24</v>
      </c>
      <c r="M14" s="104">
        <v>1</v>
      </c>
      <c r="N14" s="97">
        <f t="shared" si="0"/>
        <v>0.25</v>
      </c>
      <c r="O14" s="103" t="s">
        <v>123</v>
      </c>
      <c r="P14" s="110">
        <v>17</v>
      </c>
      <c r="Q14" s="112">
        <f t="shared" si="1"/>
        <v>4.25</v>
      </c>
      <c r="R14" s="111" t="s">
        <v>125</v>
      </c>
      <c r="S14" s="113">
        <f t="shared" si="5"/>
        <v>18</v>
      </c>
      <c r="T14" s="108">
        <f t="shared" si="2"/>
        <v>0.9</v>
      </c>
      <c r="U14" s="108">
        <f t="shared" si="3"/>
        <v>2.25</v>
      </c>
    </row>
    <row r="15" spans="1:21" s="8" customFormat="1" ht="276.75" hidden="1" customHeight="1" x14ac:dyDescent="0.25">
      <c r="A15" s="96"/>
      <c r="B15" s="96"/>
      <c r="C15" s="96"/>
      <c r="D15" s="96"/>
      <c r="E15" s="96"/>
      <c r="F15" s="95"/>
      <c r="G15" s="95"/>
      <c r="H15" s="95"/>
      <c r="I15" s="14">
        <f t="shared" si="4"/>
        <v>0</v>
      </c>
      <c r="J15" s="95"/>
      <c r="K15" s="95"/>
      <c r="L15" s="96"/>
      <c r="M15" s="104"/>
      <c r="N15" s="97"/>
      <c r="O15" s="103"/>
      <c r="P15" s="110"/>
      <c r="Q15" s="112"/>
      <c r="R15" s="111"/>
      <c r="S15" s="113"/>
      <c r="T15" s="109"/>
      <c r="U15" s="109"/>
    </row>
    <row r="16" spans="1:21" s="8" customFormat="1" ht="209.25" x14ac:dyDescent="0.25">
      <c r="A16" s="17" t="s">
        <v>22</v>
      </c>
      <c r="B16" s="18" t="s">
        <v>72</v>
      </c>
      <c r="C16" s="17" t="s">
        <v>49</v>
      </c>
      <c r="D16" s="17" t="s">
        <v>25</v>
      </c>
      <c r="E16" s="17" t="s">
        <v>26</v>
      </c>
      <c r="F16" s="18">
        <v>3</v>
      </c>
      <c r="G16" s="18">
        <v>0</v>
      </c>
      <c r="H16" s="18">
        <v>2</v>
      </c>
      <c r="I16" s="19">
        <f t="shared" si="4"/>
        <v>2</v>
      </c>
      <c r="J16" s="18">
        <v>1</v>
      </c>
      <c r="K16" s="18"/>
      <c r="L16" s="17" t="s">
        <v>27</v>
      </c>
      <c r="M16" s="41">
        <v>0</v>
      </c>
      <c r="N16" s="41">
        <v>0</v>
      </c>
      <c r="O16" s="42" t="s">
        <v>83</v>
      </c>
      <c r="P16" s="16">
        <v>0.36</v>
      </c>
      <c r="Q16" s="16">
        <v>0.36</v>
      </c>
      <c r="R16" s="87" t="s">
        <v>127</v>
      </c>
      <c r="S16" s="53">
        <f>+Q16</f>
        <v>0.36</v>
      </c>
      <c r="T16" s="59">
        <f t="shared" ref="T16:T30" si="6">+S16/F16</f>
        <v>0.12</v>
      </c>
      <c r="U16" s="59">
        <f t="shared" ref="U16:U30" si="7">+S16/I16</f>
        <v>0.18</v>
      </c>
    </row>
    <row r="17" spans="1:23" s="8" customFormat="1" ht="253.5" x14ac:dyDescent="0.25">
      <c r="A17" s="17" t="s">
        <v>22</v>
      </c>
      <c r="B17" s="18" t="s">
        <v>72</v>
      </c>
      <c r="C17" s="17" t="s">
        <v>49</v>
      </c>
      <c r="D17" s="17" t="s">
        <v>28</v>
      </c>
      <c r="E17" s="17" t="s">
        <v>29</v>
      </c>
      <c r="F17" s="20">
        <v>1</v>
      </c>
      <c r="G17" s="21" t="s">
        <v>14</v>
      </c>
      <c r="H17" s="20">
        <v>1</v>
      </c>
      <c r="I17" s="19">
        <v>1</v>
      </c>
      <c r="J17" s="20"/>
      <c r="K17" s="20"/>
      <c r="L17" s="17" t="s">
        <v>27</v>
      </c>
      <c r="M17" s="40">
        <v>0</v>
      </c>
      <c r="N17" s="40">
        <v>0</v>
      </c>
      <c r="O17" s="42" t="s">
        <v>83</v>
      </c>
      <c r="P17" s="16">
        <v>0.1</v>
      </c>
      <c r="Q17" s="16">
        <v>0.1</v>
      </c>
      <c r="R17" s="87" t="s">
        <v>114</v>
      </c>
      <c r="S17" s="53">
        <v>0.1</v>
      </c>
      <c r="T17" s="59">
        <f t="shared" si="6"/>
        <v>0.1</v>
      </c>
      <c r="U17" s="59">
        <f t="shared" si="7"/>
        <v>0.1</v>
      </c>
    </row>
    <row r="18" spans="1:23" s="8" customFormat="1" ht="209.25" x14ac:dyDescent="0.25">
      <c r="A18" s="17" t="s">
        <v>22</v>
      </c>
      <c r="B18" s="18" t="s">
        <v>72</v>
      </c>
      <c r="C18" s="17" t="s">
        <v>49</v>
      </c>
      <c r="D18" s="17" t="s">
        <v>30</v>
      </c>
      <c r="E18" s="17" t="s">
        <v>31</v>
      </c>
      <c r="F18" s="18">
        <v>2</v>
      </c>
      <c r="G18" s="18" t="s">
        <v>14</v>
      </c>
      <c r="H18" s="18">
        <v>1</v>
      </c>
      <c r="I18" s="19">
        <v>1</v>
      </c>
      <c r="J18" s="18">
        <v>1</v>
      </c>
      <c r="K18" s="22"/>
      <c r="L18" s="17" t="s">
        <v>27</v>
      </c>
      <c r="M18" s="40">
        <v>0</v>
      </c>
      <c r="N18" s="40">
        <v>0</v>
      </c>
      <c r="O18" s="42" t="s">
        <v>83</v>
      </c>
      <c r="P18" s="15">
        <v>2</v>
      </c>
      <c r="Q18" s="16">
        <f>+P18/H18</f>
        <v>2</v>
      </c>
      <c r="R18" s="87" t="s">
        <v>115</v>
      </c>
      <c r="S18" s="53">
        <f>+P18</f>
        <v>2</v>
      </c>
      <c r="T18" s="59">
        <f t="shared" si="6"/>
        <v>1</v>
      </c>
      <c r="U18" s="59">
        <f t="shared" si="7"/>
        <v>2</v>
      </c>
    </row>
    <row r="19" spans="1:23" s="9" customFormat="1" ht="209.25" x14ac:dyDescent="0.25">
      <c r="A19" s="23" t="s">
        <v>7</v>
      </c>
      <c r="B19" s="24" t="s">
        <v>65</v>
      </c>
      <c r="C19" s="23" t="s">
        <v>49</v>
      </c>
      <c r="D19" s="23" t="s">
        <v>62</v>
      </c>
      <c r="E19" s="23" t="s">
        <v>55</v>
      </c>
      <c r="F19" s="24">
        <v>1</v>
      </c>
      <c r="G19" s="24">
        <v>1</v>
      </c>
      <c r="H19" s="24"/>
      <c r="I19" s="25">
        <f t="shared" si="4"/>
        <v>1</v>
      </c>
      <c r="J19" s="24"/>
      <c r="K19" s="24"/>
      <c r="L19" s="23" t="s">
        <v>53</v>
      </c>
      <c r="M19" s="43">
        <v>0</v>
      </c>
      <c r="N19" s="43">
        <v>0</v>
      </c>
      <c r="O19" s="44"/>
      <c r="P19" s="26">
        <v>100</v>
      </c>
      <c r="Q19" s="27">
        <v>1</v>
      </c>
      <c r="R19" s="88" t="s">
        <v>112</v>
      </c>
      <c r="S19" s="54">
        <f>+Q19</f>
        <v>1</v>
      </c>
      <c r="T19" s="60">
        <f t="shared" si="6"/>
        <v>1</v>
      </c>
      <c r="U19" s="60">
        <f t="shared" si="7"/>
        <v>1</v>
      </c>
    </row>
    <row r="20" spans="1:23" s="9" customFormat="1" ht="217.9" customHeight="1" x14ac:dyDescent="0.25">
      <c r="A20" s="23" t="s">
        <v>7</v>
      </c>
      <c r="B20" s="24" t="s">
        <v>65</v>
      </c>
      <c r="C20" s="23" t="s">
        <v>49</v>
      </c>
      <c r="D20" s="23" t="s">
        <v>57</v>
      </c>
      <c r="E20" s="23" t="s">
        <v>56</v>
      </c>
      <c r="F20" s="24">
        <v>1</v>
      </c>
      <c r="G20" s="24"/>
      <c r="H20" s="24">
        <v>1</v>
      </c>
      <c r="I20" s="25">
        <f t="shared" si="4"/>
        <v>1</v>
      </c>
      <c r="J20" s="24"/>
      <c r="K20" s="24"/>
      <c r="L20" s="23" t="s">
        <v>53</v>
      </c>
      <c r="M20" s="45">
        <f>0.25*G20</f>
        <v>0</v>
      </c>
      <c r="N20" s="45">
        <v>0</v>
      </c>
      <c r="O20" s="46" t="s">
        <v>83</v>
      </c>
      <c r="P20" s="28">
        <v>1</v>
      </c>
      <c r="Q20" s="27">
        <f>+P20/H20</f>
        <v>1</v>
      </c>
      <c r="R20" s="88" t="s">
        <v>111</v>
      </c>
      <c r="S20" s="54">
        <f>+Q20</f>
        <v>1</v>
      </c>
      <c r="T20" s="60">
        <f t="shared" si="6"/>
        <v>1</v>
      </c>
      <c r="U20" s="60">
        <f t="shared" si="7"/>
        <v>1</v>
      </c>
    </row>
    <row r="21" spans="1:23" s="9" customFormat="1" ht="209.25" x14ac:dyDescent="0.25">
      <c r="A21" s="23" t="s">
        <v>7</v>
      </c>
      <c r="B21" s="24" t="s">
        <v>65</v>
      </c>
      <c r="C21" s="23" t="s">
        <v>49</v>
      </c>
      <c r="D21" s="23" t="s">
        <v>54</v>
      </c>
      <c r="E21" s="23" t="s">
        <v>58</v>
      </c>
      <c r="F21" s="24">
        <v>3</v>
      </c>
      <c r="G21" s="24"/>
      <c r="H21" s="24">
        <v>1</v>
      </c>
      <c r="I21" s="25">
        <f t="shared" si="4"/>
        <v>1</v>
      </c>
      <c r="J21" s="24">
        <v>1</v>
      </c>
      <c r="K21" s="24">
        <v>1</v>
      </c>
      <c r="L21" s="23" t="s">
        <v>53</v>
      </c>
      <c r="M21" s="43">
        <v>0</v>
      </c>
      <c r="N21" s="43">
        <v>0</v>
      </c>
      <c r="O21" s="46" t="s">
        <v>83</v>
      </c>
      <c r="P21" s="27">
        <v>1</v>
      </c>
      <c r="Q21" s="27">
        <v>1</v>
      </c>
      <c r="R21" s="88" t="s">
        <v>113</v>
      </c>
      <c r="S21" s="54">
        <f>+Q21</f>
        <v>1</v>
      </c>
      <c r="T21" s="60">
        <f t="shared" si="6"/>
        <v>0.33333333333333331</v>
      </c>
      <c r="U21" s="60">
        <f t="shared" si="7"/>
        <v>1</v>
      </c>
    </row>
    <row r="22" spans="1:23" s="9" customFormat="1" ht="209.25" x14ac:dyDescent="0.25">
      <c r="A22" s="23" t="s">
        <v>7</v>
      </c>
      <c r="B22" s="24" t="s">
        <v>65</v>
      </c>
      <c r="C22" s="23" t="s">
        <v>49</v>
      </c>
      <c r="D22" s="23" t="s">
        <v>59</v>
      </c>
      <c r="E22" s="23" t="s">
        <v>73</v>
      </c>
      <c r="F22" s="24">
        <v>3</v>
      </c>
      <c r="G22" s="24"/>
      <c r="H22" s="24">
        <v>1</v>
      </c>
      <c r="I22" s="25">
        <f t="shared" si="4"/>
        <v>1</v>
      </c>
      <c r="J22" s="24">
        <v>2</v>
      </c>
      <c r="K22" s="24"/>
      <c r="L22" s="23" t="s">
        <v>53</v>
      </c>
      <c r="M22" s="43">
        <v>0</v>
      </c>
      <c r="N22" s="43">
        <v>0</v>
      </c>
      <c r="O22" s="46" t="s">
        <v>83</v>
      </c>
      <c r="P22" s="26">
        <v>1</v>
      </c>
      <c r="Q22" s="27">
        <f>+P22/H22</f>
        <v>1</v>
      </c>
      <c r="R22" s="88" t="s">
        <v>110</v>
      </c>
      <c r="S22" s="54">
        <v>1</v>
      </c>
      <c r="T22" s="60">
        <f t="shared" si="6"/>
        <v>0.33333333333333331</v>
      </c>
      <c r="U22" s="60">
        <f t="shared" si="7"/>
        <v>1</v>
      </c>
    </row>
    <row r="23" spans="1:23" s="9" customFormat="1" ht="209.25" x14ac:dyDescent="0.25">
      <c r="A23" s="23" t="s">
        <v>7</v>
      </c>
      <c r="B23" s="24" t="s">
        <v>65</v>
      </c>
      <c r="C23" s="23" t="s">
        <v>49</v>
      </c>
      <c r="D23" s="23" t="s">
        <v>60</v>
      </c>
      <c r="E23" s="23" t="s">
        <v>61</v>
      </c>
      <c r="F23" s="24">
        <v>1</v>
      </c>
      <c r="G23" s="24"/>
      <c r="H23" s="24">
        <v>1</v>
      </c>
      <c r="I23" s="25">
        <f t="shared" si="4"/>
        <v>1</v>
      </c>
      <c r="J23" s="24"/>
      <c r="K23" s="24"/>
      <c r="L23" s="23" t="s">
        <v>53</v>
      </c>
      <c r="M23" s="43">
        <v>0</v>
      </c>
      <c r="N23" s="43">
        <v>0</v>
      </c>
      <c r="O23" s="46" t="s">
        <v>83</v>
      </c>
      <c r="P23" s="29">
        <v>0.5</v>
      </c>
      <c r="Q23" s="27">
        <f>+P23/H23</f>
        <v>0.5</v>
      </c>
      <c r="R23" s="89" t="s">
        <v>128</v>
      </c>
      <c r="S23" s="54">
        <v>0.5</v>
      </c>
      <c r="T23" s="60">
        <f t="shared" si="6"/>
        <v>0.5</v>
      </c>
      <c r="U23" s="60">
        <f t="shared" si="7"/>
        <v>0.5</v>
      </c>
    </row>
    <row r="24" spans="1:23" s="9" customFormat="1" ht="206.25" customHeight="1" x14ac:dyDescent="0.25">
      <c r="A24" s="23" t="s">
        <v>7</v>
      </c>
      <c r="B24" s="24" t="s">
        <v>65</v>
      </c>
      <c r="C24" s="23" t="s">
        <v>49</v>
      </c>
      <c r="D24" s="23" t="s">
        <v>74</v>
      </c>
      <c r="E24" s="23" t="s">
        <v>32</v>
      </c>
      <c r="F24" s="30">
        <v>2</v>
      </c>
      <c r="G24" s="30" t="s">
        <v>14</v>
      </c>
      <c r="H24" s="30">
        <v>2</v>
      </c>
      <c r="I24" s="25">
        <v>2</v>
      </c>
      <c r="J24" s="30"/>
      <c r="K24" s="30"/>
      <c r="L24" s="23" t="s">
        <v>33</v>
      </c>
      <c r="M24" s="43">
        <v>0</v>
      </c>
      <c r="N24" s="43">
        <v>0</v>
      </c>
      <c r="O24" s="46" t="s">
        <v>83</v>
      </c>
      <c r="P24" s="29">
        <v>2</v>
      </c>
      <c r="Q24" s="27">
        <f>+P24/H24</f>
        <v>1</v>
      </c>
      <c r="R24" s="89" t="s">
        <v>109</v>
      </c>
      <c r="S24" s="55">
        <v>2</v>
      </c>
      <c r="T24" s="60">
        <f t="shared" si="6"/>
        <v>1</v>
      </c>
      <c r="U24" s="60">
        <f t="shared" si="7"/>
        <v>1</v>
      </c>
    </row>
    <row r="25" spans="1:23" s="9" customFormat="1" ht="209.25" x14ac:dyDescent="0.25">
      <c r="A25" s="23" t="s">
        <v>7</v>
      </c>
      <c r="B25" s="24" t="s">
        <v>65</v>
      </c>
      <c r="C25" s="23" t="s">
        <v>49</v>
      </c>
      <c r="D25" s="23" t="s">
        <v>34</v>
      </c>
      <c r="E25" s="23" t="s">
        <v>35</v>
      </c>
      <c r="F25" s="30">
        <v>19</v>
      </c>
      <c r="G25" s="30">
        <v>5</v>
      </c>
      <c r="H25" s="30">
        <v>5</v>
      </c>
      <c r="I25" s="25">
        <v>4</v>
      </c>
      <c r="J25" s="30">
        <v>5</v>
      </c>
      <c r="K25" s="30">
        <v>19</v>
      </c>
      <c r="L25" s="23" t="s">
        <v>36</v>
      </c>
      <c r="M25" s="47">
        <v>1</v>
      </c>
      <c r="N25" s="43">
        <f>+M25/G25</f>
        <v>0.2</v>
      </c>
      <c r="O25" s="46" t="s">
        <v>100</v>
      </c>
      <c r="P25" s="28">
        <v>5</v>
      </c>
      <c r="Q25" s="27">
        <f>+P25/H25</f>
        <v>1</v>
      </c>
      <c r="R25" s="90" t="s">
        <v>116</v>
      </c>
      <c r="S25" s="56">
        <v>5</v>
      </c>
      <c r="T25" s="60">
        <f t="shared" si="6"/>
        <v>0.26315789473684209</v>
      </c>
      <c r="U25" s="60">
        <f t="shared" si="7"/>
        <v>1.25</v>
      </c>
    </row>
    <row r="26" spans="1:23" s="10" customFormat="1" ht="154.5" customHeight="1" x14ac:dyDescent="0.25">
      <c r="A26" s="31" t="s">
        <v>7</v>
      </c>
      <c r="B26" s="32" t="s">
        <v>66</v>
      </c>
      <c r="C26" s="31" t="s">
        <v>50</v>
      </c>
      <c r="D26" s="31" t="s">
        <v>75</v>
      </c>
      <c r="E26" s="31" t="s">
        <v>76</v>
      </c>
      <c r="F26" s="33">
        <v>1</v>
      </c>
      <c r="G26" s="33">
        <v>0.25</v>
      </c>
      <c r="H26" s="33">
        <v>0.5</v>
      </c>
      <c r="I26" s="34">
        <v>0.5</v>
      </c>
      <c r="J26" s="33">
        <v>0.75</v>
      </c>
      <c r="K26" s="33">
        <v>1</v>
      </c>
      <c r="L26" s="31" t="s">
        <v>37</v>
      </c>
      <c r="M26" s="48">
        <v>1</v>
      </c>
      <c r="N26" s="48">
        <f>(M26*G26)</f>
        <v>0.25</v>
      </c>
      <c r="O26" s="49" t="s">
        <v>96</v>
      </c>
      <c r="P26" s="35">
        <v>0.76</v>
      </c>
      <c r="Q26" s="35">
        <f>+P26/H26</f>
        <v>1.52</v>
      </c>
      <c r="R26" s="91"/>
      <c r="S26" s="57">
        <v>0.88</v>
      </c>
      <c r="T26" s="61">
        <f t="shared" si="6"/>
        <v>0.88</v>
      </c>
      <c r="U26" s="61">
        <f t="shared" si="7"/>
        <v>1.76</v>
      </c>
      <c r="W26" s="10">
        <f>5/8</f>
        <v>0.625</v>
      </c>
    </row>
    <row r="27" spans="1:23" s="10" customFormat="1" ht="234" x14ac:dyDescent="0.25">
      <c r="A27" s="31" t="s">
        <v>7</v>
      </c>
      <c r="B27" s="32" t="s">
        <v>66</v>
      </c>
      <c r="C27" s="31" t="s">
        <v>50</v>
      </c>
      <c r="D27" s="31" t="s">
        <v>38</v>
      </c>
      <c r="E27" s="31" t="s">
        <v>39</v>
      </c>
      <c r="F27" s="33">
        <v>1</v>
      </c>
      <c r="G27" s="33">
        <v>0.15</v>
      </c>
      <c r="H27" s="33">
        <v>0.55000000000000004</v>
      </c>
      <c r="I27" s="34">
        <v>0.55000000000000004</v>
      </c>
      <c r="J27" s="33">
        <v>0.8</v>
      </c>
      <c r="K27" s="33">
        <v>1</v>
      </c>
      <c r="L27" s="31" t="s">
        <v>40</v>
      </c>
      <c r="M27" s="48">
        <v>0.65</v>
      </c>
      <c r="N27" s="48">
        <f>(M27*G27)</f>
        <v>9.7500000000000003E-2</v>
      </c>
      <c r="O27" s="49" t="s">
        <v>98</v>
      </c>
      <c r="P27" s="36">
        <v>1</v>
      </c>
      <c r="Q27" s="36">
        <v>1</v>
      </c>
      <c r="R27" s="92" t="s">
        <v>126</v>
      </c>
      <c r="S27" s="57">
        <f>+Q27</f>
        <v>1</v>
      </c>
      <c r="T27" s="61">
        <f t="shared" si="6"/>
        <v>1</v>
      </c>
      <c r="U27" s="61">
        <f t="shared" si="7"/>
        <v>1.8181818181818181</v>
      </c>
    </row>
    <row r="28" spans="1:23" s="10" customFormat="1" ht="409.5" x14ac:dyDescent="0.25">
      <c r="A28" s="31" t="s">
        <v>7</v>
      </c>
      <c r="B28" s="32" t="s">
        <v>66</v>
      </c>
      <c r="C28" s="31" t="s">
        <v>50</v>
      </c>
      <c r="D28" s="31" t="s">
        <v>41</v>
      </c>
      <c r="E28" s="31" t="s">
        <v>42</v>
      </c>
      <c r="F28" s="33">
        <v>1</v>
      </c>
      <c r="G28" s="33">
        <v>0.25</v>
      </c>
      <c r="H28" s="33">
        <v>0.5</v>
      </c>
      <c r="I28" s="34">
        <v>0.5</v>
      </c>
      <c r="J28" s="33">
        <v>0.75</v>
      </c>
      <c r="K28" s="33">
        <v>1</v>
      </c>
      <c r="L28" s="31" t="s">
        <v>43</v>
      </c>
      <c r="M28" s="48">
        <v>0.06</v>
      </c>
      <c r="N28" s="48">
        <f>(M28*G28)</f>
        <v>1.4999999999999999E-2</v>
      </c>
      <c r="O28" s="49" t="s">
        <v>97</v>
      </c>
      <c r="P28" s="37">
        <v>0.41</v>
      </c>
      <c r="Q28" s="37">
        <f>+P28/H28</f>
        <v>0.82</v>
      </c>
      <c r="R28" s="93" t="s">
        <v>117</v>
      </c>
      <c r="S28" s="57">
        <f>+Q28</f>
        <v>0.82</v>
      </c>
      <c r="T28" s="61">
        <f t="shared" si="6"/>
        <v>0.82</v>
      </c>
      <c r="U28" s="61">
        <f t="shared" si="7"/>
        <v>1.64</v>
      </c>
    </row>
    <row r="29" spans="1:23" s="10" customFormat="1" ht="187.9" customHeight="1" x14ac:dyDescent="0.25">
      <c r="A29" s="31" t="s">
        <v>7</v>
      </c>
      <c r="B29" s="32" t="s">
        <v>66</v>
      </c>
      <c r="C29" s="31" t="s">
        <v>50</v>
      </c>
      <c r="D29" s="31" t="s">
        <v>77</v>
      </c>
      <c r="E29" s="31" t="s">
        <v>44</v>
      </c>
      <c r="F29" s="33">
        <v>1</v>
      </c>
      <c r="G29" s="33">
        <v>0.25</v>
      </c>
      <c r="H29" s="33">
        <v>0.5</v>
      </c>
      <c r="I29" s="34">
        <v>0.5</v>
      </c>
      <c r="J29" s="33">
        <v>0.75</v>
      </c>
      <c r="K29" s="33">
        <v>1</v>
      </c>
      <c r="L29" s="31" t="s">
        <v>45</v>
      </c>
      <c r="M29" s="48">
        <v>0</v>
      </c>
      <c r="N29" s="48">
        <f>(M29*G29)</f>
        <v>0</v>
      </c>
      <c r="O29" s="50"/>
      <c r="P29" s="38">
        <v>1</v>
      </c>
      <c r="Q29" s="39">
        <v>0.5</v>
      </c>
      <c r="R29" s="91" t="s">
        <v>119</v>
      </c>
      <c r="S29" s="57">
        <v>0.5</v>
      </c>
      <c r="T29" s="61">
        <f t="shared" si="6"/>
        <v>0.5</v>
      </c>
      <c r="U29" s="61">
        <f t="shared" si="7"/>
        <v>1</v>
      </c>
    </row>
    <row r="30" spans="1:23" s="10" customFormat="1" ht="352.9" customHeight="1" x14ac:dyDescent="0.25">
      <c r="A30" s="31" t="s">
        <v>7</v>
      </c>
      <c r="B30" s="32" t="s">
        <v>66</v>
      </c>
      <c r="C30" s="31" t="s">
        <v>50</v>
      </c>
      <c r="D30" s="31" t="s">
        <v>46</v>
      </c>
      <c r="E30" s="31" t="s">
        <v>47</v>
      </c>
      <c r="F30" s="33">
        <v>1</v>
      </c>
      <c r="G30" s="33">
        <v>0.25</v>
      </c>
      <c r="H30" s="33">
        <v>0.5</v>
      </c>
      <c r="I30" s="34">
        <v>0.5</v>
      </c>
      <c r="J30" s="33">
        <v>0.75</v>
      </c>
      <c r="K30" s="33">
        <v>1</v>
      </c>
      <c r="L30" s="31" t="s">
        <v>48</v>
      </c>
      <c r="M30" s="48">
        <v>1</v>
      </c>
      <c r="N30" s="48">
        <f>(M30*G30)</f>
        <v>0.25</v>
      </c>
      <c r="O30" s="49" t="s">
        <v>99</v>
      </c>
      <c r="P30" s="35">
        <v>1</v>
      </c>
      <c r="Q30" s="35">
        <v>0.5</v>
      </c>
      <c r="R30" s="91" t="s">
        <v>118</v>
      </c>
      <c r="S30" s="57">
        <v>0.5</v>
      </c>
      <c r="T30" s="61">
        <f t="shared" si="6"/>
        <v>0.5</v>
      </c>
      <c r="U30" s="61">
        <f t="shared" si="7"/>
        <v>1</v>
      </c>
    </row>
    <row r="31" spans="1:23" x14ac:dyDescent="0.25">
      <c r="U31" s="62"/>
    </row>
  </sheetData>
  <autoFilter ref="A6:S30" xr:uid="{00000000-0001-0000-0000-000000000000}"/>
  <mergeCells count="33">
    <mergeCell ref="A1:U3"/>
    <mergeCell ref="M4:U4"/>
    <mergeCell ref="U5:U6"/>
    <mergeCell ref="T14:T15"/>
    <mergeCell ref="U14:U15"/>
    <mergeCell ref="P5:R5"/>
    <mergeCell ref="P14:P15"/>
    <mergeCell ref="R14:R15"/>
    <mergeCell ref="Q14:Q15"/>
    <mergeCell ref="T5:T6"/>
    <mergeCell ref="S5:S6"/>
    <mergeCell ref="S14:S15"/>
    <mergeCell ref="A14:A15"/>
    <mergeCell ref="B14:B15"/>
    <mergeCell ref="O14:O15"/>
    <mergeCell ref="M14:M15"/>
    <mergeCell ref="E14:E15"/>
    <mergeCell ref="F14:F15"/>
    <mergeCell ref="G14:G15"/>
    <mergeCell ref="J14:J15"/>
    <mergeCell ref="A4:L4"/>
    <mergeCell ref="D5:D6"/>
    <mergeCell ref="E5:L5"/>
    <mergeCell ref="B5:B6"/>
    <mergeCell ref="M5:O5"/>
    <mergeCell ref="C5:C6"/>
    <mergeCell ref="A5:A6"/>
    <mergeCell ref="H14:H15"/>
    <mergeCell ref="C14:C15"/>
    <mergeCell ref="K14:K15"/>
    <mergeCell ref="L14:L15"/>
    <mergeCell ref="N14:N15"/>
    <mergeCell ref="D14:D15"/>
  </mergeCells>
  <phoneticPr fontId="2" type="noConversion"/>
  <conditionalFormatting sqref="T7:U14 T16:U30">
    <cfRule type="iconSet" priority="4">
      <iconSet>
        <cfvo type="percent" val="0"/>
        <cfvo type="num" val="0.51"/>
        <cfvo type="num" val="0.8"/>
      </iconSet>
    </cfRule>
  </conditionalFormatting>
  <conditionalFormatting sqref="U31">
    <cfRule type="iconSet" priority="1">
      <iconSet>
        <cfvo type="percent" val="0"/>
        <cfvo type="percent" val="51"/>
        <cfvo type="percent" val="80"/>
      </iconSet>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PEI 2023-2026 </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Adriana Varela Montenegro</dc:creator>
  <cp:keywords/>
  <dc:description/>
  <cp:lastModifiedBy>Adriana Varela Montenegro</cp:lastModifiedBy>
  <cp:revision/>
  <dcterms:created xsi:type="dcterms:W3CDTF">2019-06-06T15:12:00Z</dcterms:created>
  <dcterms:modified xsi:type="dcterms:W3CDTF">2025-03-03T20:00:19Z</dcterms:modified>
  <cp:category/>
  <cp:contentStatus/>
</cp:coreProperties>
</file>