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1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ml.chartshapes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ml.chartshapes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Ex2.xml" ContentType="application/vnd.ms-office.chartex+xml"/>
  <Override PartName="/xl/charts/style11.xml" ContentType="application/vnd.ms-office.chartstyle+xml"/>
  <Override PartName="/xl/charts/colors11.xml" ContentType="application/vnd.ms-office.chartcolorstyle+xml"/>
  <Override PartName="/xl/charts/chart10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1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2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3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14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5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6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7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18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19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0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1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6.xml" ContentType="application/vnd.openxmlformats-officedocument.drawingml.chartshapes+xml"/>
  <Override PartName="/xl/charts/chart22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3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4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7.xml" ContentType="application/vnd.openxmlformats-officedocument.drawing+xml"/>
  <Override PartName="/xl/charts/chart2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2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2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0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1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2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3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4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5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harts/chart36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9.xml" ContentType="application/vnd.openxmlformats-officedocument.drawingml.chartshapes+xml"/>
  <Override PartName="/xl/charts/chartEx3.xml" ContentType="application/vnd.ms-office.chartex+xml"/>
  <Override PartName="/xl/charts/style39.xml" ContentType="application/vnd.ms-office.chartstyle+xml"/>
  <Override PartName="/xl/charts/colors39.xml" ContentType="application/vnd.ms-office.chartcolorstyle+xml"/>
  <Override PartName="/xl/drawings/drawing10.xml" ContentType="application/vnd.openxmlformats-officedocument.drawing+xml"/>
  <Override PartName="/xl/charts/chart37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38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delaparra\OneDrive - Instituto Nacional de Vias - INVIAS\1. TELETRABAJO\2024\1. Riesgos\Monitoreo 2024\1 trimestre\"/>
    </mc:Choice>
  </mc:AlternateContent>
  <xr:revisionPtr revIDLastSave="0" documentId="13_ncr:1_{E8E91378-F0B5-47E9-8E37-0802F50A2132}" xr6:coauthVersionLast="47" xr6:coauthVersionMax="47" xr10:uidLastSave="{00000000-0000-0000-0000-000000000000}"/>
  <bookViews>
    <workbookView xWindow="14400" yWindow="0" windowWidth="14400" windowHeight="15600" firstSheet="1" activeTab="1" xr2:uid="{85E77A63-E401-49EB-8BDB-AAD375762B12}"/>
  </bookViews>
  <sheets>
    <sheet name="Informe Cierre 2022" sheetId="29" state="hidden" r:id="rId1"/>
    <sheet name="Informe 2024 1T" sheetId="27" r:id="rId2"/>
    <sheet name="Comparativos" sheetId="30" state="hidden" r:id="rId3"/>
    <sheet name="Resumen TRIMESTRE" sheetId="31" r:id="rId4"/>
    <sheet name="CONV" sheetId="15" r:id="rId5"/>
    <sheet name="Detalle en recolección" sheetId="32" state="hidden" r:id="rId6"/>
  </sheets>
  <externalReferences>
    <externalReference r:id="rId7"/>
    <externalReference r:id="rId8"/>
  </externalReferences>
  <definedNames>
    <definedName name="_xlnm._FilterDatabase" localSheetId="3" hidden="1">'Resumen TRIMESTRE'!$B$25:$N$63</definedName>
    <definedName name="_xlchart.v1.4" hidden="1">'Resumen TRIMESTRE'!$C$26:$C$64</definedName>
    <definedName name="_xlchart.v1.5" hidden="1">'Resumen TRIMESTRE'!$N$25</definedName>
    <definedName name="_xlchart.v1.6" hidden="1">'Resumen TRIMESTRE'!$N$26:$N$64</definedName>
    <definedName name="_xlchart.v2.0" hidden="1">'Informe Cierre 2022'!$J$34:$J$36</definedName>
    <definedName name="_xlchart.v2.1" hidden="1">'Informe Cierre 2022'!$K$34:$K$36</definedName>
    <definedName name="_xlchart.v2.2" hidden="1">'Informe Cierre 2022'!$J$34:$J$36</definedName>
    <definedName name="_xlchart.v2.3" hidden="1">'Informe Cierre 2022'!$K$100:$K$101</definedName>
    <definedName name="AC">CONV!$B$10:$B$15</definedName>
    <definedName name="AC_RC">CONV!#REF!</definedName>
    <definedName name="AM_RC">CONV!#REF!</definedName>
    <definedName name="_xlnm.Print_Area" localSheetId="2">Comparativos!$A$1:$S$144</definedName>
    <definedName name="_xlnm.Print_Area" localSheetId="1">'Informe 2024 1T'!$B$1:$N$164</definedName>
    <definedName name="_xlnm.Print_Area" localSheetId="0">'Informe Cierre 2022'!$B$1:$M$160</definedName>
    <definedName name="_xlnm.Print_Area" localSheetId="3">'Resumen TRIMESTRE'!$B$1:$N$64</definedName>
    <definedName name="CLASE">#REF!</definedName>
    <definedName name="D_RC">CONV!#REF!</definedName>
    <definedName name="diseño">#REF!</definedName>
    <definedName name="ECO">#REF!</definedName>
    <definedName name="ejecucion">#REF!</definedName>
    <definedName name="Eventos_externos">#REF!</definedName>
    <definedName name="Infraestructura">#REF!</definedName>
    <definedName name="mapa">'[1]CONVENCIONES  '!$B$29:$B$34</definedName>
    <definedName name="PE">#REF!</definedName>
    <definedName name="pr">#REF!</definedName>
    <definedName name="probabilidadc">[2]RC_Decisiones!$C$91:$C$95</definedName>
    <definedName name="PROCESO">'[2]Revisiòn Objetivos'!$A$6:$A$19</definedName>
    <definedName name="Proceso_s">#REF!</definedName>
    <definedName name="PROCESOS">'[2]Revisiòn Objetivos'!$A$6:$A$19</definedName>
    <definedName name="procesosInvias">#REF!</definedName>
    <definedName name="PROCESOSMP">'[2]Revisiòn Objetivos'!$A$6:$B$19</definedName>
    <definedName name="PRPU">#REF!</definedName>
    <definedName name="RG">CONV!#REF!</definedName>
    <definedName name="RM_RC">CONV!#REF!</definedName>
    <definedName name="SegmentaciónDeDatos_MES2">#N/A</definedName>
    <definedName name="SegmentaciónDeDatos_PROCESO2">#N/A</definedName>
    <definedName name="SegmentaciónDeDatos_Tipologia">#N/A</definedName>
    <definedName name="seisM">[2]RC_Decisiones!$H$34:$H$39</definedName>
    <definedName name="seisms">[2]RC_Decisiones!#REF!</definedName>
    <definedName name="solidez">#REF!</definedName>
    <definedName name="Talento_humano">#REF!</definedName>
    <definedName name="Tecnología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9"/>
        <x14:slicerCache r:id="rId10"/>
        <x14:slicerCache r:id="rId11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27" l="1"/>
  <c r="I81" i="27"/>
  <c r="K30" i="31" l="1"/>
  <c r="I30" i="31"/>
  <c r="G30" i="31"/>
  <c r="K32" i="31"/>
  <c r="I32" i="31"/>
  <c r="G32" i="31"/>
  <c r="K34" i="31"/>
  <c r="I34" i="31"/>
  <c r="G34" i="31"/>
  <c r="K36" i="31"/>
  <c r="I36" i="31"/>
  <c r="G36" i="31"/>
  <c r="K38" i="31"/>
  <c r="I38" i="31"/>
  <c r="G38" i="31"/>
  <c r="K40" i="31"/>
  <c r="I40" i="31"/>
  <c r="G40" i="31"/>
  <c r="K42" i="31"/>
  <c r="I42" i="31"/>
  <c r="G42" i="31"/>
  <c r="K44" i="31"/>
  <c r="I44" i="31"/>
  <c r="G44" i="31"/>
  <c r="K46" i="31"/>
  <c r="I46" i="31"/>
  <c r="G46" i="31"/>
  <c r="K48" i="31"/>
  <c r="I48" i="31"/>
  <c r="G48" i="31"/>
  <c r="K50" i="31"/>
  <c r="I50" i="31"/>
  <c r="G50" i="31"/>
  <c r="K52" i="31"/>
  <c r="I52" i="31"/>
  <c r="G52" i="31"/>
  <c r="K54" i="31"/>
  <c r="I54" i="31"/>
  <c r="G54" i="31"/>
  <c r="K56" i="31"/>
  <c r="I56" i="31"/>
  <c r="G56" i="31"/>
  <c r="K58" i="31"/>
  <c r="I58" i="31"/>
  <c r="G58" i="31"/>
  <c r="K60" i="31"/>
  <c r="I60" i="31"/>
  <c r="G60" i="31"/>
  <c r="K62" i="31"/>
  <c r="I62" i="31"/>
  <c r="G62" i="31"/>
  <c r="K29" i="31"/>
  <c r="I29" i="31"/>
  <c r="G29" i="31"/>
  <c r="I27" i="31"/>
  <c r="G27" i="31"/>
  <c r="K27" i="31"/>
  <c r="G26" i="31"/>
  <c r="E25" i="27"/>
  <c r="B7" i="27" s="1"/>
  <c r="K162" i="27"/>
  <c r="C12" i="27" l="1"/>
  <c r="D7" i="27"/>
  <c r="N54" i="31"/>
  <c r="N46" i="31"/>
  <c r="N38" i="31"/>
  <c r="N30" i="31"/>
  <c r="N62" i="31"/>
  <c r="N56" i="31"/>
  <c r="N48" i="31"/>
  <c r="N40" i="31"/>
  <c r="N32" i="31"/>
  <c r="N58" i="31"/>
  <c r="N50" i="31"/>
  <c r="N42" i="31"/>
  <c r="N34" i="31"/>
  <c r="N60" i="31"/>
  <c r="N52" i="31"/>
  <c r="N44" i="31"/>
  <c r="N36" i="31"/>
  <c r="N29" i="31"/>
  <c r="N27" i="31"/>
  <c r="K26" i="31"/>
  <c r="K28" i="31"/>
  <c r="K31" i="31"/>
  <c r="K33" i="31"/>
  <c r="K35" i="31"/>
  <c r="K37" i="31"/>
  <c r="K39" i="31"/>
  <c r="K41" i="31"/>
  <c r="K43" i="31"/>
  <c r="K45" i="31"/>
  <c r="K47" i="31"/>
  <c r="K49" i="31"/>
  <c r="K51" i="31"/>
  <c r="K53" i="31"/>
  <c r="K55" i="31"/>
  <c r="K57" i="31"/>
  <c r="K59" i="31"/>
  <c r="K61" i="31"/>
  <c r="K63" i="31"/>
  <c r="D23" i="32"/>
  <c r="F23" i="32"/>
  <c r="G23" i="32"/>
  <c r="H23" i="32"/>
  <c r="I23" i="32"/>
  <c r="J23" i="32"/>
  <c r="K23" i="32"/>
  <c r="F31" i="32" s="1"/>
  <c r="L23" i="32"/>
  <c r="F32" i="32" s="1"/>
  <c r="M23" i="32"/>
  <c r="F33" i="32" s="1"/>
  <c r="N23" i="32"/>
  <c r="O23" i="32"/>
  <c r="Q23" i="32"/>
  <c r="R23" i="32"/>
  <c r="S23" i="32"/>
  <c r="T23" i="32"/>
  <c r="U23" i="32"/>
  <c r="V23" i="32"/>
  <c r="W23" i="32"/>
  <c r="X23" i="32"/>
  <c r="C23" i="32"/>
  <c r="I43" i="31"/>
  <c r="G43" i="31"/>
  <c r="I33" i="31"/>
  <c r="G33" i="31"/>
  <c r="I57" i="31"/>
  <c r="G57" i="31"/>
  <c r="I55" i="31"/>
  <c r="G55" i="31"/>
  <c r="I49" i="31"/>
  <c r="G49" i="31"/>
  <c r="I47" i="31"/>
  <c r="G47" i="31"/>
  <c r="I35" i="31"/>
  <c r="G35" i="31"/>
  <c r="I31" i="31"/>
  <c r="G31" i="31"/>
  <c r="I28" i="31"/>
  <c r="G28" i="31"/>
  <c r="I26" i="31"/>
  <c r="I63" i="31"/>
  <c r="G63" i="31"/>
  <c r="I61" i="31"/>
  <c r="G61" i="31"/>
  <c r="I53" i="31"/>
  <c r="G53" i="31"/>
  <c r="I45" i="31"/>
  <c r="G45" i="31"/>
  <c r="I41" i="31"/>
  <c r="G41" i="31"/>
  <c r="I39" i="31"/>
  <c r="G39" i="31"/>
  <c r="I59" i="31"/>
  <c r="G59" i="31"/>
  <c r="I51" i="31"/>
  <c r="G51" i="31"/>
  <c r="I37" i="31"/>
  <c r="G37" i="31"/>
  <c r="D104" i="27"/>
  <c r="F10" i="27"/>
  <c r="F29" i="32" l="1"/>
  <c r="F28" i="32"/>
  <c r="F27" i="32"/>
  <c r="F30" i="32"/>
  <c r="F26" i="32"/>
  <c r="N28" i="31"/>
  <c r="R29" i="32"/>
  <c r="R32" i="32"/>
  <c r="R27" i="32"/>
  <c r="R31" i="32"/>
  <c r="R28" i="32"/>
  <c r="R33" i="32"/>
  <c r="R30" i="32"/>
  <c r="R26" i="32"/>
  <c r="N51" i="31"/>
  <c r="N31" i="31"/>
  <c r="N55" i="31"/>
  <c r="N37" i="31"/>
  <c r="N45" i="31"/>
  <c r="N49" i="31"/>
  <c r="N33" i="31"/>
  <c r="N26" i="31"/>
  <c r="N47" i="31"/>
  <c r="N35" i="31"/>
  <c r="G67" i="31"/>
  <c r="G68" i="31" s="1"/>
  <c r="N57" i="31"/>
  <c r="K67" i="31"/>
  <c r="K68" i="31" s="1"/>
  <c r="N41" i="31"/>
  <c r="N63" i="31"/>
  <c r="N39" i="31"/>
  <c r="N61" i="31"/>
  <c r="N59" i="31"/>
  <c r="N53" i="31"/>
  <c r="I67" i="31"/>
  <c r="I68" i="31" s="1"/>
  <c r="N43" i="31"/>
  <c r="N67" i="31" l="1"/>
  <c r="N68" i="31" s="1"/>
  <c r="B6" i="29"/>
  <c r="K108" i="30" l="1"/>
  <c r="H108" i="30"/>
  <c r="K107" i="30"/>
  <c r="H107" i="30"/>
  <c r="K106" i="30"/>
  <c r="H106" i="30"/>
  <c r="K105" i="30"/>
  <c r="H105" i="30"/>
  <c r="K104" i="30"/>
  <c r="H104" i="30"/>
  <c r="K103" i="30"/>
  <c r="H103" i="30"/>
  <c r="K102" i="30"/>
  <c r="H102" i="30"/>
  <c r="K101" i="30"/>
  <c r="H101" i="30"/>
  <c r="K100" i="30"/>
  <c r="H100" i="30"/>
  <c r="K99" i="30"/>
  <c r="H99" i="30"/>
  <c r="K98" i="30"/>
  <c r="H98" i="30"/>
  <c r="K97" i="30"/>
  <c r="H97" i="30"/>
  <c r="K96" i="30"/>
  <c r="H96" i="30"/>
  <c r="K95" i="30"/>
  <c r="H95" i="30"/>
  <c r="K94" i="30"/>
  <c r="H94" i="30"/>
  <c r="K93" i="30"/>
  <c r="H93" i="30"/>
  <c r="K92" i="30"/>
  <c r="H92" i="30"/>
  <c r="K91" i="30"/>
  <c r="H91" i="30"/>
  <c r="K90" i="30"/>
  <c r="H90" i="30"/>
  <c r="K89" i="30"/>
  <c r="H89" i="30"/>
  <c r="K61" i="30" l="1"/>
  <c r="H61" i="30"/>
  <c r="K60" i="30"/>
  <c r="H60" i="30"/>
  <c r="K59" i="30"/>
  <c r="H59" i="30"/>
  <c r="K58" i="30"/>
  <c r="H58" i="30"/>
  <c r="K57" i="30"/>
  <c r="H57" i="30"/>
  <c r="K56" i="30"/>
  <c r="H56" i="30"/>
  <c r="K55" i="30"/>
  <c r="H55" i="30"/>
  <c r="K54" i="30"/>
  <c r="H54" i="30"/>
  <c r="K53" i="30"/>
  <c r="H53" i="30"/>
  <c r="K52" i="30"/>
  <c r="H52" i="30"/>
  <c r="K51" i="30"/>
  <c r="H51" i="30"/>
  <c r="K50" i="30"/>
  <c r="H50" i="30"/>
  <c r="K49" i="30"/>
  <c r="H49" i="30"/>
  <c r="K48" i="30"/>
  <c r="H48" i="30"/>
  <c r="K47" i="30"/>
  <c r="H47" i="30"/>
  <c r="K46" i="30"/>
  <c r="H46" i="30"/>
  <c r="K45" i="30"/>
  <c r="H45" i="30"/>
  <c r="K44" i="30"/>
  <c r="H44" i="30"/>
  <c r="K43" i="30"/>
  <c r="H43" i="30"/>
  <c r="K42" i="30"/>
  <c r="H42" i="30"/>
  <c r="K41" i="30"/>
  <c r="H41" i="30"/>
  <c r="K40" i="30"/>
  <c r="H40" i="30"/>
  <c r="K39" i="30"/>
  <c r="H39" i="30"/>
  <c r="K38" i="30"/>
  <c r="H38" i="30"/>
  <c r="K37" i="30"/>
  <c r="H37" i="30"/>
  <c r="H66" i="30"/>
  <c r="K66" i="30"/>
  <c r="H67" i="30"/>
  <c r="K67" i="30"/>
  <c r="H68" i="30"/>
  <c r="H69" i="30"/>
  <c r="H70" i="30"/>
  <c r="H71" i="30"/>
  <c r="H72" i="30"/>
  <c r="H73" i="30"/>
  <c r="H74" i="30"/>
  <c r="H75" i="30"/>
  <c r="H76" i="30"/>
  <c r="H77" i="30"/>
  <c r="H78" i="30"/>
  <c r="H79" i="30"/>
  <c r="H80" i="30"/>
  <c r="H81" i="30"/>
  <c r="H82" i="30"/>
  <c r="H83" i="30"/>
  <c r="H84" i="30"/>
  <c r="H85" i="30"/>
  <c r="K68" i="30"/>
  <c r="K69" i="30"/>
  <c r="K70" i="30"/>
  <c r="K71" i="30"/>
  <c r="K72" i="30"/>
  <c r="K73" i="30"/>
  <c r="K74" i="30"/>
  <c r="K75" i="30"/>
  <c r="K76" i="30"/>
  <c r="K77" i="30"/>
  <c r="K78" i="30"/>
  <c r="K79" i="30"/>
  <c r="K80" i="30"/>
  <c r="K81" i="30"/>
  <c r="K82" i="30"/>
  <c r="K83" i="30"/>
  <c r="K84" i="30"/>
  <c r="K85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7" i="30"/>
  <c r="H7" i="30"/>
  <c r="H8" i="30"/>
  <c r="H21" i="30"/>
  <c r="H22" i="30"/>
  <c r="H23" i="30"/>
  <c r="H24" i="30"/>
  <c r="H25" i="30"/>
  <c r="H26" i="30"/>
  <c r="H27" i="30"/>
  <c r="H28" i="30"/>
  <c r="H29" i="30"/>
  <c r="H30" i="30"/>
  <c r="H31" i="30"/>
  <c r="H10" i="30"/>
  <c r="H11" i="30"/>
  <c r="H12" i="30"/>
  <c r="H13" i="30"/>
  <c r="H14" i="30"/>
  <c r="H15" i="30"/>
  <c r="H16" i="30"/>
  <c r="H17" i="30"/>
  <c r="H18" i="30"/>
  <c r="H19" i="30"/>
  <c r="H20" i="30"/>
  <c r="H9" i="30"/>
  <c r="J148" i="27"/>
  <c r="I148" i="27"/>
  <c r="D138" i="27"/>
  <c r="C138" i="27"/>
  <c r="D161" i="27"/>
  <c r="D96" i="27"/>
  <c r="J81" i="27"/>
  <c r="D72" i="27"/>
  <c r="C72" i="27"/>
  <c r="L156" i="29" l="1"/>
  <c r="L84" i="29"/>
  <c r="L87" i="29"/>
  <c r="L85" i="29"/>
  <c r="L86" i="29"/>
  <c r="K90" i="29"/>
  <c r="D86" i="29"/>
  <c r="D87" i="29"/>
  <c r="D88" i="29"/>
  <c r="L89" i="29" l="1"/>
  <c r="D159" i="29" l="1"/>
  <c r="J145" i="29"/>
  <c r="I145" i="29"/>
  <c r="D133" i="29"/>
  <c r="C133" i="29"/>
  <c r="C99" i="29"/>
  <c r="C98" i="29"/>
  <c r="C97" i="29"/>
  <c r="D90" i="29"/>
  <c r="J76" i="29"/>
  <c r="I76" i="29"/>
  <c r="D68" i="29"/>
  <c r="C68" i="29"/>
  <c r="C34" i="29"/>
  <c r="C33" i="29"/>
  <c r="C32" i="29"/>
  <c r="J19" i="29"/>
  <c r="E19" i="29"/>
  <c r="F9" i="29"/>
  <c r="D6" i="29" l="1"/>
  <c r="D32" i="29" l="1"/>
  <c r="D34" i="29"/>
  <c r="D33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Johana De la Parra Rivero</author>
  </authors>
  <commentList>
    <comment ref="J78" authorId="0" shapeId="0" xr:uid="{6C719755-D939-431D-B803-CAB754212903}">
      <text>
        <r>
          <rPr>
            <b/>
            <sz val="9"/>
            <color indexed="81"/>
            <rFont val="Tahoma"/>
            <family val="2"/>
          </rPr>
          <t>Johana De la Parra Rivero:</t>
        </r>
        <r>
          <rPr>
            <sz val="9"/>
            <color indexed="81"/>
            <rFont val="Tahoma"/>
            <family val="2"/>
          </rPr>
          <t xml:space="preserve">
+ 1 serv adm</t>
        </r>
      </text>
    </comment>
    <comment ref="J79" authorId="0" shapeId="0" xr:uid="{404B74A1-3162-461D-A269-529C4B9056AE}">
      <text>
        <r>
          <rPr>
            <b/>
            <sz val="9"/>
            <color indexed="81"/>
            <rFont val="Tahoma"/>
            <family val="2"/>
          </rPr>
          <t>Johana De la Parra Rivero:</t>
        </r>
        <r>
          <rPr>
            <sz val="9"/>
            <color indexed="81"/>
            <rFont val="Tahoma"/>
            <family val="2"/>
          </rPr>
          <t xml:space="preserve">
-1 ops</t>
        </r>
      </text>
    </comment>
  </commentList>
</comments>
</file>

<file path=xl/sharedStrings.xml><?xml version="1.0" encoding="utf-8"?>
<sst xmlns="http://schemas.openxmlformats.org/spreadsheetml/2006/main" count="862" uniqueCount="224">
  <si>
    <t>GESTION DE TECNOLOGIAS DE LA INFORMACION Y COMUNICACIONES</t>
  </si>
  <si>
    <t>EVALUACIÓN Y SEGUIMIENTO</t>
  </si>
  <si>
    <t>RIESGOS DE GESTIÓN</t>
  </si>
  <si>
    <t>PROCESO</t>
  </si>
  <si>
    <t xml:space="preserve">Actividades previas </t>
  </si>
  <si>
    <t xml:space="preserve">CONVENCIONES  </t>
  </si>
  <si>
    <t>Fase</t>
  </si>
  <si>
    <t>Estado</t>
  </si>
  <si>
    <t xml:space="preserve">% Avance </t>
  </si>
  <si>
    <t>No aplica/Pendiente</t>
  </si>
  <si>
    <t>Actualización del Mapa de riesgos del proceso - KAWAK</t>
  </si>
  <si>
    <t>Actualmente en mesas de trabajo</t>
  </si>
  <si>
    <t xml:space="preserve">Reporte monitoreo vigencia </t>
  </si>
  <si>
    <t>DIRECCIONAMIENTO ESTRATÉGICO Y PLANEACIÓN INSTITUCIONAL</t>
  </si>
  <si>
    <t>GESTION HUMANA</t>
  </si>
  <si>
    <t>REGLAMENTACIÓN TÉCNICA E INNOVACIÓN DE LA INFRAESTRUCTURA DE TRANSPORTE</t>
  </si>
  <si>
    <t>PLANIFICACIÒN DE LA INFRAESTRUCTURA DE TRANSPORTE</t>
  </si>
  <si>
    <t>ESTRUCTURACIÓN DE PROYECTOS DE INFRAESTRUCTURA DE TRANSPORTE</t>
  </si>
  <si>
    <t>GESTIÓN AMBIENTAL, SOCIAL, PREDIAL Y DE SOSTENIBILIDAD DE PROYECTOS DE INFRAESTRUCTURA DE TRANSPORTE</t>
  </si>
  <si>
    <t>GESTIÓN DEL RIESGOS DE PROYECTOS DE INFRAESTRUCTURA DE TRANSPORTE</t>
  </si>
  <si>
    <t>EJECUCIÓN Y OPERACIÓN DE PROYECTOS DE INFRAESTRUCTURA DE TRANSPORTE</t>
  </si>
  <si>
    <t>COMPRA PÚBLICA</t>
  </si>
  <si>
    <t>GESTIÓN CONTRACTUAL Y PROCESOS ADMINISTRATIVOS</t>
  </si>
  <si>
    <t>DEFENSA JURÍDICA</t>
  </si>
  <si>
    <t>GESTION FINANCIERA</t>
  </si>
  <si>
    <t>GESTION DE SERVICIOS ADMINISTRATIVOS</t>
  </si>
  <si>
    <t>GESTIÓN DOCUMENTAL</t>
  </si>
  <si>
    <t>ATENCIÓN Y RELACIONAMIENTO CIUDADANO</t>
  </si>
  <si>
    <t>ADMINSTRACION INMOBILIARIA</t>
  </si>
  <si>
    <t>CONTROL DISCIPLINARIO</t>
  </si>
  <si>
    <t>Rojo</t>
  </si>
  <si>
    <t>Amarillo</t>
  </si>
  <si>
    <t>Verde</t>
  </si>
  <si>
    <t>% AP</t>
  </si>
  <si>
    <t>CATEGORIA</t>
  </si>
  <si>
    <t>% AMR</t>
  </si>
  <si>
    <t>%RM</t>
  </si>
  <si>
    <t>Reporte de incidentes</t>
  </si>
  <si>
    <t>Plan de contignecia</t>
  </si>
  <si>
    <t>No</t>
  </si>
  <si>
    <t>No aplica</t>
  </si>
  <si>
    <t>2.Misional</t>
  </si>
  <si>
    <t>1.Estratégico</t>
  </si>
  <si>
    <t>3.Apoyo</t>
  </si>
  <si>
    <t>4.Evaluación</t>
  </si>
  <si>
    <t>% AVANCE RIESGOS DE GESTIÓN</t>
  </si>
  <si>
    <t>Estado del arte - Politica de Administración de Riesgos</t>
  </si>
  <si>
    <t>% AVANCE RIESGOS DE CORRUPCIÓN</t>
  </si>
  <si>
    <t xml:space="preserve">Avance </t>
  </si>
  <si>
    <t xml:space="preserve">linea </t>
  </si>
  <si>
    <t>Valido</t>
  </si>
  <si>
    <t>Colores</t>
  </si>
  <si>
    <t>Naranja</t>
  </si>
  <si>
    <t>Total</t>
  </si>
  <si>
    <t>Avance</t>
  </si>
  <si>
    <t>N°</t>
  </si>
  <si>
    <t>ZONA DE RIESGOS</t>
  </si>
  <si>
    <t xml:space="preserve">Inherente </t>
  </si>
  <si>
    <t>Residial</t>
  </si>
  <si>
    <t>Baja</t>
  </si>
  <si>
    <t>Moderada</t>
  </si>
  <si>
    <t>Alta</t>
  </si>
  <si>
    <t>Extrema</t>
  </si>
  <si>
    <t>Controles</t>
  </si>
  <si>
    <t>Consistente</t>
  </si>
  <si>
    <t>Sin reporte</t>
  </si>
  <si>
    <t>INDICADORES</t>
  </si>
  <si>
    <t>Incidentes</t>
  </si>
  <si>
    <t>Aletaria</t>
  </si>
  <si>
    <t>No se ejecuta</t>
  </si>
  <si>
    <t>Vigentes</t>
  </si>
  <si>
    <t>En Migración</t>
  </si>
  <si>
    <t>Reporte</t>
  </si>
  <si>
    <t>Cumplimiento del 100%</t>
  </si>
  <si>
    <t>Cumplimiento entre el 81% y 99%</t>
  </si>
  <si>
    <t>Cumplimiento entre el 31% y 80%</t>
  </si>
  <si>
    <t>Corte Diciembre 2022</t>
  </si>
  <si>
    <t>1. Riesgos de Gestión - 4° trimestre de 2022</t>
  </si>
  <si>
    <t>2. Riesgos de Corrupción - 4° trimestre de 2022</t>
  </si>
  <si>
    <t>Residual</t>
  </si>
  <si>
    <t>Incluye los 3 % de cumplimiento de las actividades de compra pública</t>
  </si>
  <si>
    <t>Estos riesgso no se monitoaron al ser aprobados en diciembre, rige lo anterior</t>
  </si>
  <si>
    <t>Incluye 2 controles de compra pública (antiguo)</t>
  </si>
  <si>
    <t>Cumplimiento entre el 0% y30%</t>
  </si>
  <si>
    <t>Inhertente</t>
  </si>
  <si>
    <t>Enero</t>
  </si>
  <si>
    <t>Febrero</t>
  </si>
  <si>
    <t>Marzo</t>
  </si>
  <si>
    <t>% AVANCE</t>
  </si>
  <si>
    <t>MASPS-RG-1</t>
  </si>
  <si>
    <t>ADJU-RG-1</t>
  </si>
  <si>
    <t>MRTI-RG-1</t>
  </si>
  <si>
    <t>MPIT-RG-1</t>
  </si>
  <si>
    <t>MPIT-RG-2</t>
  </si>
  <si>
    <t>EVCDI-RG-1</t>
  </si>
  <si>
    <t>ETIC-RG-1</t>
  </si>
  <si>
    <t>ETIC-RG-2</t>
  </si>
  <si>
    <t>ETIC-RG-3</t>
  </si>
  <si>
    <t>ETIC-RG-4</t>
  </si>
  <si>
    <t>MEIT-RG-1</t>
  </si>
  <si>
    <t>MRPI-RG-1</t>
  </si>
  <si>
    <t>EGTH-RG-1</t>
  </si>
  <si>
    <t>EGTH-RG-2</t>
  </si>
  <si>
    <t>EGTH-RG-3</t>
  </si>
  <si>
    <t>EGTH-RG-4</t>
  </si>
  <si>
    <t>MEPI-RG-1</t>
  </si>
  <si>
    <t>MEPI-RG-2</t>
  </si>
  <si>
    <t>ADOC-RG-1</t>
  </si>
  <si>
    <t>AFIN-RG-1</t>
  </si>
  <si>
    <t>AFIN-RG-2</t>
  </si>
  <si>
    <t>ARCI-RG-1</t>
  </si>
  <si>
    <t>EVES-RG-1</t>
  </si>
  <si>
    <t>ACPU-RG-1</t>
  </si>
  <si>
    <t>ACPU-RG-2</t>
  </si>
  <si>
    <t>PI</t>
  </si>
  <si>
    <t>II</t>
  </si>
  <si>
    <t>PR</t>
  </si>
  <si>
    <t>IR</t>
  </si>
  <si>
    <t>MEPI-RC-1</t>
  </si>
  <si>
    <t>MEPI-RC-2</t>
  </si>
  <si>
    <t>MASPS-RC-1</t>
  </si>
  <si>
    <t>ADJU-CP-1</t>
  </si>
  <si>
    <t>ACPU-RC-1</t>
  </si>
  <si>
    <t>ETHU-RC-1</t>
  </si>
  <si>
    <t>ARCI-RC-1</t>
  </si>
  <si>
    <t>MRTI-RC-1</t>
  </si>
  <si>
    <t>MRTI-RC-2</t>
  </si>
  <si>
    <t>ETIC-RC-1</t>
  </si>
  <si>
    <t>ADJU-CP-2</t>
  </si>
  <si>
    <t>ACPU-RC-2</t>
  </si>
  <si>
    <t>ADOC-RC-1</t>
  </si>
  <si>
    <t>ASAD-RC-1</t>
  </si>
  <si>
    <t>ASAD-RC-2</t>
  </si>
  <si>
    <t>ASAD-RC-3</t>
  </si>
  <si>
    <t>EDEP-RC-1</t>
  </si>
  <si>
    <t>MRPI-RC-1</t>
  </si>
  <si>
    <t>AFIN-RC-1</t>
  </si>
  <si>
    <t>AFIN-RC-2</t>
  </si>
  <si>
    <t>Nivel</t>
  </si>
  <si>
    <t>Tolerancia</t>
  </si>
  <si>
    <t>Riesgo</t>
  </si>
  <si>
    <t>Capacidad</t>
  </si>
  <si>
    <t>METODOLOGIA 2021</t>
  </si>
  <si>
    <t>METODOLOGIA 2023</t>
  </si>
  <si>
    <t xml:space="preserve">I. Apetito de Riesgo </t>
  </si>
  <si>
    <t xml:space="preserve">1. Riesgos de Gestión </t>
  </si>
  <si>
    <t>2. Riesgos de Corrupción</t>
  </si>
  <si>
    <t>II. Transición monitoreo en KAWAK</t>
  </si>
  <si>
    <t>Riesgos Migrados</t>
  </si>
  <si>
    <t>Indicadores asociados a riesgos creados</t>
  </si>
  <si>
    <t>Indicadores asociados a riesgos alimentados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</si>
  <si>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</si>
  <si>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</si>
  <si>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</si>
  <si>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</si>
  <si>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</si>
  <si>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</si>
  <si>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</si>
  <si>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</si>
  <si>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</si>
  <si>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Riesgos con monitoreo de actividades de control</t>
  </si>
  <si>
    <t>Reporte parcial de la implementación de controles y medición de indicador (incidentes si aplica) del corte</t>
  </si>
  <si>
    <t>Puntaje</t>
  </si>
  <si>
    <t>Actualización del Mapa de riesgos del proceso - KAWAK (AMR) -30%</t>
  </si>
  <si>
    <t>Actividades Previas (AP) - 20%</t>
  </si>
  <si>
    <t>Reporte Monitoreo (RM) - 50%</t>
  </si>
  <si>
    <t>Reporte parcial de la implementación de controles y medición de indicador (incidentes si aplica) del trimestre anterior al corte</t>
  </si>
  <si>
    <t xml:space="preserve">Reporte completo de la implementación de controles y medición de indicador (incidentes si aplica) del trimestre anterior al corte </t>
  </si>
  <si>
    <t>antes</t>
  </si>
  <si>
    <t>puntero</t>
  </si>
  <si>
    <t>despues</t>
  </si>
  <si>
    <t>Nueva versión de la Caracterización en vistos buenos de revisión o aprobación en KAWAK</t>
  </si>
  <si>
    <t>Reporte completo de la implementación de controles y medición de indicador (incidentes si aplica) del corte</t>
  </si>
  <si>
    <t>GESTIÓN</t>
  </si>
  <si>
    <t>Indicadores asociados a riesgos vigentes</t>
  </si>
  <si>
    <t>Indicadores asociados a riesgos creados en kawak</t>
  </si>
  <si>
    <t>Indicadores asociados a riesgos alimentados en 1° trimestre en Kawak</t>
  </si>
  <si>
    <t>Indicadores asociados a riesgos alimentados en 2° trimestre en Kawak</t>
  </si>
  <si>
    <t>CORRUPCIÓN</t>
  </si>
  <si>
    <t>Porcentaje de migración de riesgos</t>
  </si>
  <si>
    <t>N° Riesgos  con reporte de ejecución de controles en kawak del 1°T</t>
  </si>
  <si>
    <t>N° Riesgos  con reportes de ejecución de controles en kawak del 2°T</t>
  </si>
  <si>
    <t>N° Riesgos con seguimiento de controles en kawak del 1°T</t>
  </si>
  <si>
    <t>N° Riesgos con seguimiento de controles en kawak del 2°T</t>
  </si>
  <si>
    <t>Porcentaje de riesgos con ejecución del 1° trimestre</t>
  </si>
  <si>
    <t>Porcentaje de riesgos con ejecución del 2° trimestre</t>
  </si>
  <si>
    <t>Porcentaje de riesgos con seguimiento del 1° trimestre</t>
  </si>
  <si>
    <t>Porcentaje de riesgos con seguimiento del 2° trimestre</t>
  </si>
  <si>
    <t>Porcentaje de migración de indicadores asociados a riesgos</t>
  </si>
  <si>
    <t>Porcentaje de migración de indicadores alimentdos el 1° trimestre</t>
  </si>
  <si>
    <t>INDICADORES GESTIÓN</t>
  </si>
  <si>
    <t>INDICADORES CORRUPCIÓN</t>
  </si>
  <si>
    <t>Porcentaje de migración de indicadores alimentdos el 2° trimestre</t>
  </si>
  <si>
    <t>Categoria</t>
  </si>
  <si>
    <t>Detalle Estado del arte - Riesgos de Gestión y Corrupción 2° trimestre</t>
  </si>
  <si>
    <t>Aleatoria (reportes parciales)</t>
  </si>
  <si>
    <t>No se ejecuta (según reporte)</t>
  </si>
  <si>
    <t>Sin reporte durante la vigencia</t>
  </si>
  <si>
    <t>En Actualización</t>
  </si>
  <si>
    <t>Riesgos de Gestión</t>
  </si>
  <si>
    <t>Riesgos de Corupción</t>
  </si>
  <si>
    <t>Riesgos deSeguridad digital</t>
  </si>
  <si>
    <t>N° Riesgos  con reporte de ejecución de controles en kawak del 2023</t>
  </si>
  <si>
    <t>N° Riesgos vigentes 2023</t>
  </si>
  <si>
    <t>N° Riesgos actualizados en KAWAK 2024</t>
  </si>
  <si>
    <t>Tipologia</t>
  </si>
  <si>
    <t>1. Gestión</t>
  </si>
  <si>
    <t>2. Corrupción</t>
  </si>
  <si>
    <t>Reporte parcial de la implementación de controles o medición de indicador (incidentes si aplica) del trimestre anterior al corte y el otro aspecto completo</t>
  </si>
  <si>
    <t>Reporte parcial de la implementación de controles o medición de indicador (incidentes si aplica) del trimestre anterior al corte y el otro aspecto pendiente</t>
  </si>
  <si>
    <t>Parcialmente medidos y analizados</t>
  </si>
  <si>
    <t>PERIODO</t>
  </si>
  <si>
    <t>1° Trimestre de 2024</t>
  </si>
  <si>
    <t>Caracterización aprobada e implementada en KAWAK en 2022 o 2023</t>
  </si>
  <si>
    <t>Nueva versión de la Caracterización aprobada e implementada en KAWAK en 2024</t>
  </si>
  <si>
    <t>Mapa de riesgos aprobado e implementado en KAWAK en 2022 o 2023 - Con Riesgos de Gestión o Corrupción</t>
  </si>
  <si>
    <t>Mapa de riesgos aprobado e implementado en KAWAK en 2022 o 2023 - Con Riesgos de Gestión y Corrupción</t>
  </si>
  <si>
    <t xml:space="preserve"> Nueva versión del Mapa de Riesgos en curso</t>
  </si>
  <si>
    <t>Nueva versión del Mapa de riesgos aprobada e implementada en KAWAK en 2024 - Con Riesgos de Gestión y/o Corrupción</t>
  </si>
  <si>
    <t>Corte 1° trimestre de 2024</t>
  </si>
  <si>
    <t>1. Riesgos de Gestión - 1° trimestre de 2023</t>
  </si>
  <si>
    <t>2. Riesgos de Corrupción - 1° trimestre de 2024</t>
  </si>
  <si>
    <t>Consistente (reporte hasta 1T)</t>
  </si>
  <si>
    <t>Medidos y analizados (corte 1T)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</si>
</sst>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rgb="FF595959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20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5"/>
      <name val="Calibri"/>
      <family val="2"/>
      <scheme val="minor"/>
    </font>
    <font>
      <b/>
      <sz val="11"/>
      <color theme="5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00B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3" fillId="0" borderId="0" applyFill="0" applyProtection="0"/>
    <xf numFmtId="0" fontId="25" fillId="0" borderId="0" applyNumberFormat="0" applyFill="0" applyBorder="0" applyAlignment="0" applyProtection="0"/>
  </cellStyleXfs>
  <cellXfs count="134">
    <xf numFmtId="0" fontId="0" fillId="0" borderId="0" xfId="0"/>
    <xf numFmtId="0" fontId="3" fillId="0" borderId="0" xfId="0" applyFont="1"/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9" fontId="9" fillId="3" borderId="13" xfId="1" applyFont="1" applyFill="1" applyBorder="1" applyAlignment="1">
      <alignment horizontal="center" vertical="center" wrapText="1"/>
    </xf>
    <xf numFmtId="9" fontId="9" fillId="7" borderId="14" xfId="1" applyFont="1" applyFill="1" applyBorder="1" applyAlignment="1">
      <alignment horizontal="center" vertical="center" wrapText="1"/>
    </xf>
    <xf numFmtId="9" fontId="9" fillId="8" borderId="14" xfId="1" applyFont="1" applyFill="1" applyBorder="1" applyAlignment="1">
      <alignment horizontal="center" vertical="center" wrapText="1"/>
    </xf>
    <xf numFmtId="9" fontId="9" fillId="4" borderId="14" xfId="1" applyFont="1" applyFill="1" applyBorder="1" applyAlignment="1">
      <alignment horizontal="center" vertical="center" wrapText="1"/>
    </xf>
    <xf numFmtId="9" fontId="9" fillId="6" borderId="15" xfId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9" fontId="0" fillId="0" borderId="0" xfId="1" applyFont="1" applyFill="1" applyBorder="1" applyAlignment="1">
      <alignment horizontal="center" vertical="center" wrapText="1"/>
    </xf>
    <xf numFmtId="9" fontId="0" fillId="0" borderId="0" xfId="0" applyNumberFormat="1"/>
    <xf numFmtId="164" fontId="0" fillId="0" borderId="0" xfId="0" applyNumberFormat="1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1" fontId="4" fillId="2" borderId="0" xfId="1" applyNumberFormat="1" applyFont="1" applyFill="1" applyBorder="1"/>
    <xf numFmtId="0" fontId="12" fillId="2" borderId="0" xfId="0" applyFont="1" applyFill="1" applyAlignment="1">
      <alignment horizontal="center"/>
    </xf>
    <xf numFmtId="0" fontId="5" fillId="2" borderId="0" xfId="0" applyFont="1" applyFill="1"/>
    <xf numFmtId="0" fontId="10" fillId="2" borderId="0" xfId="0" applyFont="1" applyFill="1"/>
    <xf numFmtId="0" fontId="5" fillId="11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9" fontId="0" fillId="2" borderId="0" xfId="0" applyNumberFormat="1" applyFill="1"/>
    <xf numFmtId="165" fontId="4" fillId="2" borderId="0" xfId="1" applyNumberFormat="1" applyFont="1" applyFill="1" applyBorder="1"/>
    <xf numFmtId="0" fontId="14" fillId="2" borderId="0" xfId="0" applyFont="1" applyFill="1"/>
    <xf numFmtId="0" fontId="15" fillId="2" borderId="0" xfId="0" applyFont="1" applyFill="1"/>
    <xf numFmtId="164" fontId="14" fillId="2" borderId="0" xfId="1" applyNumberFormat="1" applyFont="1" applyFill="1" applyBorder="1"/>
    <xf numFmtId="10" fontId="14" fillId="2" borderId="0" xfId="0" applyNumberFormat="1" applyFont="1" applyFill="1"/>
    <xf numFmtId="0" fontId="4" fillId="0" borderId="0" xfId="0" applyFont="1"/>
    <xf numFmtId="0" fontId="5" fillId="0" borderId="0" xfId="0" applyFont="1"/>
    <xf numFmtId="0" fontId="16" fillId="0" borderId="0" xfId="0" applyFont="1" applyAlignment="1">
      <alignment horizontal="center" vertical="center" readingOrder="1"/>
    </xf>
    <xf numFmtId="0" fontId="12" fillId="0" borderId="0" xfId="0" applyFont="1" applyAlignment="1">
      <alignment horizontal="center"/>
    </xf>
    <xf numFmtId="0" fontId="14" fillId="0" borderId="0" xfId="0" applyFont="1"/>
    <xf numFmtId="9" fontId="1" fillId="0" borderId="0" xfId="1" applyFont="1" applyFill="1" applyBorder="1" applyAlignment="1">
      <alignment horizontal="center" vertical="center" wrapText="1"/>
    </xf>
    <xf numFmtId="0" fontId="12" fillId="2" borderId="0" xfId="0" applyFont="1" applyFill="1"/>
    <xf numFmtId="164" fontId="0" fillId="2" borderId="0" xfId="0" applyNumberFormat="1" applyFill="1"/>
    <xf numFmtId="0" fontId="17" fillId="0" borderId="0" xfId="0" applyFont="1"/>
    <xf numFmtId="0" fontId="7" fillId="0" borderId="0" xfId="0" applyFont="1"/>
    <xf numFmtId="9" fontId="7" fillId="0" borderId="0" xfId="1" applyFont="1"/>
    <xf numFmtId="0" fontId="18" fillId="0" borderId="0" xfId="0" applyFont="1"/>
    <xf numFmtId="9" fontId="18" fillId="0" borderId="0" xfId="1" applyFont="1"/>
    <xf numFmtId="164" fontId="18" fillId="0" borderId="0" xfId="0" applyNumberFormat="1" applyFont="1"/>
    <xf numFmtId="9" fontId="18" fillId="0" borderId="0" xfId="0" applyNumberFormat="1" applyFont="1"/>
    <xf numFmtId="0" fontId="6" fillId="0" borderId="0" xfId="0" applyFont="1"/>
    <xf numFmtId="9" fontId="9" fillId="3" borderId="16" xfId="1" applyFont="1" applyFill="1" applyBorder="1" applyAlignment="1">
      <alignment horizontal="center" vertical="center" wrapText="1"/>
    </xf>
    <xf numFmtId="9" fontId="9" fillId="9" borderId="14" xfId="1" applyFont="1" applyFill="1" applyBorder="1" applyAlignment="1">
      <alignment horizontal="center" vertical="center" wrapText="1"/>
    </xf>
    <xf numFmtId="9" fontId="9" fillId="6" borderId="17" xfId="1" applyFont="1" applyFill="1" applyBorder="1" applyAlignment="1">
      <alignment horizontal="center" vertical="center" wrapText="1"/>
    </xf>
    <xf numFmtId="9" fontId="5" fillId="2" borderId="0" xfId="1" applyFont="1" applyFill="1"/>
    <xf numFmtId="0" fontId="5" fillId="9" borderId="0" xfId="0" applyFont="1" applyFill="1"/>
    <xf numFmtId="9" fontId="5" fillId="9" borderId="0" xfId="1" applyFont="1" applyFill="1"/>
    <xf numFmtId="0" fontId="6" fillId="2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3" fillId="0" borderId="1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20" xfId="0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3" xfId="0" applyBorder="1" applyAlignment="1">
      <alignment horizontal="center" vertical="center" wrapText="1"/>
    </xf>
    <xf numFmtId="0" fontId="10" fillId="0" borderId="29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8" fillId="12" borderId="31" xfId="0" applyFont="1" applyFill="1" applyBorder="1" applyAlignment="1">
      <alignment horizontal="center" vertical="center" wrapText="1"/>
    </xf>
    <xf numFmtId="0" fontId="8" fillId="12" borderId="32" xfId="0" applyFont="1" applyFill="1" applyBorder="1" applyAlignment="1">
      <alignment horizontal="center" vertical="center" wrapText="1"/>
    </xf>
    <xf numFmtId="0" fontId="19" fillId="12" borderId="32" xfId="0" applyFont="1" applyFill="1" applyBorder="1" applyAlignment="1">
      <alignment horizontal="center" vertical="center" wrapText="1"/>
    </xf>
    <xf numFmtId="0" fontId="19" fillId="12" borderId="33" xfId="0" applyFont="1" applyFill="1" applyBorder="1" applyAlignment="1">
      <alignment horizontal="center" vertical="center" wrapText="1"/>
    </xf>
    <xf numFmtId="0" fontId="8" fillId="13" borderId="34" xfId="0" applyFont="1" applyFill="1" applyBorder="1" applyAlignment="1">
      <alignment horizontal="center" vertical="center" wrapText="1"/>
    </xf>
    <xf numFmtId="0" fontId="8" fillId="13" borderId="32" xfId="0" applyFont="1" applyFill="1" applyBorder="1" applyAlignment="1">
      <alignment horizontal="center" vertical="center" wrapText="1"/>
    </xf>
    <xf numFmtId="0" fontId="19" fillId="13" borderId="32" xfId="0" applyFont="1" applyFill="1" applyBorder="1" applyAlignment="1">
      <alignment horizontal="center" vertical="center" wrapText="1"/>
    </xf>
    <xf numFmtId="0" fontId="19" fillId="13" borderId="33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5" fillId="0" borderId="19" xfId="0" applyFont="1" applyBorder="1" applyAlignment="1">
      <alignment horizontal="center" vertical="center"/>
    </xf>
    <xf numFmtId="9" fontId="0" fillId="0" borderId="0" xfId="1" applyFont="1"/>
    <xf numFmtId="164" fontId="0" fillId="0" borderId="0" xfId="1" applyNumberFormat="1" applyFont="1"/>
    <xf numFmtId="0" fontId="5" fillId="0" borderId="0" xfId="0" applyFont="1" applyAlignment="1">
      <alignment horizontal="center" vertical="center" wrapText="1"/>
    </xf>
    <xf numFmtId="164" fontId="5" fillId="2" borderId="0" xfId="1" applyNumberFormat="1" applyFont="1" applyFill="1"/>
    <xf numFmtId="164" fontId="5" fillId="9" borderId="0" xfId="1" applyNumberFormat="1" applyFont="1" applyFill="1"/>
    <xf numFmtId="0" fontId="10" fillId="11" borderId="0" xfId="0" applyFont="1" applyFill="1"/>
    <xf numFmtId="0" fontId="3" fillId="0" borderId="0" xfId="0" applyFont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5" fillId="13" borderId="0" xfId="0" applyFont="1" applyFill="1" applyAlignment="1">
      <alignment horizontal="center"/>
    </xf>
    <xf numFmtId="9" fontId="9" fillId="14" borderId="16" xfId="1" applyFont="1" applyFill="1" applyBorder="1" applyAlignment="1">
      <alignment horizontal="center" vertical="center" wrapText="1"/>
    </xf>
    <xf numFmtId="0" fontId="23" fillId="0" borderId="0" xfId="0" applyFont="1"/>
    <xf numFmtId="0" fontId="4" fillId="0" borderId="0" xfId="0" applyFont="1" applyAlignment="1">
      <alignment horizontal="left"/>
    </xf>
    <xf numFmtId="0" fontId="24" fillId="2" borderId="0" xfId="0" applyFont="1" applyFill="1"/>
    <xf numFmtId="0" fontId="10" fillId="13" borderId="0" xfId="0" applyFont="1" applyFill="1"/>
    <xf numFmtId="2" fontId="4" fillId="2" borderId="0" xfId="1" applyNumberFormat="1" applyFont="1" applyFill="1"/>
    <xf numFmtId="164" fontId="4" fillId="2" borderId="0" xfId="0" applyNumberFormat="1" applyFont="1" applyFill="1"/>
    <xf numFmtId="0" fontId="3" fillId="0" borderId="0" xfId="0" applyFont="1" applyAlignment="1">
      <alignment horizontal="center" vertical="center" wrapText="1"/>
    </xf>
    <xf numFmtId="0" fontId="26" fillId="0" borderId="0" xfId="0" applyFont="1"/>
    <xf numFmtId="0" fontId="26" fillId="2" borderId="0" xfId="0" applyFont="1" applyFill="1"/>
    <xf numFmtId="0" fontId="27" fillId="2" borderId="0" xfId="0" applyFont="1" applyFill="1"/>
    <xf numFmtId="0" fontId="2" fillId="2" borderId="0" xfId="0" applyFont="1" applyFill="1"/>
    <xf numFmtId="0" fontId="22" fillId="0" borderId="0" xfId="2" applyFont="1" applyFill="1" applyAlignment="1" applyProtection="1">
      <alignment horizontal="center" vertical="center" wrapText="1"/>
    </xf>
    <xf numFmtId="0" fontId="22" fillId="0" borderId="2" xfId="2" applyFont="1" applyFill="1" applyBorder="1" applyAlignment="1" applyProtection="1">
      <alignment horizontal="center" vertical="center" wrapText="1"/>
    </xf>
    <xf numFmtId="0" fontId="12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18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5" borderId="8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27" fillId="2" borderId="0" xfId="0" applyFont="1" applyFill="1" applyAlignment="1">
      <alignment horizontal="left"/>
    </xf>
  </cellXfs>
  <cellStyles count="4">
    <cellStyle name="Hipervínculo 2" xfId="3" xr:uid="{DB4C586B-241E-42B7-8424-E941C64A6779}"/>
    <cellStyle name="Normal" xfId="0" builtinId="0"/>
    <cellStyle name="Normal 2" xfId="2" xr:uid="{050ADF6A-07A7-4217-9CDF-5A1811A08C95}"/>
    <cellStyle name="Porcentaje" xfId="1" builtinId="5"/>
  </cellStyles>
  <dxfs count="15">
    <dxf>
      <font>
        <color theme="0"/>
      </font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4406332677874"/>
          <c:y val="0"/>
          <c:w val="0.74791666666666667"/>
          <c:h val="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5DB-40DC-AA2F-239439D56F1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5DB-40DC-AA2F-239439D56F10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5DB-40DC-AA2F-239439D56F10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5DB-40DC-AA2F-239439D56F10}"/>
              </c:ext>
            </c:extLst>
          </c:dPt>
          <c:dPt>
            <c:idx val="4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5DB-40DC-AA2F-239439D56F10}"/>
              </c:ext>
            </c:extLst>
          </c:dPt>
          <c:cat>
            <c:strRef>
              <c:f>'Informe Cierre 2022'!$B$8:$F$8</c:f>
              <c:strCache>
                <c:ptCount val="5"/>
                <c:pt idx="0">
                  <c:v>Rojo</c:v>
                </c:pt>
                <c:pt idx="1">
                  <c:v>Naranja</c:v>
                </c:pt>
                <c:pt idx="2">
                  <c:v>Amarillo</c:v>
                </c:pt>
                <c:pt idx="3">
                  <c:v>Verde</c:v>
                </c:pt>
                <c:pt idx="4">
                  <c:v>Total</c:v>
                </c:pt>
              </c:strCache>
            </c:strRef>
          </c:cat>
          <c:val>
            <c:numRef>
              <c:f>'Informe Cierre 2022'!$B$9:$F$9</c:f>
              <c:numCache>
                <c:formatCode>General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DB-40DC-AA2F-239439D56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75"/>
      </c:doughnutChart>
      <c:pieChart>
        <c:varyColors val="1"/>
        <c:ser>
          <c:idx val="1"/>
          <c:order val="1"/>
          <c:tx>
            <c:v>Aguja</c:v>
          </c:tx>
          <c:spPr>
            <a:noFill/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75DB-40DC-AA2F-239439D56F10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75DB-40DC-AA2F-239439D56F10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75DB-40DC-AA2F-239439D56F10}"/>
              </c:ext>
            </c:extLst>
          </c:dPt>
          <c:val>
            <c:numRef>
              <c:f>'Informe Cierre 2022'!$B$6:$D$6</c:f>
              <c:numCache>
                <c:formatCode>General</c:formatCode>
                <c:ptCount val="3"/>
                <c:pt idx="0" formatCode="0.0">
                  <c:v>55.699999999999996</c:v>
                </c:pt>
                <c:pt idx="1">
                  <c:v>2</c:v>
                </c:pt>
                <c:pt idx="2" formatCode="0">
                  <c:v>142.30000000000001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5DB-40DC-AA2F-239439D56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Desempeño de los 39 Indicadores asociados a los Controles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'Informe Cierre 2022'!$K$151</c:f>
              <c:strCache>
                <c:ptCount val="1"/>
                <c:pt idx="0">
                  <c:v>Cumplimiento del 100%</c:v>
                </c:pt>
              </c:strCache>
            </c:strRef>
          </c:tx>
          <c:spPr>
            <a:solidFill>
              <a:schemeClr val="accent2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2022'!$L$151</c:f>
              <c:numCache>
                <c:formatCode>General</c:formatCode>
                <c:ptCount val="1"/>
                <c:pt idx="0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6-4024-AA02-55AF271665A1}"/>
            </c:ext>
          </c:extLst>
        </c:ser>
        <c:ser>
          <c:idx val="4"/>
          <c:order val="1"/>
          <c:tx>
            <c:strRef>
              <c:f>'Informe Cierre 2022'!$K$152</c:f>
              <c:strCache>
                <c:ptCount val="1"/>
                <c:pt idx="0">
                  <c:v>Cumplimiento entre el 81% y 99%</c:v>
                </c:pt>
              </c:strCache>
            </c:strRef>
          </c:tx>
          <c:spPr>
            <a:solidFill>
              <a:schemeClr val="accent2">
                <a:tint val="54000"/>
              </a:schemeClr>
            </a:solidFill>
            <a:ln>
              <a:noFill/>
            </a:ln>
            <a:effectLst/>
          </c:spPr>
          <c:invertIfNegative val="0"/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2022'!$L$152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66-4024-AA02-55AF271665A1}"/>
            </c:ext>
          </c:extLst>
        </c:ser>
        <c:ser>
          <c:idx val="1"/>
          <c:order val="2"/>
          <c:tx>
            <c:strRef>
              <c:f>'Informe Cierre 2022'!$K$153</c:f>
              <c:strCache>
                <c:ptCount val="1"/>
                <c:pt idx="0">
                  <c:v>Cumplimiento entre el 31% y 80%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2022'!$L$153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66-4024-AA02-55AF271665A1}"/>
            </c:ext>
          </c:extLst>
        </c:ser>
        <c:ser>
          <c:idx val="2"/>
          <c:order val="3"/>
          <c:tx>
            <c:strRef>
              <c:f>'Informe Cierre 2022'!$K$154</c:f>
              <c:strCache>
                <c:ptCount val="1"/>
                <c:pt idx="0">
                  <c:v>Cumplimiento entre el 0% y30%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2022'!$L$154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66-4024-AA02-55AF271665A1}"/>
            </c:ext>
          </c:extLst>
        </c:ser>
        <c:ser>
          <c:idx val="3"/>
          <c:order val="4"/>
          <c:tx>
            <c:strRef>
              <c:f>'Informe Cierre 2022'!$K$155</c:f>
              <c:strCache>
                <c:ptCount val="1"/>
                <c:pt idx="0">
                  <c:v>Sin reporte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2022'!$L$155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66-4024-AA02-55AF27166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695255567"/>
        <c:axId val="695260559"/>
      </c:barChart>
      <c:catAx>
        <c:axId val="69525556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5260559"/>
        <c:crosses val="autoZero"/>
        <c:auto val="1"/>
        <c:lblAlgn val="ctr"/>
        <c:lblOffset val="100"/>
        <c:noMultiLvlLbl val="0"/>
      </c:catAx>
      <c:valAx>
        <c:axId val="695260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5255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Riesgos por Zona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'Informe Cierre 2022'!$I$140</c:f>
              <c:strCache>
                <c:ptCount val="1"/>
                <c:pt idx="0">
                  <c:v>Inherente 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Cierre 2022'!$H$141:$H$144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Cierre 2022'!$I$141:$I$144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11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4-4DF6-A2A0-6BCFA6C35532}"/>
            </c:ext>
          </c:extLst>
        </c:ser>
        <c:ser>
          <c:idx val="1"/>
          <c:order val="1"/>
          <c:tx>
            <c:strRef>
              <c:f>'Informe Cierre 2022'!$J$140</c:f>
              <c:strCache>
                <c:ptCount val="1"/>
                <c:pt idx="0">
                  <c:v>Residial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Cierre 2022'!$H$141:$H$144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Cierre 2022'!$J$141:$J$144</c:f>
              <c:numCache>
                <c:formatCode>General</c:formatCode>
                <c:ptCount val="4"/>
                <c:pt idx="2">
                  <c:v>12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4-4DF6-A2A0-6BCFA6C35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2368783"/>
        <c:axId val="862384591"/>
      </c:barChart>
      <c:catAx>
        <c:axId val="862368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2384591"/>
        <c:crosses val="autoZero"/>
        <c:auto val="1"/>
        <c:lblAlgn val="ctr"/>
        <c:lblOffset val="100"/>
        <c:noMultiLvlLbl val="0"/>
      </c:catAx>
      <c:valAx>
        <c:axId val="862384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2368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Riesgos por Zona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40381022921641724"/>
          <c:y val="4.2477876106194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'Informe Cierre 2022'!$I$71</c:f>
              <c:strCache>
                <c:ptCount val="1"/>
                <c:pt idx="0">
                  <c:v>Inhertente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Cierre 2022'!$H$72:$H$75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Cierre 2022'!$I$72:$I$75</c:f>
              <c:numCache>
                <c:formatCode>General</c:formatCode>
                <c:ptCount val="4"/>
                <c:pt idx="0">
                  <c:v>0</c:v>
                </c:pt>
                <c:pt idx="1">
                  <c:v>11</c:v>
                </c:pt>
                <c:pt idx="2">
                  <c:v>9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8A-4330-9BAD-5C106025D551}"/>
            </c:ext>
          </c:extLst>
        </c:ser>
        <c:ser>
          <c:idx val="1"/>
          <c:order val="1"/>
          <c:tx>
            <c:strRef>
              <c:f>'Informe Cierre 2022'!$J$71</c:f>
              <c:strCache>
                <c:ptCount val="1"/>
                <c:pt idx="0">
                  <c:v>Residual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Cierre 2022'!$H$72:$H$75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Cierre 2022'!$J$72:$J$75</c:f>
              <c:numCache>
                <c:formatCode>General</c:formatCode>
                <c:ptCount val="4"/>
                <c:pt idx="0">
                  <c:v>4</c:v>
                </c:pt>
                <c:pt idx="1">
                  <c:v>9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8A-4330-9BAD-5C106025D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2368783"/>
        <c:axId val="862384591"/>
      </c:barChart>
      <c:catAx>
        <c:axId val="862368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2384591"/>
        <c:crosses val="autoZero"/>
        <c:auto val="1"/>
        <c:lblAlgn val="ctr"/>
        <c:lblOffset val="100"/>
        <c:noMultiLvlLbl val="0"/>
      </c:catAx>
      <c:valAx>
        <c:axId val="862384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2368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kern="1200" baseline="0">
                <a:solidFill>
                  <a:srgbClr val="595959"/>
                </a:solidFill>
                <a:effectLst/>
                <a:latin typeface="Calibri" panose="020F0502020204030204" pitchFamily="34" charset="0"/>
                <a:cs typeface="Calibri" panose="020F0502020204030204" pitchFamily="34" charset="0"/>
              </a:rPr>
              <a:t>Número de Riesgos por proceso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'Informe Cierre 2022'!$C$113</c:f>
              <c:strCache>
                <c:ptCount val="1"/>
                <c:pt idx="0">
                  <c:v>Vigentes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Cierre 2022'!$B$114:$B$132</c:f>
              <c:strCache>
                <c:ptCount val="19"/>
                <c:pt idx="0">
                  <c:v>DIRECCIONAMIENTO ESTRATÉGICO Y PLANEACIÓN INSTITUCIONAL</c:v>
                </c:pt>
                <c:pt idx="1">
                  <c:v>GESTION DE TECNOLOGIAS DE LA INFORMACION Y COMUNICACIONES</c:v>
                </c:pt>
                <c:pt idx="2">
                  <c:v>GESTION HUMANA</c:v>
                </c:pt>
                <c:pt idx="3">
                  <c:v>EJECUCIÓN Y OPERACIÓN DE PROYECTOS DE INFRAESTRUCTURA DE TRANSPORTE</c:v>
                </c:pt>
                <c:pt idx="4">
                  <c:v>ESTRUCTURACIÓN DE PROYECTOS DE INFRAESTRUCTURA DE TRANSPORTE</c:v>
                </c:pt>
                <c:pt idx="5">
                  <c:v>GESTIÓN AMBIENTAL, SOCIAL, PREDIAL Y DE SOSTENIBILIDAD DE PROYECTOS DE INFRAESTRUCTURA DE TRANSPORTE</c:v>
                </c:pt>
                <c:pt idx="6">
                  <c:v>GESTIÓN DEL RIESGOS DE PROYECTOS DE INFRAESTRUCTURA DE TRANSPORTE</c:v>
                </c:pt>
                <c:pt idx="7">
                  <c:v>PLANIFICACIÒN DE LA INFRAESTRUCTURA DE TRANSPORTE</c:v>
                </c:pt>
                <c:pt idx="8">
                  <c:v>REGLAMENTACIÓN TÉCNICA E INNOVACIÓN DE LA INFRAESTRUCTURA DE TRANSPORTE</c:v>
                </c:pt>
                <c:pt idx="9">
                  <c:v>ADMINSTRACION INMOBILIARIA</c:v>
                </c:pt>
                <c:pt idx="10">
                  <c:v>ATENCIÓN Y RELACIONAMIENTO CIUDADANO</c:v>
                </c:pt>
                <c:pt idx="11">
                  <c:v>COMPRA PÚBLICA</c:v>
                </c:pt>
                <c:pt idx="12">
                  <c:v>DEFENSA JURÍDICA</c:v>
                </c:pt>
                <c:pt idx="13">
                  <c:v>GESTIÓN CONTRACTUAL Y PROCESOS ADMINISTRATIVOS</c:v>
                </c:pt>
                <c:pt idx="14">
                  <c:v>GESTION DE SERVICIOS ADMINISTRATIVOS</c:v>
                </c:pt>
                <c:pt idx="15">
                  <c:v>GESTIÓN DOCUMENTAL</c:v>
                </c:pt>
                <c:pt idx="16">
                  <c:v>GESTION FINANCIERA</c:v>
                </c:pt>
                <c:pt idx="17">
                  <c:v>CONTROL DISCIPLINARIO</c:v>
                </c:pt>
                <c:pt idx="18">
                  <c:v>EVALUACIÓN Y SEGUIMIENTO</c:v>
                </c:pt>
              </c:strCache>
            </c:strRef>
          </c:cat>
          <c:val>
            <c:numRef>
              <c:f>'Informe Cierre 2022'!$C$114:$C$132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0</c:v>
                </c:pt>
                <c:pt idx="14">
                  <c:v>3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F0-4472-B980-240B67111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1249311"/>
        <c:axId val="811239743"/>
      </c:barChart>
      <c:lineChart>
        <c:grouping val="standard"/>
        <c:varyColors val="0"/>
        <c:ser>
          <c:idx val="1"/>
          <c:order val="1"/>
          <c:tx>
            <c:strRef>
              <c:f>'Informe Cierre 2022'!$D$113</c:f>
              <c:strCache>
                <c:ptCount val="1"/>
                <c:pt idx="0">
                  <c:v>En Migración</c:v>
                </c:pt>
              </c:strCache>
            </c:strRef>
          </c:tx>
          <c:spPr>
            <a:ln w="28575" cap="rnd">
              <a:solidFill>
                <a:schemeClr val="accent2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'Informe Cierre 2022'!$B$114:$B$132</c:f>
              <c:strCache>
                <c:ptCount val="19"/>
                <c:pt idx="0">
                  <c:v>DIRECCIONAMIENTO ESTRATÉGICO Y PLANEACIÓN INSTITUCIONAL</c:v>
                </c:pt>
                <c:pt idx="1">
                  <c:v>GESTION DE TECNOLOGIAS DE LA INFORMACION Y COMUNICACIONES</c:v>
                </c:pt>
                <c:pt idx="2">
                  <c:v>GESTION HUMANA</c:v>
                </c:pt>
                <c:pt idx="3">
                  <c:v>EJECUCIÓN Y OPERACIÓN DE PROYECTOS DE INFRAESTRUCTURA DE TRANSPORTE</c:v>
                </c:pt>
                <c:pt idx="4">
                  <c:v>ESTRUCTURACIÓN DE PROYECTOS DE INFRAESTRUCTURA DE TRANSPORTE</c:v>
                </c:pt>
                <c:pt idx="5">
                  <c:v>GESTIÓN AMBIENTAL, SOCIAL, PREDIAL Y DE SOSTENIBILIDAD DE PROYECTOS DE INFRAESTRUCTURA DE TRANSPORTE</c:v>
                </c:pt>
                <c:pt idx="6">
                  <c:v>GESTIÓN DEL RIESGOS DE PROYECTOS DE INFRAESTRUCTURA DE TRANSPORTE</c:v>
                </c:pt>
                <c:pt idx="7">
                  <c:v>PLANIFICACIÒN DE LA INFRAESTRUCTURA DE TRANSPORTE</c:v>
                </c:pt>
                <c:pt idx="8">
                  <c:v>REGLAMENTACIÓN TÉCNICA E INNOVACIÓN DE LA INFRAESTRUCTURA DE TRANSPORTE</c:v>
                </c:pt>
                <c:pt idx="9">
                  <c:v>ADMINSTRACION INMOBILIARIA</c:v>
                </c:pt>
                <c:pt idx="10">
                  <c:v>ATENCIÓN Y RELACIONAMIENTO CIUDADANO</c:v>
                </c:pt>
                <c:pt idx="11">
                  <c:v>COMPRA PÚBLICA</c:v>
                </c:pt>
                <c:pt idx="12">
                  <c:v>DEFENSA JURÍDICA</c:v>
                </c:pt>
                <c:pt idx="13">
                  <c:v>GESTIÓN CONTRACTUAL Y PROCESOS ADMINISTRATIVOS</c:v>
                </c:pt>
                <c:pt idx="14">
                  <c:v>GESTION DE SERVICIOS ADMINISTRATIVOS</c:v>
                </c:pt>
                <c:pt idx="15">
                  <c:v>GESTIÓN DOCUMENTAL</c:v>
                </c:pt>
                <c:pt idx="16">
                  <c:v>GESTION FINANCIERA</c:v>
                </c:pt>
                <c:pt idx="17">
                  <c:v>CONTROL DISCIPLINARIO</c:v>
                </c:pt>
                <c:pt idx="18">
                  <c:v>EVALUACIÓN Y SEGUIMIENTO</c:v>
                </c:pt>
              </c:strCache>
            </c:strRef>
          </c:cat>
          <c:val>
            <c:numRef>
              <c:f>'Informe Cierre 2022'!$D$114:$D$132</c:f>
              <c:numCache>
                <c:formatCode>General</c:formatCode>
                <c:ptCount val="1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F0-4472-B980-240B67111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1232671"/>
        <c:axId val="811249727"/>
      </c:lineChart>
      <c:catAx>
        <c:axId val="811249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1239743"/>
        <c:crosses val="autoZero"/>
        <c:auto val="1"/>
        <c:lblAlgn val="ctr"/>
        <c:lblOffset val="100"/>
        <c:noMultiLvlLbl val="0"/>
      </c:catAx>
      <c:valAx>
        <c:axId val="811239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1249311"/>
        <c:crosses val="autoZero"/>
        <c:crossBetween val="between"/>
        <c:majorUnit val="1"/>
      </c:valAx>
      <c:valAx>
        <c:axId val="811249727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811232671"/>
        <c:crosses val="max"/>
        <c:crossBetween val="between"/>
      </c:valAx>
      <c:catAx>
        <c:axId val="81123267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1124972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Riesgos por Zona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'Informe Cierre 2022'!$I$71</c:f>
              <c:strCache>
                <c:ptCount val="1"/>
                <c:pt idx="0">
                  <c:v>Inhertente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Cierre 2022'!$H$72:$H$75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Cierre 2022'!$I$72:$I$75</c:f>
              <c:numCache>
                <c:formatCode>General</c:formatCode>
                <c:ptCount val="4"/>
                <c:pt idx="0">
                  <c:v>0</c:v>
                </c:pt>
                <c:pt idx="1">
                  <c:v>11</c:v>
                </c:pt>
                <c:pt idx="2">
                  <c:v>9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80-4A62-B2F0-A60A650DB4C0}"/>
            </c:ext>
          </c:extLst>
        </c:ser>
        <c:ser>
          <c:idx val="1"/>
          <c:order val="1"/>
          <c:tx>
            <c:strRef>
              <c:f>'Informe Cierre 2022'!$J$71</c:f>
              <c:strCache>
                <c:ptCount val="1"/>
                <c:pt idx="0">
                  <c:v>Residual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Cierre 2022'!$H$72:$H$75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Cierre 2022'!$J$72:$J$75</c:f>
              <c:numCache>
                <c:formatCode>General</c:formatCode>
                <c:ptCount val="4"/>
                <c:pt idx="0">
                  <c:v>4</c:v>
                </c:pt>
                <c:pt idx="1">
                  <c:v>9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80-4A62-B2F0-A60A650DB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2368783"/>
        <c:axId val="862384591"/>
      </c:barChart>
      <c:catAx>
        <c:axId val="862368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2384591"/>
        <c:crosses val="autoZero"/>
        <c:auto val="1"/>
        <c:lblAlgn val="ctr"/>
        <c:lblOffset val="100"/>
        <c:noMultiLvlLbl val="0"/>
      </c:catAx>
      <c:valAx>
        <c:axId val="862384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2368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/>
              <a:t>Materializaciones o Incidentes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'Informe 2024 1T'!$B$41</c:f>
              <c:strCache>
                <c:ptCount val="1"/>
                <c:pt idx="0">
                  <c:v>Reporte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2024 1T'!$C$39:$N$39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'Informe 2024 1T'!$C$41:$N$41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C0-4E61-839C-39377FDB445B}"/>
            </c:ext>
          </c:extLst>
        </c:ser>
        <c:ser>
          <c:idx val="1"/>
          <c:order val="1"/>
          <c:tx>
            <c:strRef>
              <c:f>'Informe 2024 1T'!$B$40</c:f>
              <c:strCache>
                <c:ptCount val="1"/>
                <c:pt idx="0">
                  <c:v>Incidentes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'Informe 2024 1T'!$C$40:$N$40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F0-405E-BC65-DD165DE03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3559135"/>
        <c:axId val="523562463"/>
      </c:lineChart>
      <c:catAx>
        <c:axId val="523559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562463"/>
        <c:crosses val="autoZero"/>
        <c:auto val="1"/>
        <c:lblAlgn val="ctr"/>
        <c:lblOffset val="100"/>
        <c:noMultiLvlLbl val="0"/>
      </c:catAx>
      <c:valAx>
        <c:axId val="523562463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559135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/>
              <a:t>Operatividad</a:t>
            </a:r>
            <a:r>
              <a:rPr lang="es-CO" sz="1800" baseline="0"/>
              <a:t> </a:t>
            </a:r>
            <a:r>
              <a:rPr lang="es-CO" sz="1800"/>
              <a:t>de los Controles</a:t>
            </a:r>
          </a:p>
          <a:p>
            <a:pPr>
              <a:defRPr/>
            </a:pPr>
            <a:r>
              <a:rPr lang="es-CO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(corte Abril 17)</a:t>
            </a:r>
            <a:endParaRPr lang="es-CO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'Informe 2024 1T'!$D$90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2024 1T'!$C$91:$C$95</c:f>
              <c:strCache>
                <c:ptCount val="5"/>
                <c:pt idx="0">
                  <c:v>Consistente (reporte hasta 1T)</c:v>
                </c:pt>
                <c:pt idx="1">
                  <c:v>Aleatoria (reportes parciales)</c:v>
                </c:pt>
                <c:pt idx="2">
                  <c:v>No se ejecuta (según reporte)</c:v>
                </c:pt>
                <c:pt idx="3">
                  <c:v>Sin reporte durante la vigencia</c:v>
                </c:pt>
                <c:pt idx="4">
                  <c:v>No aplica</c:v>
                </c:pt>
              </c:strCache>
            </c:strRef>
          </c:cat>
          <c:val>
            <c:numRef>
              <c:f>'Informe 2024 1T'!$D$91:$D$95</c:f>
              <c:numCache>
                <c:formatCode>General</c:formatCode>
                <c:ptCount val="5"/>
                <c:pt idx="0">
                  <c:v>29</c:v>
                </c:pt>
                <c:pt idx="1">
                  <c:v>0</c:v>
                </c:pt>
                <c:pt idx="2">
                  <c:v>2</c:v>
                </c:pt>
                <c:pt idx="3">
                  <c:v>51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51-467E-A917-F44E41BC9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5970767"/>
        <c:axId val="895963279"/>
      </c:barChart>
      <c:catAx>
        <c:axId val="8959707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5963279"/>
        <c:crosses val="autoZero"/>
        <c:auto val="1"/>
        <c:lblAlgn val="ctr"/>
        <c:lblOffset val="100"/>
        <c:noMultiLvlLbl val="0"/>
      </c:catAx>
      <c:valAx>
        <c:axId val="8959632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5970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Operatividad de los Controles </a:t>
            </a:r>
          </a:p>
          <a:p>
            <a:pPr>
              <a:defRPr/>
            </a:pPr>
            <a:r>
              <a:rPr lang="es-CO" sz="1050" b="0" i="0" baseline="0">
                <a:effectLst/>
              </a:rPr>
              <a:t>(corte Abril 17)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'Informe 2024 1T'!$D$90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2">
                <a:shade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2024 1T'!$C$156:$C$160</c:f>
              <c:strCache>
                <c:ptCount val="5"/>
                <c:pt idx="0">
                  <c:v>Consistente (reporte hasta 1T)</c:v>
                </c:pt>
                <c:pt idx="1">
                  <c:v>Aleatoria (reportes parciales)</c:v>
                </c:pt>
                <c:pt idx="2">
                  <c:v>No se ejecuta (según reporte)</c:v>
                </c:pt>
                <c:pt idx="3">
                  <c:v>Sin reporte durante la vigencia</c:v>
                </c:pt>
                <c:pt idx="4">
                  <c:v>No aplica</c:v>
                </c:pt>
              </c:strCache>
            </c:strRef>
          </c:cat>
          <c:val>
            <c:numRef>
              <c:f>'Informe 2024 1T'!$D$156:$D$160</c:f>
              <c:numCache>
                <c:formatCode>General</c:formatCode>
                <c:ptCount val="5"/>
                <c:pt idx="0">
                  <c:v>6</c:v>
                </c:pt>
                <c:pt idx="3">
                  <c:v>28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FF-4F50-AE13-44E09578B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5970767"/>
        <c:axId val="895963279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'Informe 2024 1T'!$E$90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shade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'Informe 2024 1T'!$C$156:$C$160</c15:sqref>
                        </c15:formulaRef>
                      </c:ext>
                    </c:extLst>
                    <c:strCache>
                      <c:ptCount val="5"/>
                      <c:pt idx="0">
                        <c:v>Consistente (reporte hasta 1T)</c:v>
                      </c:pt>
                      <c:pt idx="1">
                        <c:v>Aleatoria (reportes parciales)</c:v>
                      </c:pt>
                      <c:pt idx="2">
                        <c:v>No se ejecuta (según reporte)</c:v>
                      </c:pt>
                      <c:pt idx="3">
                        <c:v>Sin reporte durante la vigencia</c:v>
                      </c:pt>
                      <c:pt idx="4">
                        <c:v>No aplica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'Informe 2024 1T'!$E$156:$E$160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0FF-4F50-AE13-44E09578BEB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1T'!$F$90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1T'!$C$156:$C$160</c15:sqref>
                        </c15:formulaRef>
                      </c:ext>
                    </c:extLst>
                    <c:strCache>
                      <c:ptCount val="5"/>
                      <c:pt idx="0">
                        <c:v>Consistente (reporte hasta 1T)</c:v>
                      </c:pt>
                      <c:pt idx="1">
                        <c:v>Aleatoria (reportes parciales)</c:v>
                      </c:pt>
                      <c:pt idx="2">
                        <c:v>No se ejecuta (según reporte)</c:v>
                      </c:pt>
                      <c:pt idx="3">
                        <c:v>Sin reporte durante la vigencia</c:v>
                      </c:pt>
                      <c:pt idx="4">
                        <c:v>No aplica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1T'!$F$156:$F$160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0FF-4F50-AE13-44E09578BEB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1T'!$G$90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1T'!$C$156:$C$160</c15:sqref>
                        </c15:formulaRef>
                      </c:ext>
                    </c:extLst>
                    <c:strCache>
                      <c:ptCount val="5"/>
                      <c:pt idx="0">
                        <c:v>Consistente (reporte hasta 1T)</c:v>
                      </c:pt>
                      <c:pt idx="1">
                        <c:v>Aleatoria (reportes parciales)</c:v>
                      </c:pt>
                      <c:pt idx="2">
                        <c:v>No se ejecuta (según reporte)</c:v>
                      </c:pt>
                      <c:pt idx="3">
                        <c:v>Sin reporte durante la vigencia</c:v>
                      </c:pt>
                      <c:pt idx="4">
                        <c:v>No aplica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1T'!$G$156:$G$160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F79F-4879-8040-0E8A133883D2}"/>
                  </c:ext>
                </c:extLst>
              </c15:ser>
            </c15:filteredBarSeries>
            <c15:filteredBar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1T'!$I$90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1T'!$C$156:$C$160</c15:sqref>
                        </c15:formulaRef>
                      </c:ext>
                    </c:extLst>
                    <c:strCache>
                      <c:ptCount val="5"/>
                      <c:pt idx="0">
                        <c:v>Consistente (reporte hasta 1T)</c:v>
                      </c:pt>
                      <c:pt idx="1">
                        <c:v>Aleatoria (reportes parciales)</c:v>
                      </c:pt>
                      <c:pt idx="2">
                        <c:v>No se ejecuta (según reporte)</c:v>
                      </c:pt>
                      <c:pt idx="3">
                        <c:v>Sin reporte durante la vigencia</c:v>
                      </c:pt>
                      <c:pt idx="4">
                        <c:v>No aplica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'Informe 2024 1T'!$I$156:$I$160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79F-4879-8040-0E8A133883D2}"/>
                  </c:ext>
                </c:extLst>
              </c15:ser>
            </c15:filteredBarSeries>
          </c:ext>
        </c:extLst>
      </c:barChart>
      <c:catAx>
        <c:axId val="8959707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5963279"/>
        <c:crosses val="autoZero"/>
        <c:auto val="1"/>
        <c:lblAlgn val="ctr"/>
        <c:lblOffset val="100"/>
        <c:noMultiLvlLbl val="0"/>
      </c:catAx>
      <c:valAx>
        <c:axId val="8959632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5970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/>
              <a:t>Riesgos por proceso </a:t>
            </a:r>
            <a:r>
              <a:rPr lang="es-CO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(corte Marzo 2024)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'Informe 2024 1T'!$C$118</c:f>
              <c:strCache>
                <c:ptCount val="1"/>
                <c:pt idx="0">
                  <c:v>Vigentes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2024 1T'!$B$119:$B$137</c:f>
              <c:strCache>
                <c:ptCount val="19"/>
                <c:pt idx="0">
                  <c:v>DIRECCIONAMIENTO ESTRATÉGICO Y PLANEACIÓN INSTITUCIONAL</c:v>
                </c:pt>
                <c:pt idx="1">
                  <c:v>GESTION DE TECNOLOGIAS DE LA INFORMACION Y COMUNICACIONES</c:v>
                </c:pt>
                <c:pt idx="2">
                  <c:v>GESTION HUMANA</c:v>
                </c:pt>
                <c:pt idx="3">
                  <c:v>EJECUCIÓN Y OPERACIÓN DE PROYECTOS DE INFRAESTRUCTURA DE TRANSPORTE</c:v>
                </c:pt>
                <c:pt idx="4">
                  <c:v>ESTRUCTURACIÓN DE PROYECTOS DE INFRAESTRUCTURA DE TRANSPORTE</c:v>
                </c:pt>
                <c:pt idx="5">
                  <c:v>GESTIÓN AMBIENTAL, SOCIAL, PREDIAL Y DE SOSTENIBILIDAD DE PROYECTOS DE INFRAESTRUCTURA DE TRANSPORTE</c:v>
                </c:pt>
                <c:pt idx="6">
                  <c:v>GESTIÓN DEL RIESGOS DE PROYECTOS DE INFRAESTRUCTURA DE TRANSPORTE</c:v>
                </c:pt>
                <c:pt idx="7">
                  <c:v>PLANIFICACIÒN DE LA INFRAESTRUCTURA DE TRANSPORTE</c:v>
                </c:pt>
                <c:pt idx="8">
                  <c:v>REGLAMENTACIÓN TÉCNICA E INNOVACIÓN DE LA INFRAESTRUCTURA DE TRANSPORTE</c:v>
                </c:pt>
                <c:pt idx="9">
                  <c:v>ADMINSTRACION INMOBILIARIA</c:v>
                </c:pt>
                <c:pt idx="10">
                  <c:v>ATENCIÓN Y RELACIONAMIENTO CIUDADANO</c:v>
                </c:pt>
                <c:pt idx="11">
                  <c:v>COMPRA PÚBLICA</c:v>
                </c:pt>
                <c:pt idx="12">
                  <c:v>DEFENSA JURÍDICA</c:v>
                </c:pt>
                <c:pt idx="13">
                  <c:v>GESTIÓN CONTRACTUAL Y PROCESOS ADMINISTRATIVOS</c:v>
                </c:pt>
                <c:pt idx="14">
                  <c:v>GESTION DE SERVICIOS ADMINISTRATIVOS</c:v>
                </c:pt>
                <c:pt idx="15">
                  <c:v>GESTIÓN DOCUMENTAL</c:v>
                </c:pt>
                <c:pt idx="16">
                  <c:v>GESTION FINANCIERA</c:v>
                </c:pt>
                <c:pt idx="17">
                  <c:v>CONTROL DISCIPLINARIO</c:v>
                </c:pt>
                <c:pt idx="18">
                  <c:v>EVALUACIÓN Y SEGUIMIENTO</c:v>
                </c:pt>
              </c:strCache>
            </c:strRef>
          </c:cat>
          <c:val>
            <c:numRef>
              <c:f>'Informe 2024 1T'!$C$119:$C$137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32-451C-8B11-D60FC20E4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4376367"/>
        <c:axId val="1014388431"/>
      </c:barChart>
      <c:lineChart>
        <c:grouping val="standard"/>
        <c:varyColors val="0"/>
        <c:ser>
          <c:idx val="1"/>
          <c:order val="1"/>
          <c:tx>
            <c:strRef>
              <c:f>'Informe 2024 1T'!$D$118</c:f>
              <c:strCache>
                <c:ptCount val="1"/>
                <c:pt idx="0">
                  <c:v>En Actualización</c:v>
                </c:pt>
              </c:strCache>
            </c:strRef>
          </c:tx>
          <c:spPr>
            <a:ln w="28575" cap="rnd">
              <a:solidFill>
                <a:schemeClr val="accent2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'Informe 2024 1T'!$B$119:$B$137</c:f>
              <c:strCache>
                <c:ptCount val="19"/>
                <c:pt idx="0">
                  <c:v>DIRECCIONAMIENTO ESTRATÉGICO Y PLANEACIÓN INSTITUCIONAL</c:v>
                </c:pt>
                <c:pt idx="1">
                  <c:v>GESTION DE TECNOLOGIAS DE LA INFORMACION Y COMUNICACIONES</c:v>
                </c:pt>
                <c:pt idx="2">
                  <c:v>GESTION HUMANA</c:v>
                </c:pt>
                <c:pt idx="3">
                  <c:v>EJECUCIÓN Y OPERACIÓN DE PROYECTOS DE INFRAESTRUCTURA DE TRANSPORTE</c:v>
                </c:pt>
                <c:pt idx="4">
                  <c:v>ESTRUCTURACIÓN DE PROYECTOS DE INFRAESTRUCTURA DE TRANSPORTE</c:v>
                </c:pt>
                <c:pt idx="5">
                  <c:v>GESTIÓN AMBIENTAL, SOCIAL, PREDIAL Y DE SOSTENIBILIDAD DE PROYECTOS DE INFRAESTRUCTURA DE TRANSPORTE</c:v>
                </c:pt>
                <c:pt idx="6">
                  <c:v>GESTIÓN DEL RIESGOS DE PROYECTOS DE INFRAESTRUCTURA DE TRANSPORTE</c:v>
                </c:pt>
                <c:pt idx="7">
                  <c:v>PLANIFICACIÒN DE LA INFRAESTRUCTURA DE TRANSPORTE</c:v>
                </c:pt>
                <c:pt idx="8">
                  <c:v>REGLAMENTACIÓN TÉCNICA E INNOVACIÓN DE LA INFRAESTRUCTURA DE TRANSPORTE</c:v>
                </c:pt>
                <c:pt idx="9">
                  <c:v>ADMINSTRACION INMOBILIARIA</c:v>
                </c:pt>
                <c:pt idx="10">
                  <c:v>ATENCIÓN Y RELACIONAMIENTO CIUDADANO</c:v>
                </c:pt>
                <c:pt idx="11">
                  <c:v>COMPRA PÚBLICA</c:v>
                </c:pt>
                <c:pt idx="12">
                  <c:v>DEFENSA JURÍDICA</c:v>
                </c:pt>
                <c:pt idx="13">
                  <c:v>GESTIÓN CONTRACTUAL Y PROCESOS ADMINISTRATIVOS</c:v>
                </c:pt>
                <c:pt idx="14">
                  <c:v>GESTION DE SERVICIOS ADMINISTRATIVOS</c:v>
                </c:pt>
                <c:pt idx="15">
                  <c:v>GESTIÓN DOCUMENTAL</c:v>
                </c:pt>
                <c:pt idx="16">
                  <c:v>GESTION FINANCIERA</c:v>
                </c:pt>
                <c:pt idx="17">
                  <c:v>CONTROL DISCIPLINARIO</c:v>
                </c:pt>
                <c:pt idx="18">
                  <c:v>EVALUACIÓN Y SEGUIMIENTO</c:v>
                </c:pt>
              </c:strCache>
            </c:strRef>
          </c:cat>
          <c:val>
            <c:numRef>
              <c:f>'Informe 2024 1T'!$D$119:$D$137</c:f>
              <c:numCache>
                <c:formatCode>General</c:formatCode>
                <c:ptCount val="1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32-451C-8B11-D60FC20E4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4397583"/>
        <c:axId val="1014383439"/>
      </c:lineChart>
      <c:catAx>
        <c:axId val="101437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4388431"/>
        <c:crosses val="autoZero"/>
        <c:auto val="1"/>
        <c:lblAlgn val="ctr"/>
        <c:lblOffset val="100"/>
        <c:noMultiLvlLbl val="0"/>
      </c:catAx>
      <c:valAx>
        <c:axId val="1014388431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4376367"/>
        <c:crosses val="autoZero"/>
        <c:crossBetween val="between"/>
        <c:majorUnit val="1"/>
      </c:valAx>
      <c:valAx>
        <c:axId val="1014383439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crossAx val="1014397583"/>
        <c:crosses val="max"/>
        <c:crossBetween val="between"/>
      </c:valAx>
      <c:catAx>
        <c:axId val="101439758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14383439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Riesgos por Zona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'Informe 2024 1T'!$I$143</c:f>
              <c:strCache>
                <c:ptCount val="1"/>
                <c:pt idx="0">
                  <c:v>Inherente 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2024 1T'!$H$144:$H$147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2024 1T'!$I$144:$I$147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CE-4BC9-A216-D98C07C8729C}"/>
            </c:ext>
          </c:extLst>
        </c:ser>
        <c:ser>
          <c:idx val="1"/>
          <c:order val="1"/>
          <c:tx>
            <c:strRef>
              <c:f>'Informe 2024 1T'!$J$143</c:f>
              <c:strCache>
                <c:ptCount val="1"/>
                <c:pt idx="0">
                  <c:v>Residial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2024 1T'!$H$144:$H$147</c:f>
              <c:strCache>
                <c:ptCount val="4"/>
                <c:pt idx="0">
                  <c:v>Baja</c:v>
                </c:pt>
                <c:pt idx="1">
                  <c:v>Moderada</c:v>
                </c:pt>
                <c:pt idx="2">
                  <c:v>Alta</c:v>
                </c:pt>
                <c:pt idx="3">
                  <c:v>Extrema</c:v>
                </c:pt>
              </c:strCache>
            </c:strRef>
          </c:cat>
          <c:val>
            <c:numRef>
              <c:f>'Informe 2024 1T'!$J$144:$J$147</c:f>
              <c:numCache>
                <c:formatCode>General</c:formatCode>
                <c:ptCount val="4"/>
                <c:pt idx="2">
                  <c:v>12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CE-4BC9-A216-D98C07C87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1299231"/>
        <c:axId val="811286751"/>
      </c:barChart>
      <c:catAx>
        <c:axId val="811299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1286751"/>
        <c:crosses val="autoZero"/>
        <c:auto val="1"/>
        <c:lblAlgn val="ctr"/>
        <c:lblOffset val="100"/>
        <c:noMultiLvlLbl val="0"/>
      </c:catAx>
      <c:valAx>
        <c:axId val="811286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1299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CO" sz="1400" b="0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defRPr>
            </a:pPr>
            <a:r>
              <a:rPr lang="es-CO" sz="1400" b="0" i="0" u="none" strike="noStrike" baseline="0" dirty="0" err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rPr>
              <a:t>Cumplimiento</a:t>
            </a:r>
            <a:r>
              <a:rPr lang="es-CO" sz="1400" b="0" i="0" u="none" strike="noStrike" baseline="0" dirty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rPr>
              <a:t> por Hitos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CO" sz="1400" b="0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+mn-ea"/>
              <a:cs typeface="Calibri" panose="020F050202020403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14F-4067-B604-A04C39371F1C}"/>
              </c:ext>
            </c:extLst>
          </c:dPt>
          <c:cat>
            <c:numRef>
              <c:f>'Informe Cierre 2022'!$C$32:$C$34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cat>
          <c:val>
            <c:numRef>
              <c:f>'Informe Cierre 2022'!$D$32:$D$34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CE-4CA0-A834-59130F7C0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8102336"/>
        <c:axId val="788101088"/>
      </c:barChart>
      <c:catAx>
        <c:axId val="78810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8101088"/>
        <c:crosses val="autoZero"/>
        <c:auto val="1"/>
        <c:lblAlgn val="ctr"/>
        <c:lblOffset val="100"/>
        <c:noMultiLvlLbl val="0"/>
      </c:catAx>
      <c:valAx>
        <c:axId val="78810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81023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/>
              <a:t>Número de Riesgos por proceso </a:t>
            </a:r>
            <a:r>
              <a:rPr lang="es-CO"/>
              <a:t>(corte Marzo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2024 1T'!$B$53:$B$71</c:f>
              <c:strCache>
                <c:ptCount val="19"/>
                <c:pt idx="0">
                  <c:v>DIRECCIONAMIENTO ESTRATÉGICO Y PLANEACIÓN INSTITUCIONAL</c:v>
                </c:pt>
                <c:pt idx="1">
                  <c:v>GESTION DE TECNOLOGIAS DE LA INFORMACION Y COMUNICACIONES</c:v>
                </c:pt>
                <c:pt idx="2">
                  <c:v>GESTION HUMANA</c:v>
                </c:pt>
                <c:pt idx="3">
                  <c:v>EJECUCIÓN Y OPERACIÓN DE PROYECTOS DE INFRAESTRUCTURA DE TRANSPORTE</c:v>
                </c:pt>
                <c:pt idx="4">
                  <c:v>ESTRUCTURACIÓN DE PROYECTOS DE INFRAESTRUCTURA DE TRANSPORTE</c:v>
                </c:pt>
                <c:pt idx="5">
                  <c:v>GESTIÓN AMBIENTAL, SOCIAL, PREDIAL Y DE SOSTENIBILIDAD DE PROYECTOS DE INFRAESTRUCTURA DE TRANSPORTE</c:v>
                </c:pt>
                <c:pt idx="6">
                  <c:v>GESTIÓN DEL RIESGOS DE PROYECTOS DE INFRAESTRUCTURA DE TRANSPORTE</c:v>
                </c:pt>
                <c:pt idx="7">
                  <c:v>PLANIFICACIÒN DE LA INFRAESTRUCTURA DE TRANSPORTE</c:v>
                </c:pt>
                <c:pt idx="8">
                  <c:v>REGLAMENTACIÓN TÉCNICA E INNOVACIÓN DE LA INFRAESTRUCTURA DE TRANSPORTE</c:v>
                </c:pt>
                <c:pt idx="9">
                  <c:v>ADMINSTRACION INMOBILIARIA</c:v>
                </c:pt>
                <c:pt idx="10">
                  <c:v>ATENCIÓN Y RELACIONAMIENTO CIUDADANO</c:v>
                </c:pt>
                <c:pt idx="11">
                  <c:v>COMPRA PÚBLICA</c:v>
                </c:pt>
                <c:pt idx="12">
                  <c:v>DEFENSA JURÍDICA</c:v>
                </c:pt>
                <c:pt idx="13">
                  <c:v>GESTIÓN CONTRACTUAL Y PROCESOS ADMINISTRATIVOS</c:v>
                </c:pt>
                <c:pt idx="14">
                  <c:v>GESTION DE SERVICIOS ADMINISTRATIVOS</c:v>
                </c:pt>
                <c:pt idx="15">
                  <c:v>GESTIÓN DOCUMENTAL</c:v>
                </c:pt>
                <c:pt idx="16">
                  <c:v>GESTION FINANCIERA</c:v>
                </c:pt>
                <c:pt idx="17">
                  <c:v>CONTROL DISCIPLINARIO</c:v>
                </c:pt>
                <c:pt idx="18">
                  <c:v>EVALUACIÓN Y SEGUIMIENTO</c:v>
                </c:pt>
              </c:strCache>
            </c:strRef>
          </c:cat>
          <c:val>
            <c:numRef>
              <c:f>'Informe 2024 1T'!$C$53:$C$71</c:f>
              <c:numCache>
                <c:formatCode>General</c:formatCode>
                <c:ptCount val="19"/>
                <c:pt idx="0">
                  <c:v>5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  <c:pt idx="15">
                  <c:v>1</c:v>
                </c:pt>
                <c:pt idx="16">
                  <c:v>3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01-4C04-B09C-573045703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6876591"/>
        <c:axId val="816880335"/>
      </c:barChart>
      <c:catAx>
        <c:axId val="816876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6880335"/>
        <c:crosses val="autoZero"/>
        <c:auto val="1"/>
        <c:lblAlgn val="ctr"/>
        <c:lblOffset val="100"/>
        <c:noMultiLvlLbl val="0"/>
      </c:catAx>
      <c:valAx>
        <c:axId val="816880335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687659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4406332677874"/>
          <c:y val="0"/>
          <c:w val="0.74791666666666667"/>
          <c:h val="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8B-4C04-AA4F-E71484BF86F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8B-4C04-AA4F-E71484BF86F0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8B-4C04-AA4F-E71484BF86F0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A8B-4C04-AA4F-E71484BF86F0}"/>
              </c:ext>
            </c:extLst>
          </c:dPt>
          <c:dPt>
            <c:idx val="4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A8B-4C04-AA4F-E71484BF86F0}"/>
              </c:ext>
            </c:extLst>
          </c:dPt>
          <c:cat>
            <c:strLit>
              <c:ptCount val="5"/>
              <c:pt idx="0">
                <c:v>Rojo</c:v>
              </c:pt>
              <c:pt idx="1">
                <c:v>Naranja</c:v>
              </c:pt>
              <c:pt idx="2">
                <c:v>Amarillo</c:v>
              </c:pt>
              <c:pt idx="3">
                <c:v>Verde</c:v>
              </c:pt>
              <c:pt idx="4">
                <c:v>Total</c:v>
              </c:pt>
            </c:strLit>
          </c:cat>
          <c:val>
            <c:numLit>
              <c:formatCode>General</c:formatCode>
              <c:ptCount val="5"/>
              <c:pt idx="0">
                <c:v>25</c:v>
              </c:pt>
              <c:pt idx="1">
                <c:v>25</c:v>
              </c:pt>
              <c:pt idx="2">
                <c:v>25</c:v>
              </c:pt>
              <c:pt idx="3">
                <c:v>25</c:v>
              </c:pt>
              <c:pt idx="4">
                <c:v>100</c:v>
              </c:pt>
            </c:numLit>
          </c:val>
          <c:extLst>
            <c:ext xmlns:c16="http://schemas.microsoft.com/office/drawing/2014/chart" uri="{C3380CC4-5D6E-409C-BE32-E72D297353CC}">
              <c16:uniqueId val="{0000000A-5A8B-4C04-AA4F-E71484BF8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75"/>
      </c:doughnutChart>
      <c:pieChart>
        <c:varyColors val="1"/>
        <c:ser>
          <c:idx val="1"/>
          <c:order val="1"/>
          <c:tx>
            <c:v>Ounteto</c:v>
          </c:tx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5A8B-4C04-AA4F-E71484BF86F0}"/>
              </c:ext>
            </c:extLst>
          </c:dPt>
          <c:dPt>
            <c:idx val="1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A8B-4C04-AA4F-E71484BF86F0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A8B-4C04-AA4F-E71484BF86F0}"/>
              </c:ext>
            </c:extLst>
          </c:dPt>
          <c:val>
            <c:numRef>
              <c:f>'Informe 2024 1T'!$C$12:$C$14</c:f>
              <c:numCache>
                <c:formatCode>General</c:formatCode>
                <c:ptCount val="3"/>
                <c:pt idx="0" formatCode="0.0%">
                  <c:v>35.35</c:v>
                </c:pt>
                <c:pt idx="1">
                  <c:v>3</c:v>
                </c:pt>
                <c:pt idx="2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A8B-4C04-AA4F-E71484BF8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/>
              <a:t>Materializaciones o Incidentes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'Informe 2024 1T'!$C$111</c:f>
              <c:strCache>
                <c:ptCount val="1"/>
                <c:pt idx="0">
                  <c:v>Incidentes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'Informe 2024 1T'!$D$110:$O$110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'Informe 2024 1T'!$D$111:$O$111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6D-49CE-8A22-8B713C46D2E7}"/>
            </c:ext>
          </c:extLst>
        </c:ser>
        <c:ser>
          <c:idx val="1"/>
          <c:order val="1"/>
          <c:tx>
            <c:strRef>
              <c:f>'Informe 2024 1T'!$C$112</c:f>
              <c:strCache>
                <c:ptCount val="1"/>
                <c:pt idx="0">
                  <c:v>Reporte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'Informe 2024 1T'!$D$110:$O$110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'Informe 2024 1T'!$D$112:$O$112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6D-49CE-8A22-8B713C46D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526751"/>
        <c:axId val="42511359"/>
      </c:lineChart>
      <c:catAx>
        <c:axId val="42526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11359"/>
        <c:crosses val="autoZero"/>
        <c:auto val="1"/>
        <c:lblAlgn val="ctr"/>
        <c:lblOffset val="100"/>
        <c:noMultiLvlLbl val="0"/>
      </c:catAx>
      <c:valAx>
        <c:axId val="42511359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2675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Análisis de los Indicadores asociados a los Controles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CO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(corte abril 17)</a:t>
            </a:r>
            <a:endParaRPr lang="es-CO" sz="10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'Informe 2024 1T'!$D$99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2024 1T'!$C$100:$C$103</c:f>
              <c:strCache>
                <c:ptCount val="4"/>
                <c:pt idx="0">
                  <c:v>No aplica</c:v>
                </c:pt>
                <c:pt idx="1">
                  <c:v>Medidos y analizados (corte 1T)</c:v>
                </c:pt>
                <c:pt idx="2">
                  <c:v>Parcialmente medidos y analizados</c:v>
                </c:pt>
                <c:pt idx="3">
                  <c:v>Sin reporte</c:v>
                </c:pt>
              </c:strCache>
            </c:strRef>
          </c:cat>
          <c:val>
            <c:numRef>
              <c:f>'Informe 2024 1T'!$D$100:$D$103</c:f>
              <c:numCache>
                <c:formatCode>General</c:formatCode>
                <c:ptCount val="4"/>
                <c:pt idx="0">
                  <c:v>43</c:v>
                </c:pt>
                <c:pt idx="1">
                  <c:v>14</c:v>
                </c:pt>
                <c:pt idx="2">
                  <c:v>1</c:v>
                </c:pt>
                <c:pt idx="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2-4F3F-9CEF-A4F0BBEE5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41029440"/>
        <c:axId val="341034720"/>
      </c:barChart>
      <c:catAx>
        <c:axId val="341029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1034720"/>
        <c:crosses val="autoZero"/>
        <c:auto val="1"/>
        <c:lblAlgn val="ctr"/>
        <c:lblOffset val="100"/>
        <c:noMultiLvlLbl val="0"/>
      </c:catAx>
      <c:valAx>
        <c:axId val="341034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41029440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Análisis de los Indicadores asociados a los Controles </a:t>
            </a:r>
          </a:p>
          <a:p>
            <a:pPr>
              <a:defRPr/>
            </a:pPr>
            <a:r>
              <a:rPr lang="es-CO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(corte Abril 17)</a:t>
            </a:r>
            <a:endParaRPr lang="es-CO" sz="10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42178260110123361"/>
          <c:y val="0.29684355361298559"/>
          <c:w val="0.53756108620651699"/>
          <c:h val="0.594360302247208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2024 1T'!$J$158:$J$161</c:f>
              <c:strCache>
                <c:ptCount val="4"/>
                <c:pt idx="0">
                  <c:v>No aplica</c:v>
                </c:pt>
                <c:pt idx="1">
                  <c:v>Medidos y analizados (corte 1T)</c:v>
                </c:pt>
                <c:pt idx="2">
                  <c:v>Parcialmente medidos y analizados</c:v>
                </c:pt>
                <c:pt idx="3">
                  <c:v>Sin reporte</c:v>
                </c:pt>
              </c:strCache>
            </c:strRef>
          </c:cat>
          <c:val>
            <c:numRef>
              <c:f>'Informe 2024 1T'!$K$158:$K$161</c:f>
              <c:numCache>
                <c:formatCode>General</c:formatCode>
                <c:ptCount val="4"/>
                <c:pt idx="0">
                  <c:v>11</c:v>
                </c:pt>
                <c:pt idx="1">
                  <c:v>4</c:v>
                </c:pt>
                <c:pt idx="2">
                  <c:v>4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25-4A87-BA0E-29F61456D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16993488"/>
        <c:axId val="417007408"/>
      </c:barChart>
      <c:catAx>
        <c:axId val="416993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7007408"/>
        <c:crosses val="autoZero"/>
        <c:auto val="1"/>
        <c:lblAlgn val="ctr"/>
        <c:lblOffset val="100"/>
        <c:noMultiLvlLbl val="0"/>
      </c:catAx>
      <c:valAx>
        <c:axId val="417007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699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baseline="0">
                <a:effectLst/>
              </a:rPr>
              <a:t>% AVANCE RIESGOS DE GESTIÓN</a:t>
            </a:r>
            <a:endParaRPr lang="es-CO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'Informe 2024 1T'!$D$22</c:f>
              <c:strCache>
                <c:ptCount val="1"/>
                <c:pt idx="0">
                  <c:v>Riesgos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'Informe 2024 1T'!$E$22</c:f>
              <c:numCache>
                <c:formatCode>0.0%</c:formatCode>
                <c:ptCount val="1"/>
                <c:pt idx="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AB-4F3E-B11B-991E48327F22}"/>
            </c:ext>
          </c:extLst>
        </c:ser>
        <c:ser>
          <c:idx val="1"/>
          <c:order val="1"/>
          <c:tx>
            <c:strRef>
              <c:f>'Informe 2024 1T'!$D$23</c:f>
              <c:strCache>
                <c:ptCount val="1"/>
                <c:pt idx="0">
                  <c:v>Riesgos de Corupción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'Informe 2024 1T'!$E$23</c:f>
              <c:numCache>
                <c:formatCode>0.0%</c:formatCode>
                <c:ptCount val="1"/>
                <c:pt idx="0">
                  <c:v>0.377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BD-4B92-8710-5909C4FF7476}"/>
            </c:ext>
          </c:extLst>
        </c:ser>
        <c:ser>
          <c:idx val="2"/>
          <c:order val="2"/>
          <c:tx>
            <c:strRef>
              <c:f>'Informe 2024 1T'!$D$24</c:f>
              <c:strCache>
                <c:ptCount val="1"/>
                <c:pt idx="0">
                  <c:v>Riesgos deSeguridad digital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'Informe 2024 1T'!$E$24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BD-4B92-8710-5909C4FF747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1770464"/>
        <c:axId val="2031770880"/>
      </c:barChart>
      <c:catAx>
        <c:axId val="20317704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31770880"/>
        <c:crosses val="autoZero"/>
        <c:auto val="1"/>
        <c:lblAlgn val="ctr"/>
        <c:lblOffset val="100"/>
        <c:noMultiLvlLbl val="0"/>
      </c:catAx>
      <c:valAx>
        <c:axId val="203177088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03177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Corte 4° trimestre de 2022 - metodologia 2021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Comparativos!$H$6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Comparativos!$C$7:$C$31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Comparativos!$H$7:$H$31</c:f>
              <c:numCache>
                <c:formatCode>0.0%</c:formatCode>
                <c:ptCount val="25"/>
                <c:pt idx="0">
                  <c:v>7.1999999999999995E-2</c:v>
                </c:pt>
                <c:pt idx="1">
                  <c:v>0.24</c:v>
                </c:pt>
                <c:pt idx="2">
                  <c:v>7.1999999999999995E-2</c:v>
                </c:pt>
                <c:pt idx="3">
                  <c:v>0.192</c:v>
                </c:pt>
                <c:pt idx="4">
                  <c:v>0.06</c:v>
                </c:pt>
                <c:pt idx="5">
                  <c:v>0.216</c:v>
                </c:pt>
                <c:pt idx="6">
                  <c:v>0.36</c:v>
                </c:pt>
                <c:pt idx="7">
                  <c:v>0.36</c:v>
                </c:pt>
                <c:pt idx="8">
                  <c:v>0.24</c:v>
                </c:pt>
                <c:pt idx="9">
                  <c:v>0.28799999999999998</c:v>
                </c:pt>
                <c:pt idx="10">
                  <c:v>0.33600000000000002</c:v>
                </c:pt>
                <c:pt idx="11">
                  <c:v>0.48</c:v>
                </c:pt>
                <c:pt idx="12">
                  <c:v>0.38400000000000001</c:v>
                </c:pt>
                <c:pt idx="13">
                  <c:v>0.14399999999999999</c:v>
                </c:pt>
                <c:pt idx="14">
                  <c:v>7.1999999999999995E-2</c:v>
                </c:pt>
                <c:pt idx="15">
                  <c:v>9.6000000000000002E-2</c:v>
                </c:pt>
                <c:pt idx="16">
                  <c:v>9.6000000000000002E-2</c:v>
                </c:pt>
                <c:pt idx="17">
                  <c:v>9.6000000000000002E-2</c:v>
                </c:pt>
                <c:pt idx="18">
                  <c:v>0.216</c:v>
                </c:pt>
                <c:pt idx="19">
                  <c:v>0.36</c:v>
                </c:pt>
                <c:pt idx="20">
                  <c:v>0.13999999999999999</c:v>
                </c:pt>
                <c:pt idx="21">
                  <c:v>0.42</c:v>
                </c:pt>
                <c:pt idx="22">
                  <c:v>0.16800000000000001</c:v>
                </c:pt>
                <c:pt idx="23">
                  <c:v>7.1999999999999995E-2</c:v>
                </c:pt>
                <c:pt idx="24">
                  <c:v>0.216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93-4629-9A32-5907E85C8BB5}"/>
            </c:ext>
          </c:extLst>
        </c:ser>
        <c:ser>
          <c:idx val="1"/>
          <c:order val="1"/>
          <c:tx>
            <c:strRef>
              <c:f>Comparativos!$I$6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Comparativos!$C$7:$C$31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Comparativos!$I$7:$I$31</c:f>
              <c:numCache>
                <c:formatCode>0%</c:formatCode>
                <c:ptCount val="25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93-4629-9A32-5907E85C8BB5}"/>
            </c:ext>
          </c:extLst>
        </c:ser>
        <c:ser>
          <c:idx val="2"/>
          <c:order val="2"/>
          <c:tx>
            <c:strRef>
              <c:f>Comparativos!$J$6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Comparativos!$C$7:$C$31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Comparativos!$J$7:$J$31</c:f>
              <c:numCache>
                <c:formatCode>0%</c:formatCode>
                <c:ptCount val="25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93-4629-9A32-5907E85C8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Corte 4° trimestre de 2022 - metodologia 2023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Comparativos!$K$6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Comparativos!$C$7:$C$31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Comparativos!$K$7:$K$31</c:f>
              <c:numCache>
                <c:formatCode>0.0%</c:formatCode>
                <c:ptCount val="25"/>
                <c:pt idx="0">
                  <c:v>7.1999999999999995E-2</c:v>
                </c:pt>
                <c:pt idx="1">
                  <c:v>0.24</c:v>
                </c:pt>
                <c:pt idx="2">
                  <c:v>7.1999999999999995E-2</c:v>
                </c:pt>
                <c:pt idx="3">
                  <c:v>0.192</c:v>
                </c:pt>
                <c:pt idx="4">
                  <c:v>0.06</c:v>
                </c:pt>
                <c:pt idx="5">
                  <c:v>0.216</c:v>
                </c:pt>
                <c:pt idx="6">
                  <c:v>0.36</c:v>
                </c:pt>
                <c:pt idx="7">
                  <c:v>0.36</c:v>
                </c:pt>
                <c:pt idx="8">
                  <c:v>0.24</c:v>
                </c:pt>
                <c:pt idx="9">
                  <c:v>0.28799999999999998</c:v>
                </c:pt>
                <c:pt idx="10">
                  <c:v>0.33600000000000002</c:v>
                </c:pt>
                <c:pt idx="11">
                  <c:v>0.48</c:v>
                </c:pt>
                <c:pt idx="12">
                  <c:v>0.38400000000000001</c:v>
                </c:pt>
                <c:pt idx="13">
                  <c:v>0.14399999999999999</c:v>
                </c:pt>
                <c:pt idx="14">
                  <c:v>7.1999999999999995E-2</c:v>
                </c:pt>
                <c:pt idx="15">
                  <c:v>9.6000000000000002E-2</c:v>
                </c:pt>
                <c:pt idx="16">
                  <c:v>9.6000000000000002E-2</c:v>
                </c:pt>
                <c:pt idx="17">
                  <c:v>9.6000000000000002E-2</c:v>
                </c:pt>
                <c:pt idx="18">
                  <c:v>0.216</c:v>
                </c:pt>
                <c:pt idx="19">
                  <c:v>0.36</c:v>
                </c:pt>
                <c:pt idx="20">
                  <c:v>0.13999999999999999</c:v>
                </c:pt>
                <c:pt idx="21">
                  <c:v>0.42</c:v>
                </c:pt>
                <c:pt idx="22">
                  <c:v>0.16800000000000001</c:v>
                </c:pt>
                <c:pt idx="23">
                  <c:v>7.1999999999999995E-2</c:v>
                </c:pt>
                <c:pt idx="24">
                  <c:v>0.216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40-4192-9FF8-3320FC882812}"/>
            </c:ext>
          </c:extLst>
        </c:ser>
        <c:ser>
          <c:idx val="1"/>
          <c:order val="1"/>
          <c:tx>
            <c:strRef>
              <c:f>Comparativos!$L$6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Comparativos!$C$7:$C$31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Comparativos!$L$7:$L$31</c:f>
              <c:numCache>
                <c:formatCode>0%</c:formatCode>
                <c:ptCount val="25"/>
                <c:pt idx="0">
                  <c:v>0.36</c:v>
                </c:pt>
                <c:pt idx="1">
                  <c:v>0.36</c:v>
                </c:pt>
                <c:pt idx="2">
                  <c:v>0.36</c:v>
                </c:pt>
                <c:pt idx="3">
                  <c:v>0.36</c:v>
                </c:pt>
                <c:pt idx="4">
                  <c:v>0.36</c:v>
                </c:pt>
                <c:pt idx="5">
                  <c:v>0.36</c:v>
                </c:pt>
                <c:pt idx="6">
                  <c:v>0.36</c:v>
                </c:pt>
                <c:pt idx="7">
                  <c:v>0.36</c:v>
                </c:pt>
                <c:pt idx="8">
                  <c:v>0.36</c:v>
                </c:pt>
                <c:pt idx="9">
                  <c:v>0.36</c:v>
                </c:pt>
                <c:pt idx="10">
                  <c:v>0.36</c:v>
                </c:pt>
                <c:pt idx="11">
                  <c:v>0.36</c:v>
                </c:pt>
                <c:pt idx="12">
                  <c:v>0.36</c:v>
                </c:pt>
                <c:pt idx="13">
                  <c:v>0.36</c:v>
                </c:pt>
                <c:pt idx="14">
                  <c:v>0.36</c:v>
                </c:pt>
                <c:pt idx="15">
                  <c:v>0.36</c:v>
                </c:pt>
                <c:pt idx="16">
                  <c:v>0.36</c:v>
                </c:pt>
                <c:pt idx="17">
                  <c:v>0.36</c:v>
                </c:pt>
                <c:pt idx="18">
                  <c:v>0.36</c:v>
                </c:pt>
                <c:pt idx="19">
                  <c:v>0.36</c:v>
                </c:pt>
                <c:pt idx="20">
                  <c:v>0.36</c:v>
                </c:pt>
                <c:pt idx="21">
                  <c:v>0.36</c:v>
                </c:pt>
                <c:pt idx="22">
                  <c:v>0.36</c:v>
                </c:pt>
                <c:pt idx="23">
                  <c:v>0.36</c:v>
                </c:pt>
                <c:pt idx="24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40-4192-9FF8-3320FC882812}"/>
            </c:ext>
          </c:extLst>
        </c:ser>
        <c:ser>
          <c:idx val="2"/>
          <c:order val="2"/>
          <c:tx>
            <c:strRef>
              <c:f>Comparativos!$M$6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Comparativos!$C$7:$C$31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Comparativos!$M$7:$M$31</c:f>
              <c:numCache>
                <c:formatCode>0%</c:formatCode>
                <c:ptCount val="25"/>
                <c:pt idx="0">
                  <c:v>0.16</c:v>
                </c:pt>
                <c:pt idx="1">
                  <c:v>0.16</c:v>
                </c:pt>
                <c:pt idx="2">
                  <c:v>0.16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0.16</c:v>
                </c:pt>
                <c:pt idx="7">
                  <c:v>0.16</c:v>
                </c:pt>
                <c:pt idx="8">
                  <c:v>0.16</c:v>
                </c:pt>
                <c:pt idx="9">
                  <c:v>0.16</c:v>
                </c:pt>
                <c:pt idx="10">
                  <c:v>0.16</c:v>
                </c:pt>
                <c:pt idx="11">
                  <c:v>0.16</c:v>
                </c:pt>
                <c:pt idx="12">
                  <c:v>0.16</c:v>
                </c:pt>
                <c:pt idx="13">
                  <c:v>0.16</c:v>
                </c:pt>
                <c:pt idx="14">
                  <c:v>0.16</c:v>
                </c:pt>
                <c:pt idx="15">
                  <c:v>0.16</c:v>
                </c:pt>
                <c:pt idx="16">
                  <c:v>0.16</c:v>
                </c:pt>
                <c:pt idx="17">
                  <c:v>0.16</c:v>
                </c:pt>
                <c:pt idx="18">
                  <c:v>0.16</c:v>
                </c:pt>
                <c:pt idx="19">
                  <c:v>0.16</c:v>
                </c:pt>
                <c:pt idx="20">
                  <c:v>0.16</c:v>
                </c:pt>
                <c:pt idx="21">
                  <c:v>0.16</c:v>
                </c:pt>
                <c:pt idx="22">
                  <c:v>0.16</c:v>
                </c:pt>
                <c:pt idx="23">
                  <c:v>0.16</c:v>
                </c:pt>
                <c:pt idx="24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40-4192-9FF8-3320FC882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Corte 4° </a:t>
            </a:r>
            <a:r>
              <a:rPr lang="es-CO" baseline="0"/>
              <a:t>trimestre de 2022 - metodologia 2021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Comparativos!$H$6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Comparativos!$C$66:$C$85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Comparativos!$H$66:$H$85</c:f>
              <c:numCache>
                <c:formatCode>0%</c:formatCode>
                <c:ptCount val="20"/>
                <c:pt idx="0">
                  <c:v>0.16000000000000003</c:v>
                </c:pt>
                <c:pt idx="1">
                  <c:v>0.16000000000000003</c:v>
                </c:pt>
                <c:pt idx="2">
                  <c:v>0.16000000000000003</c:v>
                </c:pt>
                <c:pt idx="3">
                  <c:v>0.2</c:v>
                </c:pt>
                <c:pt idx="4">
                  <c:v>0.4</c:v>
                </c:pt>
                <c:pt idx="5">
                  <c:v>0.16000000000000003</c:v>
                </c:pt>
                <c:pt idx="6">
                  <c:v>0.2</c:v>
                </c:pt>
                <c:pt idx="7">
                  <c:v>0.16000000000000003</c:v>
                </c:pt>
                <c:pt idx="8">
                  <c:v>0.2</c:v>
                </c:pt>
                <c:pt idx="9">
                  <c:v>0.16000000000000003</c:v>
                </c:pt>
                <c:pt idx="10">
                  <c:v>0.4</c:v>
                </c:pt>
                <c:pt idx="11">
                  <c:v>0.16000000000000003</c:v>
                </c:pt>
                <c:pt idx="12">
                  <c:v>0.16000000000000003</c:v>
                </c:pt>
                <c:pt idx="13">
                  <c:v>0.16000000000000003</c:v>
                </c:pt>
                <c:pt idx="14">
                  <c:v>0.16000000000000003</c:v>
                </c:pt>
                <c:pt idx="15">
                  <c:v>0.32000000000000006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0.16000000000000003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6E-4BC4-9B14-3725B1975008}"/>
            </c:ext>
          </c:extLst>
        </c:ser>
        <c:ser>
          <c:idx val="1"/>
          <c:order val="1"/>
          <c:tx>
            <c:strRef>
              <c:f>Comparativos!$I$6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Comparativos!$C$66:$C$85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Comparativos!$I$66:$I$85</c:f>
              <c:numCache>
                <c:formatCode>0%</c:formatCode>
                <c:ptCount val="20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6E-4BC4-9B14-3725B1975008}"/>
            </c:ext>
          </c:extLst>
        </c:ser>
        <c:ser>
          <c:idx val="2"/>
          <c:order val="2"/>
          <c:tx>
            <c:strRef>
              <c:f>Comparativos!$J$6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Comparativos!$C$66:$C$85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Comparativos!$J$66:$J$85</c:f>
              <c:numCache>
                <c:formatCode>0%</c:formatCode>
                <c:ptCount val="20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6E-4BC4-9B14-3725B1975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Corte 4° </a:t>
            </a:r>
            <a:r>
              <a:rPr lang="es-CO" baseline="0"/>
              <a:t>trimestre de 2022 - metodologia 2023</a:t>
            </a:r>
            <a:endParaRPr lang="es-CO"/>
          </a:p>
        </c:rich>
      </c:tx>
      <c:layout>
        <c:manualLayout>
          <c:xMode val="edge"/>
          <c:yMode val="edge"/>
          <c:x val="0.2048401510786761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Comparativos!$K$6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Comparativos!$C$66:$C$85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Comparativos!$K$66:$K$85</c:f>
              <c:numCache>
                <c:formatCode>0%</c:formatCode>
                <c:ptCount val="20"/>
                <c:pt idx="0">
                  <c:v>0.16000000000000003</c:v>
                </c:pt>
                <c:pt idx="1">
                  <c:v>0.16000000000000003</c:v>
                </c:pt>
                <c:pt idx="2">
                  <c:v>0.16000000000000003</c:v>
                </c:pt>
                <c:pt idx="3">
                  <c:v>0.2</c:v>
                </c:pt>
                <c:pt idx="4">
                  <c:v>0.4</c:v>
                </c:pt>
                <c:pt idx="5">
                  <c:v>0.16000000000000003</c:v>
                </c:pt>
                <c:pt idx="6">
                  <c:v>0.2</c:v>
                </c:pt>
                <c:pt idx="7">
                  <c:v>0.16000000000000003</c:v>
                </c:pt>
                <c:pt idx="8">
                  <c:v>0.2</c:v>
                </c:pt>
                <c:pt idx="9">
                  <c:v>0.16000000000000003</c:v>
                </c:pt>
                <c:pt idx="10">
                  <c:v>0.4</c:v>
                </c:pt>
                <c:pt idx="11">
                  <c:v>0.16000000000000003</c:v>
                </c:pt>
                <c:pt idx="12">
                  <c:v>0.16000000000000003</c:v>
                </c:pt>
                <c:pt idx="13">
                  <c:v>0.16000000000000003</c:v>
                </c:pt>
                <c:pt idx="14">
                  <c:v>0.16000000000000003</c:v>
                </c:pt>
                <c:pt idx="15">
                  <c:v>0.32000000000000006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0.16000000000000003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7B-4240-BCEF-CFE937B8F1DF}"/>
            </c:ext>
          </c:extLst>
        </c:ser>
        <c:ser>
          <c:idx val="1"/>
          <c:order val="1"/>
          <c:tx>
            <c:strRef>
              <c:f>Comparativos!$L$6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Comparativos!$C$66:$C$85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Comparativos!$L$66:$L$85</c:f>
              <c:numCache>
                <c:formatCode>0%</c:formatCode>
                <c:ptCount val="20"/>
                <c:pt idx="0">
                  <c:v>0.36</c:v>
                </c:pt>
                <c:pt idx="1">
                  <c:v>0.36</c:v>
                </c:pt>
                <c:pt idx="2">
                  <c:v>0.36</c:v>
                </c:pt>
                <c:pt idx="3">
                  <c:v>0.36</c:v>
                </c:pt>
                <c:pt idx="4">
                  <c:v>0.36</c:v>
                </c:pt>
                <c:pt idx="5">
                  <c:v>0.36</c:v>
                </c:pt>
                <c:pt idx="6">
                  <c:v>0.36</c:v>
                </c:pt>
                <c:pt idx="7">
                  <c:v>0.36</c:v>
                </c:pt>
                <c:pt idx="8">
                  <c:v>0.36</c:v>
                </c:pt>
                <c:pt idx="9">
                  <c:v>0.36</c:v>
                </c:pt>
                <c:pt idx="10">
                  <c:v>0.36</c:v>
                </c:pt>
                <c:pt idx="11">
                  <c:v>0.36</c:v>
                </c:pt>
                <c:pt idx="12">
                  <c:v>0.36</c:v>
                </c:pt>
                <c:pt idx="13">
                  <c:v>0.36</c:v>
                </c:pt>
                <c:pt idx="14">
                  <c:v>0.36</c:v>
                </c:pt>
                <c:pt idx="15">
                  <c:v>0.36</c:v>
                </c:pt>
                <c:pt idx="16">
                  <c:v>0.36</c:v>
                </c:pt>
                <c:pt idx="17">
                  <c:v>0.36</c:v>
                </c:pt>
                <c:pt idx="18">
                  <c:v>0.36</c:v>
                </c:pt>
                <c:pt idx="19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7B-4240-BCEF-CFE937B8F1DF}"/>
            </c:ext>
          </c:extLst>
        </c:ser>
        <c:ser>
          <c:idx val="2"/>
          <c:order val="2"/>
          <c:tx>
            <c:strRef>
              <c:f>Comparativos!$M$6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Comparativos!$C$66:$C$85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Comparativos!$M$66:$M$85</c:f>
              <c:numCache>
                <c:formatCode>0%</c:formatCode>
                <c:ptCount val="20"/>
                <c:pt idx="0">
                  <c:v>0.16</c:v>
                </c:pt>
                <c:pt idx="1">
                  <c:v>0.16</c:v>
                </c:pt>
                <c:pt idx="2">
                  <c:v>0.16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0.16</c:v>
                </c:pt>
                <c:pt idx="7">
                  <c:v>0.16</c:v>
                </c:pt>
                <c:pt idx="8">
                  <c:v>0.16</c:v>
                </c:pt>
                <c:pt idx="9">
                  <c:v>0.16</c:v>
                </c:pt>
                <c:pt idx="10">
                  <c:v>0.16</c:v>
                </c:pt>
                <c:pt idx="11">
                  <c:v>0.16</c:v>
                </c:pt>
                <c:pt idx="12">
                  <c:v>0.16</c:v>
                </c:pt>
                <c:pt idx="13">
                  <c:v>0.16</c:v>
                </c:pt>
                <c:pt idx="14">
                  <c:v>0.16</c:v>
                </c:pt>
                <c:pt idx="15">
                  <c:v>0.16</c:v>
                </c:pt>
                <c:pt idx="16">
                  <c:v>0.16</c:v>
                </c:pt>
                <c:pt idx="17">
                  <c:v>0.16</c:v>
                </c:pt>
                <c:pt idx="18">
                  <c:v>0.16</c:v>
                </c:pt>
                <c:pt idx="19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7B-4240-BCEF-CFE937B8F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CO" sz="1400" b="0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defRPr>
            </a:pPr>
            <a:r>
              <a:rPr lang="es-CO" sz="1400" b="0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rPr>
              <a:t>Número de Riesgos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CO" sz="1400" b="0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+mn-ea"/>
              <a:cs typeface="Calibri" panose="020F050202020403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'Informe Cierre 2022'!$C$48</c:f>
              <c:strCache>
                <c:ptCount val="1"/>
                <c:pt idx="0">
                  <c:v>Vigentes</c:v>
                </c:pt>
              </c:strCache>
            </c:strRef>
          </c:tx>
          <c:spPr>
            <a:solidFill>
              <a:schemeClr val="accent5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Cierre 2022'!$B$49:$B$67</c:f>
              <c:strCache>
                <c:ptCount val="19"/>
                <c:pt idx="0">
                  <c:v>DIRECCIONAMIENTO ESTRATÉGICO Y PLANEACIÓN INSTITUCIONAL</c:v>
                </c:pt>
                <c:pt idx="1">
                  <c:v>GESTION DE TECNOLOGIAS DE LA INFORMACION Y COMUNICACIONES</c:v>
                </c:pt>
                <c:pt idx="2">
                  <c:v>GESTION HUMANA</c:v>
                </c:pt>
                <c:pt idx="3">
                  <c:v>EJECUCIÓN Y OPERACIÓN DE PROYECTOS DE INFRAESTRUCTURA DE TRANSPORTE</c:v>
                </c:pt>
                <c:pt idx="4">
                  <c:v>ESTRUCTURACIÓN DE PROYECTOS DE INFRAESTRUCTURA DE TRANSPORTE</c:v>
                </c:pt>
                <c:pt idx="5">
                  <c:v>GESTIÓN AMBIENTAL, SOCIAL, PREDIAL Y DE SOSTENIBILIDAD DE PROYECTOS DE INFRAESTRUCTURA DE TRANSPORTE</c:v>
                </c:pt>
                <c:pt idx="6">
                  <c:v>GESTIÓN DEL RIESGOS DE PROYECTOS DE INFRAESTRUCTURA DE TRANSPORTE</c:v>
                </c:pt>
                <c:pt idx="7">
                  <c:v>PLANIFICACIÒN DE LA INFRAESTRUCTURA DE TRANSPORTE</c:v>
                </c:pt>
                <c:pt idx="8">
                  <c:v>REGLAMENTACIÓN TÉCNICA E INNOVACIÓN DE LA INFRAESTRUCTURA DE TRANSPORTE</c:v>
                </c:pt>
                <c:pt idx="9">
                  <c:v>ADMINSTRACION INMOBILIARIA</c:v>
                </c:pt>
                <c:pt idx="10">
                  <c:v>ATENCIÓN Y RELACIONAMIENTO CIUDADANO</c:v>
                </c:pt>
                <c:pt idx="11">
                  <c:v>COMPRA PÚBLICA</c:v>
                </c:pt>
                <c:pt idx="12">
                  <c:v>DEFENSA JURÍDICA</c:v>
                </c:pt>
                <c:pt idx="13">
                  <c:v>GESTIÓN CONTRACTUAL Y PROCESOS ADMINISTRATIVOS</c:v>
                </c:pt>
                <c:pt idx="14">
                  <c:v>GESTION DE SERVICIOS ADMINISTRATIVOS</c:v>
                </c:pt>
                <c:pt idx="15">
                  <c:v>GESTIÓN DOCUMENTAL</c:v>
                </c:pt>
                <c:pt idx="16">
                  <c:v>GESTION FINANCIERA</c:v>
                </c:pt>
                <c:pt idx="17">
                  <c:v>CONTROL DISCIPLINARIO</c:v>
                </c:pt>
                <c:pt idx="18">
                  <c:v>EVALUACIÓN Y SEGUIMIENTO</c:v>
                </c:pt>
              </c:strCache>
            </c:strRef>
          </c:cat>
          <c:val>
            <c:numRef>
              <c:f>'Informe Cierre 2022'!$C$49:$C$67</c:f>
              <c:numCache>
                <c:formatCode>General</c:formatCode>
                <c:ptCount val="19"/>
                <c:pt idx="1">
                  <c:v>4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1-45B8-8BBC-313F518217A5}"/>
            </c:ext>
          </c:extLst>
        </c:ser>
        <c:ser>
          <c:idx val="1"/>
          <c:order val="1"/>
          <c:tx>
            <c:strRef>
              <c:f>'Informe Cierre 2022'!$D$48</c:f>
              <c:strCache>
                <c:ptCount val="1"/>
                <c:pt idx="0">
                  <c:v>En Migración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'Informe Cierre 2022'!$B$49:$B$67</c:f>
              <c:strCache>
                <c:ptCount val="19"/>
                <c:pt idx="0">
                  <c:v>DIRECCIONAMIENTO ESTRATÉGICO Y PLANEACIÓN INSTITUCIONAL</c:v>
                </c:pt>
                <c:pt idx="1">
                  <c:v>GESTION DE TECNOLOGIAS DE LA INFORMACION Y COMUNICACIONES</c:v>
                </c:pt>
                <c:pt idx="2">
                  <c:v>GESTION HUMANA</c:v>
                </c:pt>
                <c:pt idx="3">
                  <c:v>EJECUCIÓN Y OPERACIÓN DE PROYECTOS DE INFRAESTRUCTURA DE TRANSPORTE</c:v>
                </c:pt>
                <c:pt idx="4">
                  <c:v>ESTRUCTURACIÓN DE PROYECTOS DE INFRAESTRUCTURA DE TRANSPORTE</c:v>
                </c:pt>
                <c:pt idx="5">
                  <c:v>GESTIÓN AMBIENTAL, SOCIAL, PREDIAL Y DE SOSTENIBILIDAD DE PROYECTOS DE INFRAESTRUCTURA DE TRANSPORTE</c:v>
                </c:pt>
                <c:pt idx="6">
                  <c:v>GESTIÓN DEL RIESGOS DE PROYECTOS DE INFRAESTRUCTURA DE TRANSPORTE</c:v>
                </c:pt>
                <c:pt idx="7">
                  <c:v>PLANIFICACIÒN DE LA INFRAESTRUCTURA DE TRANSPORTE</c:v>
                </c:pt>
                <c:pt idx="8">
                  <c:v>REGLAMENTACIÓN TÉCNICA E INNOVACIÓN DE LA INFRAESTRUCTURA DE TRANSPORTE</c:v>
                </c:pt>
                <c:pt idx="9">
                  <c:v>ADMINSTRACION INMOBILIARIA</c:v>
                </c:pt>
                <c:pt idx="10">
                  <c:v>ATENCIÓN Y RELACIONAMIENTO CIUDADANO</c:v>
                </c:pt>
                <c:pt idx="11">
                  <c:v>COMPRA PÚBLICA</c:v>
                </c:pt>
                <c:pt idx="12">
                  <c:v>DEFENSA JURÍDICA</c:v>
                </c:pt>
                <c:pt idx="13">
                  <c:v>GESTIÓN CONTRACTUAL Y PROCESOS ADMINISTRATIVOS</c:v>
                </c:pt>
                <c:pt idx="14">
                  <c:v>GESTION DE SERVICIOS ADMINISTRATIVOS</c:v>
                </c:pt>
                <c:pt idx="15">
                  <c:v>GESTIÓN DOCUMENTAL</c:v>
                </c:pt>
                <c:pt idx="16">
                  <c:v>GESTION FINANCIERA</c:v>
                </c:pt>
                <c:pt idx="17">
                  <c:v>CONTROL DISCIPLINARIO</c:v>
                </c:pt>
                <c:pt idx="18">
                  <c:v>EVALUACIÓN Y SEGUIMIENTO</c:v>
                </c:pt>
              </c:strCache>
            </c:strRef>
          </c:cat>
          <c:val>
            <c:numRef>
              <c:f>'Informe Cierre 2022'!$D$49:$D$67</c:f>
              <c:numCache>
                <c:formatCode>General</c:formatCode>
                <c:ptCount val="19"/>
                <c:pt idx="0">
                  <c:v>5</c:v>
                </c:pt>
                <c:pt idx="9">
                  <c:v>1</c:v>
                </c:pt>
                <c:pt idx="13">
                  <c:v>1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1-45B8-8BBC-313F51821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891737087"/>
        <c:axId val="891730015"/>
      </c:barChart>
      <c:catAx>
        <c:axId val="891737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1730015"/>
        <c:crosses val="autoZero"/>
        <c:auto val="1"/>
        <c:lblAlgn val="ctr"/>
        <c:lblOffset val="100"/>
        <c:noMultiLvlLbl val="0"/>
      </c:catAx>
      <c:valAx>
        <c:axId val="891730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917370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Corte 1° trimestre de 2023 - metodologia 2021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Comparativos!$H$6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Comparativos!$C$37:$C$61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Comparativos!$H$37:$H$61</c:f>
              <c:numCache>
                <c:formatCode>0.0%</c:formatCode>
                <c:ptCount val="25"/>
                <c:pt idx="0">
                  <c:v>7.1999999999999995E-2</c:v>
                </c:pt>
                <c:pt idx="1">
                  <c:v>0.24</c:v>
                </c:pt>
                <c:pt idx="2">
                  <c:v>7.1999999999999995E-2</c:v>
                </c:pt>
                <c:pt idx="3">
                  <c:v>0.192</c:v>
                </c:pt>
                <c:pt idx="4">
                  <c:v>0.06</c:v>
                </c:pt>
                <c:pt idx="5">
                  <c:v>0.216</c:v>
                </c:pt>
                <c:pt idx="6">
                  <c:v>0.36</c:v>
                </c:pt>
                <c:pt idx="7">
                  <c:v>0.36</c:v>
                </c:pt>
                <c:pt idx="8">
                  <c:v>0.24</c:v>
                </c:pt>
                <c:pt idx="9">
                  <c:v>0.28799999999999998</c:v>
                </c:pt>
                <c:pt idx="10">
                  <c:v>0.33600000000000002</c:v>
                </c:pt>
                <c:pt idx="11">
                  <c:v>0.48</c:v>
                </c:pt>
                <c:pt idx="12">
                  <c:v>0.38400000000000001</c:v>
                </c:pt>
                <c:pt idx="13">
                  <c:v>0.14399999999999999</c:v>
                </c:pt>
                <c:pt idx="14">
                  <c:v>7.1999999999999995E-2</c:v>
                </c:pt>
                <c:pt idx="15">
                  <c:v>9.6000000000000002E-2</c:v>
                </c:pt>
                <c:pt idx="16">
                  <c:v>9.6000000000000002E-2</c:v>
                </c:pt>
                <c:pt idx="17">
                  <c:v>9.6000000000000002E-2</c:v>
                </c:pt>
                <c:pt idx="18">
                  <c:v>0.216</c:v>
                </c:pt>
                <c:pt idx="19">
                  <c:v>0.36</c:v>
                </c:pt>
                <c:pt idx="20">
                  <c:v>0.13999999999999999</c:v>
                </c:pt>
                <c:pt idx="21">
                  <c:v>0.42</c:v>
                </c:pt>
                <c:pt idx="22">
                  <c:v>0.16800000000000001</c:v>
                </c:pt>
                <c:pt idx="23">
                  <c:v>7.1999999999999995E-2</c:v>
                </c:pt>
                <c:pt idx="24">
                  <c:v>0.216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F5-4698-874C-AB6FC73377EF}"/>
            </c:ext>
          </c:extLst>
        </c:ser>
        <c:ser>
          <c:idx val="1"/>
          <c:order val="1"/>
          <c:tx>
            <c:strRef>
              <c:f>Comparativos!$I$6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Comparativos!$C$37:$C$61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Comparativos!$I$37:$I$61</c:f>
              <c:numCache>
                <c:formatCode>0%</c:formatCode>
                <c:ptCount val="25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0.25</c:v>
                </c:pt>
                <c:pt idx="2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F5-4698-874C-AB6FC73377EF}"/>
            </c:ext>
          </c:extLst>
        </c:ser>
        <c:ser>
          <c:idx val="2"/>
          <c:order val="2"/>
          <c:tx>
            <c:strRef>
              <c:f>Comparativos!$J$6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Comparativos!$C$37:$C$61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Comparativos!$J$37:$J$61</c:f>
              <c:numCache>
                <c:formatCode>0%</c:formatCode>
                <c:ptCount val="25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F5-4698-874C-AB6FC7337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Corte 1° trimestre de 2023 - metodologia 2023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Comparativos!$K$6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Comparativos!$C$37:$C$61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Comparativos!$K$37:$K$61</c:f>
              <c:numCache>
                <c:formatCode>0.0%</c:formatCode>
                <c:ptCount val="25"/>
                <c:pt idx="0">
                  <c:v>7.1999999999999995E-2</c:v>
                </c:pt>
                <c:pt idx="1">
                  <c:v>0.24</c:v>
                </c:pt>
                <c:pt idx="2">
                  <c:v>7.1999999999999995E-2</c:v>
                </c:pt>
                <c:pt idx="3">
                  <c:v>0.192</c:v>
                </c:pt>
                <c:pt idx="4">
                  <c:v>0.06</c:v>
                </c:pt>
                <c:pt idx="5">
                  <c:v>0.216</c:v>
                </c:pt>
                <c:pt idx="6">
                  <c:v>0.36</c:v>
                </c:pt>
                <c:pt idx="7">
                  <c:v>0.36</c:v>
                </c:pt>
                <c:pt idx="8">
                  <c:v>0.24</c:v>
                </c:pt>
                <c:pt idx="9">
                  <c:v>0.28799999999999998</c:v>
                </c:pt>
                <c:pt idx="10">
                  <c:v>0.33600000000000002</c:v>
                </c:pt>
                <c:pt idx="11">
                  <c:v>0.48</c:v>
                </c:pt>
                <c:pt idx="12">
                  <c:v>0.38400000000000001</c:v>
                </c:pt>
                <c:pt idx="13">
                  <c:v>0.14399999999999999</c:v>
                </c:pt>
                <c:pt idx="14">
                  <c:v>7.1999999999999995E-2</c:v>
                </c:pt>
                <c:pt idx="15">
                  <c:v>9.6000000000000002E-2</c:v>
                </c:pt>
                <c:pt idx="16">
                  <c:v>9.6000000000000002E-2</c:v>
                </c:pt>
                <c:pt idx="17">
                  <c:v>9.6000000000000002E-2</c:v>
                </c:pt>
                <c:pt idx="18">
                  <c:v>0.216</c:v>
                </c:pt>
                <c:pt idx="19">
                  <c:v>0.36</c:v>
                </c:pt>
                <c:pt idx="20">
                  <c:v>0.13999999999999999</c:v>
                </c:pt>
                <c:pt idx="21">
                  <c:v>0.42</c:v>
                </c:pt>
                <c:pt idx="22">
                  <c:v>0.16800000000000001</c:v>
                </c:pt>
                <c:pt idx="23">
                  <c:v>7.1999999999999995E-2</c:v>
                </c:pt>
                <c:pt idx="24">
                  <c:v>0.216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8D-4C00-B7B1-4DD992275096}"/>
            </c:ext>
          </c:extLst>
        </c:ser>
        <c:ser>
          <c:idx val="1"/>
          <c:order val="1"/>
          <c:tx>
            <c:strRef>
              <c:f>Comparativos!$L$6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Comparativos!$C$37:$C$61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Comparativos!$L$37:$L$61</c:f>
              <c:numCache>
                <c:formatCode>0%</c:formatCode>
                <c:ptCount val="25"/>
                <c:pt idx="0">
                  <c:v>0.36</c:v>
                </c:pt>
                <c:pt idx="1">
                  <c:v>0.36</c:v>
                </c:pt>
                <c:pt idx="2">
                  <c:v>0.36</c:v>
                </c:pt>
                <c:pt idx="3">
                  <c:v>0.36</c:v>
                </c:pt>
                <c:pt idx="4">
                  <c:v>0.36</c:v>
                </c:pt>
                <c:pt idx="5">
                  <c:v>0.36</c:v>
                </c:pt>
                <c:pt idx="6">
                  <c:v>0.36</c:v>
                </c:pt>
                <c:pt idx="7">
                  <c:v>0.36</c:v>
                </c:pt>
                <c:pt idx="8">
                  <c:v>0.36</c:v>
                </c:pt>
                <c:pt idx="9">
                  <c:v>0.36</c:v>
                </c:pt>
                <c:pt idx="10">
                  <c:v>0.36</c:v>
                </c:pt>
                <c:pt idx="11">
                  <c:v>0.36</c:v>
                </c:pt>
                <c:pt idx="12">
                  <c:v>0.36</c:v>
                </c:pt>
                <c:pt idx="13">
                  <c:v>0.36</c:v>
                </c:pt>
                <c:pt idx="14">
                  <c:v>0.36</c:v>
                </c:pt>
                <c:pt idx="15">
                  <c:v>0.36</c:v>
                </c:pt>
                <c:pt idx="16">
                  <c:v>0.36</c:v>
                </c:pt>
                <c:pt idx="17">
                  <c:v>0.36</c:v>
                </c:pt>
                <c:pt idx="18">
                  <c:v>0.36</c:v>
                </c:pt>
                <c:pt idx="19">
                  <c:v>0.36</c:v>
                </c:pt>
                <c:pt idx="20">
                  <c:v>0.36</c:v>
                </c:pt>
                <c:pt idx="21">
                  <c:v>0.36</c:v>
                </c:pt>
                <c:pt idx="22">
                  <c:v>0.36</c:v>
                </c:pt>
                <c:pt idx="23">
                  <c:v>0.36</c:v>
                </c:pt>
                <c:pt idx="24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8D-4C00-B7B1-4DD992275096}"/>
            </c:ext>
          </c:extLst>
        </c:ser>
        <c:ser>
          <c:idx val="2"/>
          <c:order val="2"/>
          <c:tx>
            <c:strRef>
              <c:f>Comparativos!$M$6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Comparativos!$C$37:$C$61</c:f>
              <c:strCache>
                <c:ptCount val="25"/>
                <c:pt idx="0">
                  <c:v>MASPS-RG-1</c:v>
                </c:pt>
                <c:pt idx="1">
                  <c:v>ADJU-RG-1</c:v>
                </c:pt>
                <c:pt idx="2">
                  <c:v>MRTI-RG-1</c:v>
                </c:pt>
                <c:pt idx="3">
                  <c:v>MPIT-RG-1</c:v>
                </c:pt>
                <c:pt idx="4">
                  <c:v>MPIT-RG-2</c:v>
                </c:pt>
                <c:pt idx="5">
                  <c:v>EVCDI-RG-1</c:v>
                </c:pt>
                <c:pt idx="6">
                  <c:v>ETIC-RG-1</c:v>
                </c:pt>
                <c:pt idx="7">
                  <c:v>ETIC-RG-2</c:v>
                </c:pt>
                <c:pt idx="8">
                  <c:v>ETIC-RG-3</c:v>
                </c:pt>
                <c:pt idx="9">
                  <c:v>ETIC-RG-4</c:v>
                </c:pt>
                <c:pt idx="10">
                  <c:v>MEIT-RG-1</c:v>
                </c:pt>
                <c:pt idx="11">
                  <c:v>MRPI-RG-1</c:v>
                </c:pt>
                <c:pt idx="12">
                  <c:v>EGTH-RG-1</c:v>
                </c:pt>
                <c:pt idx="13">
                  <c:v>EGTH-RG-2</c:v>
                </c:pt>
                <c:pt idx="14">
                  <c:v>EGTH-RG-3</c:v>
                </c:pt>
                <c:pt idx="15">
                  <c:v>EGTH-RG-4</c:v>
                </c:pt>
                <c:pt idx="16">
                  <c:v>MEPI-RG-1</c:v>
                </c:pt>
                <c:pt idx="17">
                  <c:v>MEPI-RG-2</c:v>
                </c:pt>
                <c:pt idx="18">
                  <c:v>ADOC-RG-1</c:v>
                </c:pt>
                <c:pt idx="19">
                  <c:v>AFIN-RG-1</c:v>
                </c:pt>
                <c:pt idx="20">
                  <c:v>AFIN-RG-2</c:v>
                </c:pt>
                <c:pt idx="21">
                  <c:v>ARCI-RG-1</c:v>
                </c:pt>
                <c:pt idx="22">
                  <c:v>EVES-RG-1</c:v>
                </c:pt>
                <c:pt idx="23">
                  <c:v>ACPU-RG-1</c:v>
                </c:pt>
                <c:pt idx="24">
                  <c:v>ACPU-RG-2</c:v>
                </c:pt>
              </c:strCache>
            </c:strRef>
          </c:cat>
          <c:val>
            <c:numRef>
              <c:f>Comparativos!$M$37:$M$61</c:f>
              <c:numCache>
                <c:formatCode>0%</c:formatCode>
                <c:ptCount val="25"/>
                <c:pt idx="0">
                  <c:v>0.16</c:v>
                </c:pt>
                <c:pt idx="1">
                  <c:v>0.16</c:v>
                </c:pt>
                <c:pt idx="2">
                  <c:v>0.16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0.16</c:v>
                </c:pt>
                <c:pt idx="7">
                  <c:v>0.16</c:v>
                </c:pt>
                <c:pt idx="8">
                  <c:v>0.16</c:v>
                </c:pt>
                <c:pt idx="9">
                  <c:v>0.16</c:v>
                </c:pt>
                <c:pt idx="10">
                  <c:v>0.16</c:v>
                </c:pt>
                <c:pt idx="11">
                  <c:v>0.16</c:v>
                </c:pt>
                <c:pt idx="12">
                  <c:v>0.16</c:v>
                </c:pt>
                <c:pt idx="13">
                  <c:v>0.16</c:v>
                </c:pt>
                <c:pt idx="14">
                  <c:v>0.16</c:v>
                </c:pt>
                <c:pt idx="15">
                  <c:v>0.16</c:v>
                </c:pt>
                <c:pt idx="16">
                  <c:v>0.16</c:v>
                </c:pt>
                <c:pt idx="17">
                  <c:v>0.16</c:v>
                </c:pt>
                <c:pt idx="18">
                  <c:v>0.16</c:v>
                </c:pt>
                <c:pt idx="19">
                  <c:v>0.16</c:v>
                </c:pt>
                <c:pt idx="20">
                  <c:v>0.16</c:v>
                </c:pt>
                <c:pt idx="21">
                  <c:v>0.16</c:v>
                </c:pt>
                <c:pt idx="22">
                  <c:v>0.16</c:v>
                </c:pt>
                <c:pt idx="23">
                  <c:v>0.16</c:v>
                </c:pt>
                <c:pt idx="24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8D-4C00-B7B1-4DD992275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Corte 1° trimestre de 2023 </a:t>
            </a:r>
            <a:r>
              <a:rPr lang="es-CO" baseline="0"/>
              <a:t>- metodologia 2021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Comparativos!$H$6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Comparativos!$C$89:$C$108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Comparativos!$H$89:$H$108</c:f>
              <c:numCache>
                <c:formatCode>0%</c:formatCode>
                <c:ptCount val="20"/>
                <c:pt idx="0">
                  <c:v>0.16000000000000003</c:v>
                </c:pt>
                <c:pt idx="1">
                  <c:v>0.16000000000000003</c:v>
                </c:pt>
                <c:pt idx="2">
                  <c:v>0.16000000000000003</c:v>
                </c:pt>
                <c:pt idx="3">
                  <c:v>0.2</c:v>
                </c:pt>
                <c:pt idx="4">
                  <c:v>0.4</c:v>
                </c:pt>
                <c:pt idx="5">
                  <c:v>0.16000000000000003</c:v>
                </c:pt>
                <c:pt idx="6">
                  <c:v>0.2</c:v>
                </c:pt>
                <c:pt idx="7">
                  <c:v>0.16000000000000003</c:v>
                </c:pt>
                <c:pt idx="8">
                  <c:v>0.2</c:v>
                </c:pt>
                <c:pt idx="9">
                  <c:v>0.16000000000000003</c:v>
                </c:pt>
                <c:pt idx="10">
                  <c:v>0.4</c:v>
                </c:pt>
                <c:pt idx="11">
                  <c:v>0.16000000000000003</c:v>
                </c:pt>
                <c:pt idx="12">
                  <c:v>0.16000000000000003</c:v>
                </c:pt>
                <c:pt idx="13">
                  <c:v>0.16000000000000003</c:v>
                </c:pt>
                <c:pt idx="14">
                  <c:v>0.16000000000000003</c:v>
                </c:pt>
                <c:pt idx="15">
                  <c:v>0.32000000000000006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0.16000000000000003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AA-4CC3-842D-7864D38BA727}"/>
            </c:ext>
          </c:extLst>
        </c:ser>
        <c:ser>
          <c:idx val="1"/>
          <c:order val="1"/>
          <c:tx>
            <c:strRef>
              <c:f>Comparativos!$I$6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Comparativos!$C$89:$C$108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Comparativos!$I$89:$I$108</c:f>
              <c:numCache>
                <c:formatCode>0%</c:formatCode>
                <c:ptCount val="20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0.25</c:v>
                </c:pt>
                <c:pt idx="9">
                  <c:v>0.25</c:v>
                </c:pt>
                <c:pt idx="10">
                  <c:v>0.25</c:v>
                </c:pt>
                <c:pt idx="11">
                  <c:v>0.25</c:v>
                </c:pt>
                <c:pt idx="12">
                  <c:v>0.25</c:v>
                </c:pt>
                <c:pt idx="13">
                  <c:v>0.25</c:v>
                </c:pt>
                <c:pt idx="14">
                  <c:v>0.25</c:v>
                </c:pt>
                <c:pt idx="15">
                  <c:v>0.25</c:v>
                </c:pt>
                <c:pt idx="16">
                  <c:v>0.25</c:v>
                </c:pt>
                <c:pt idx="17">
                  <c:v>0.25</c:v>
                </c:pt>
                <c:pt idx="18">
                  <c:v>0.25</c:v>
                </c:pt>
                <c:pt idx="19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AA-4CC3-842D-7864D38BA727}"/>
            </c:ext>
          </c:extLst>
        </c:ser>
        <c:ser>
          <c:idx val="2"/>
          <c:order val="2"/>
          <c:tx>
            <c:strRef>
              <c:f>Comparativos!$J$6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Comparativos!$C$89:$C$108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Comparativos!$J$89:$J$108</c:f>
              <c:numCache>
                <c:formatCode>0%</c:formatCode>
                <c:ptCount val="20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AA-4CC3-842D-7864D38BA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Corte 1° trimestre de 2023 </a:t>
            </a:r>
            <a:r>
              <a:rPr lang="es-CO" baseline="0"/>
              <a:t>- metodologia 2023</a:t>
            </a:r>
            <a:endParaRPr lang="es-CO"/>
          </a:p>
        </c:rich>
      </c:tx>
      <c:layout>
        <c:manualLayout>
          <c:xMode val="edge"/>
          <c:yMode val="edge"/>
          <c:x val="0.2048401510786761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Comparativos!$K$6</c:f>
              <c:strCache>
                <c:ptCount val="1"/>
                <c:pt idx="0">
                  <c:v>Nivel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Comparativos!$C$89:$C$108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Comparativos!$K$89:$K$108</c:f>
              <c:numCache>
                <c:formatCode>0%</c:formatCode>
                <c:ptCount val="20"/>
                <c:pt idx="0">
                  <c:v>0.16000000000000003</c:v>
                </c:pt>
                <c:pt idx="1">
                  <c:v>0.16000000000000003</c:v>
                </c:pt>
                <c:pt idx="2">
                  <c:v>0.16000000000000003</c:v>
                </c:pt>
                <c:pt idx="3">
                  <c:v>0.2</c:v>
                </c:pt>
                <c:pt idx="4">
                  <c:v>0.4</c:v>
                </c:pt>
                <c:pt idx="5">
                  <c:v>0.16000000000000003</c:v>
                </c:pt>
                <c:pt idx="6">
                  <c:v>0.2</c:v>
                </c:pt>
                <c:pt idx="7">
                  <c:v>0.16000000000000003</c:v>
                </c:pt>
                <c:pt idx="8">
                  <c:v>0.2</c:v>
                </c:pt>
                <c:pt idx="9">
                  <c:v>0.16000000000000003</c:v>
                </c:pt>
                <c:pt idx="10">
                  <c:v>0.4</c:v>
                </c:pt>
                <c:pt idx="11">
                  <c:v>0.16000000000000003</c:v>
                </c:pt>
                <c:pt idx="12">
                  <c:v>0.16000000000000003</c:v>
                </c:pt>
                <c:pt idx="13">
                  <c:v>0.16000000000000003</c:v>
                </c:pt>
                <c:pt idx="14">
                  <c:v>0.16000000000000003</c:v>
                </c:pt>
                <c:pt idx="15">
                  <c:v>0.32000000000000006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0.16000000000000003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C8-4ADD-8515-A2DDD19CE746}"/>
            </c:ext>
          </c:extLst>
        </c:ser>
        <c:ser>
          <c:idx val="1"/>
          <c:order val="1"/>
          <c:tx>
            <c:strRef>
              <c:f>Comparativos!$L$6</c:f>
              <c:strCache>
                <c:ptCount val="1"/>
                <c:pt idx="0">
                  <c:v>Capacidad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Comparativos!$C$89:$C$108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Comparativos!$L$89:$L$108</c:f>
              <c:numCache>
                <c:formatCode>0%</c:formatCode>
                <c:ptCount val="20"/>
                <c:pt idx="0">
                  <c:v>0.36</c:v>
                </c:pt>
                <c:pt idx="1">
                  <c:v>0.36</c:v>
                </c:pt>
                <c:pt idx="2">
                  <c:v>0.36</c:v>
                </c:pt>
                <c:pt idx="3">
                  <c:v>0.36</c:v>
                </c:pt>
                <c:pt idx="4">
                  <c:v>0.36</c:v>
                </c:pt>
                <c:pt idx="5">
                  <c:v>0.36</c:v>
                </c:pt>
                <c:pt idx="6">
                  <c:v>0.36</c:v>
                </c:pt>
                <c:pt idx="7">
                  <c:v>0.36</c:v>
                </c:pt>
                <c:pt idx="8">
                  <c:v>0.36</c:v>
                </c:pt>
                <c:pt idx="9">
                  <c:v>0.36</c:v>
                </c:pt>
                <c:pt idx="10">
                  <c:v>0.36</c:v>
                </c:pt>
                <c:pt idx="11">
                  <c:v>0.36</c:v>
                </c:pt>
                <c:pt idx="12">
                  <c:v>0.36</c:v>
                </c:pt>
                <c:pt idx="13">
                  <c:v>0.36</c:v>
                </c:pt>
                <c:pt idx="14">
                  <c:v>0.36</c:v>
                </c:pt>
                <c:pt idx="15">
                  <c:v>0.36</c:v>
                </c:pt>
                <c:pt idx="16">
                  <c:v>0.36</c:v>
                </c:pt>
                <c:pt idx="17">
                  <c:v>0.36</c:v>
                </c:pt>
                <c:pt idx="18">
                  <c:v>0.36</c:v>
                </c:pt>
                <c:pt idx="19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C8-4ADD-8515-A2DDD19CE746}"/>
            </c:ext>
          </c:extLst>
        </c:ser>
        <c:ser>
          <c:idx val="2"/>
          <c:order val="2"/>
          <c:tx>
            <c:strRef>
              <c:f>Comparativos!$M$6</c:f>
              <c:strCache>
                <c:ptCount val="1"/>
                <c:pt idx="0">
                  <c:v>Tolerancia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Comparativos!$C$89:$C$108</c:f>
              <c:strCache>
                <c:ptCount val="20"/>
                <c:pt idx="0">
                  <c:v>MEPI-RC-1</c:v>
                </c:pt>
                <c:pt idx="1">
                  <c:v>MEPI-RC-2</c:v>
                </c:pt>
                <c:pt idx="2">
                  <c:v>MASPS-RC-1</c:v>
                </c:pt>
                <c:pt idx="3">
                  <c:v>ADJU-CP-1</c:v>
                </c:pt>
                <c:pt idx="4">
                  <c:v>ACPU-RC-1</c:v>
                </c:pt>
                <c:pt idx="5">
                  <c:v>ETHU-RC-1</c:v>
                </c:pt>
                <c:pt idx="6">
                  <c:v>ARCI-RC-1</c:v>
                </c:pt>
                <c:pt idx="7">
                  <c:v>MRTI-RC-1</c:v>
                </c:pt>
                <c:pt idx="8">
                  <c:v>MRTI-RC-2</c:v>
                </c:pt>
                <c:pt idx="9">
                  <c:v>ETIC-RC-1</c:v>
                </c:pt>
                <c:pt idx="10">
                  <c:v>ADJU-CP-2</c:v>
                </c:pt>
                <c:pt idx="11">
                  <c:v>ACPU-RC-2</c:v>
                </c:pt>
                <c:pt idx="12">
                  <c:v>ADOC-RC-1</c:v>
                </c:pt>
                <c:pt idx="13">
                  <c:v>ASAD-RC-1</c:v>
                </c:pt>
                <c:pt idx="14">
                  <c:v>ASAD-RC-2</c:v>
                </c:pt>
                <c:pt idx="15">
                  <c:v>ASAD-RC-3</c:v>
                </c:pt>
                <c:pt idx="16">
                  <c:v>EDEP-RC-1</c:v>
                </c:pt>
                <c:pt idx="17">
                  <c:v>MRPI-RC-1</c:v>
                </c:pt>
                <c:pt idx="18">
                  <c:v>AFIN-RC-1</c:v>
                </c:pt>
                <c:pt idx="19">
                  <c:v>AFIN-RC-2</c:v>
                </c:pt>
              </c:strCache>
            </c:strRef>
          </c:cat>
          <c:val>
            <c:numRef>
              <c:f>Comparativos!$M$89:$M$108</c:f>
              <c:numCache>
                <c:formatCode>0%</c:formatCode>
                <c:ptCount val="20"/>
                <c:pt idx="0">
                  <c:v>0.16</c:v>
                </c:pt>
                <c:pt idx="1">
                  <c:v>0.16</c:v>
                </c:pt>
                <c:pt idx="2">
                  <c:v>0.16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0.16</c:v>
                </c:pt>
                <c:pt idx="7">
                  <c:v>0.16</c:v>
                </c:pt>
                <c:pt idx="8">
                  <c:v>0.16</c:v>
                </c:pt>
                <c:pt idx="9">
                  <c:v>0.16</c:v>
                </c:pt>
                <c:pt idx="10">
                  <c:v>0.16</c:v>
                </c:pt>
                <c:pt idx="11">
                  <c:v>0.16</c:v>
                </c:pt>
                <c:pt idx="12">
                  <c:v>0.16</c:v>
                </c:pt>
                <c:pt idx="13">
                  <c:v>0.16</c:v>
                </c:pt>
                <c:pt idx="14">
                  <c:v>0.16</c:v>
                </c:pt>
                <c:pt idx="15">
                  <c:v>0.16</c:v>
                </c:pt>
                <c:pt idx="16">
                  <c:v>0.16</c:v>
                </c:pt>
                <c:pt idx="17">
                  <c:v>0.16</c:v>
                </c:pt>
                <c:pt idx="18">
                  <c:v>0.16</c:v>
                </c:pt>
                <c:pt idx="19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C8-4ADD-8515-A2DDD19CE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9336127"/>
        <c:axId val="799321151"/>
      </c:lineChart>
      <c:catAx>
        <c:axId val="79933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21151"/>
        <c:crosses val="autoZero"/>
        <c:auto val="1"/>
        <c:lblAlgn val="ctr"/>
        <c:lblOffset val="100"/>
        <c:noMultiLvlLbl val="0"/>
      </c:catAx>
      <c:valAx>
        <c:axId val="7993211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933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Progreso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Comparativos!$C$122</c:f>
              <c:strCache>
                <c:ptCount val="1"/>
                <c:pt idx="0">
                  <c:v>Riesgos Migrados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Comparativos!$D$122:$O$122</c:f>
              <c:numCache>
                <c:formatCode>General</c:formatCode>
                <c:ptCount val="12"/>
                <c:pt idx="2">
                  <c:v>25</c:v>
                </c:pt>
                <c:pt idx="3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CB-48D0-8C0B-FA21357D59B4}"/>
            </c:ext>
          </c:extLst>
        </c:ser>
        <c:ser>
          <c:idx val="1"/>
          <c:order val="1"/>
          <c:tx>
            <c:strRef>
              <c:f>Comparativos!$C$123</c:f>
              <c:strCache>
                <c:ptCount val="1"/>
                <c:pt idx="0">
                  <c:v>Riesgos con monitoreo de actividades de control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Comparativos!$D$123:$O$123</c:f>
              <c:numCache>
                <c:formatCode>General</c:formatCode>
                <c:ptCount val="12"/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CB-48D0-8C0B-FA21357D59B4}"/>
            </c:ext>
          </c:extLst>
        </c:ser>
        <c:ser>
          <c:idx val="2"/>
          <c:order val="2"/>
          <c:tx>
            <c:strRef>
              <c:f>Comparativos!$C$124</c:f>
              <c:strCache>
                <c:ptCount val="1"/>
                <c:pt idx="0">
                  <c:v>Indicadores asociados a riesgos creados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Comparativos!$D$124:$O$124</c:f>
              <c:numCache>
                <c:formatCode>General</c:formatCode>
                <c:ptCount val="12"/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CB-48D0-8C0B-FA21357D59B4}"/>
            </c:ext>
          </c:extLst>
        </c:ser>
        <c:ser>
          <c:idx val="3"/>
          <c:order val="3"/>
          <c:tx>
            <c:strRef>
              <c:f>Comparativos!$C$125</c:f>
              <c:strCache>
                <c:ptCount val="1"/>
                <c:pt idx="0">
                  <c:v>Indicadores asociados a riesgos alimentados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Comparativos!$D$125:$O$125</c:f>
              <c:numCache>
                <c:formatCode>General</c:formatCode>
                <c:ptCount val="12"/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CB-48D0-8C0B-FA21357D59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6812943"/>
        <c:axId val="826794223"/>
      </c:lineChart>
      <c:catAx>
        <c:axId val="82681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794223"/>
        <c:crosses val="autoZero"/>
        <c:auto val="1"/>
        <c:lblAlgn val="ctr"/>
        <c:lblOffset val="100"/>
        <c:noMultiLvlLbl val="0"/>
      </c:catAx>
      <c:valAx>
        <c:axId val="82679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812943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Progreso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Comparativos!$C$138</c:f>
              <c:strCache>
                <c:ptCount val="1"/>
                <c:pt idx="0">
                  <c:v>Riesgos Migrados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Comparativos!$D$138:$O$138</c:f>
              <c:numCache>
                <c:formatCode>General</c:formatCode>
                <c:ptCount val="12"/>
                <c:pt idx="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B3-42B3-AC95-3E478D2233A8}"/>
            </c:ext>
          </c:extLst>
        </c:ser>
        <c:ser>
          <c:idx val="1"/>
          <c:order val="1"/>
          <c:tx>
            <c:strRef>
              <c:f>Comparativos!$C$139</c:f>
              <c:strCache>
                <c:ptCount val="1"/>
                <c:pt idx="0">
                  <c:v>Riesgos con monitoreo de actividades de control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Comparativos!$D$139:$O$139</c:f>
              <c:numCache>
                <c:formatCode>General</c:formatCode>
                <c:ptCount val="12"/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B3-42B3-AC95-3E478D2233A8}"/>
            </c:ext>
          </c:extLst>
        </c:ser>
        <c:ser>
          <c:idx val="2"/>
          <c:order val="2"/>
          <c:tx>
            <c:strRef>
              <c:f>Comparativos!$C$140</c:f>
              <c:strCache>
                <c:ptCount val="1"/>
                <c:pt idx="0">
                  <c:v>Indicadores asociados a riesgos creados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Comparativos!$D$140:$O$140</c:f>
              <c:numCache>
                <c:formatCode>General</c:formatCode>
                <c:ptCount val="12"/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B3-42B3-AC95-3E478D2233A8}"/>
            </c:ext>
          </c:extLst>
        </c:ser>
        <c:ser>
          <c:idx val="3"/>
          <c:order val="3"/>
          <c:tx>
            <c:strRef>
              <c:f>Comparativos!$C$141</c:f>
              <c:strCache>
                <c:ptCount val="1"/>
                <c:pt idx="0">
                  <c:v>Indicadores asociados a riesgos alimentados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Comparativos!$D$113:$O$113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Comparativos!$D$141:$O$141</c:f>
              <c:numCache>
                <c:formatCode>General</c:formatCode>
                <c:ptCount val="12"/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B3-42B3-AC95-3E478D223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6812943"/>
        <c:axId val="826794223"/>
      </c:lineChart>
      <c:catAx>
        <c:axId val="82681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794223"/>
        <c:crosses val="autoZero"/>
        <c:auto val="1"/>
        <c:lblAlgn val="ctr"/>
        <c:lblOffset val="100"/>
        <c:noMultiLvlLbl val="0"/>
      </c:catAx>
      <c:valAx>
        <c:axId val="826794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681294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023681986752951"/>
          <c:y val="5.0420168067226892E-2"/>
          <c:w val="0.53436997055822488"/>
          <c:h val="0.9075630252100840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5C8-401F-A2D0-1B6E78C97CAB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5C8-401F-A2D0-1B6E78C97CAB}"/>
              </c:ext>
            </c:extLst>
          </c:dPt>
          <c:val>
            <c:numRef>
              <c:f>'Resumen TRIMESTRE'!$N$67:$N$68</c:f>
              <c:numCache>
                <c:formatCode>0%</c:formatCode>
                <c:ptCount val="2"/>
                <c:pt idx="0" formatCode="0.0%">
                  <c:v>0.37710526315789478</c:v>
                </c:pt>
                <c:pt idx="1">
                  <c:v>0.62289473684210517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8-401F-A2D0-1B6E78C97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1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Riesgos</a:t>
            </a:r>
            <a:r>
              <a:rPr lang="es-CO" baseline="0"/>
              <a:t> de Gestión</a:t>
            </a:r>
            <a:r>
              <a:rPr lang="es-CO"/>
              <a:t>- 1° trimestre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'Detalle en recolección'!$B$26:$B$33</c:f>
              <c:strCache>
                <c:ptCount val="8"/>
                <c:pt idx="0">
                  <c:v>Porcentaje de migración de riesgos</c:v>
                </c:pt>
                <c:pt idx="1">
                  <c:v>Porcentaje de riesgos con ejecución del 1° trimestre</c:v>
                </c:pt>
                <c:pt idx="2">
                  <c:v>Porcentaje de riesgos con ejecución del 2° trimestre</c:v>
                </c:pt>
                <c:pt idx="3">
                  <c:v>Porcentaje de riesgos con seguimiento del 1° trimestre</c:v>
                </c:pt>
                <c:pt idx="4">
                  <c:v>Porcentaje de riesgos con seguimiento del 2° trimestre</c:v>
                </c:pt>
                <c:pt idx="5">
                  <c:v>Porcentaje de migración de indicadores asociados a riesgos</c:v>
                </c:pt>
                <c:pt idx="6">
                  <c:v>Porcentaje de migración de indicadores alimentdos el 1° trimestre</c:v>
                </c:pt>
                <c:pt idx="7">
                  <c:v>Porcentaje de migración de indicadores alimentdos el 2° trimestre</c:v>
                </c:pt>
              </c:strCache>
            </c:strRef>
          </c:cat>
          <c:val>
            <c:numRef>
              <c:f>'Detalle en recolección'!$C$26:$C$33</c:f>
              <c:numCache>
                <c:formatCode>General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57-4101-9F8D-255440B1F71C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'Detalle en recolección'!$B$26:$B$33</c:f>
              <c:strCache>
                <c:ptCount val="8"/>
                <c:pt idx="0">
                  <c:v>Porcentaje de migración de riesgos</c:v>
                </c:pt>
                <c:pt idx="1">
                  <c:v>Porcentaje de riesgos con ejecución del 1° trimestre</c:v>
                </c:pt>
                <c:pt idx="2">
                  <c:v>Porcentaje de riesgos con ejecución del 2° trimestre</c:v>
                </c:pt>
                <c:pt idx="3">
                  <c:v>Porcentaje de riesgos con seguimiento del 1° trimestre</c:v>
                </c:pt>
                <c:pt idx="4">
                  <c:v>Porcentaje de riesgos con seguimiento del 2° trimestre</c:v>
                </c:pt>
                <c:pt idx="5">
                  <c:v>Porcentaje de migración de indicadores asociados a riesgos</c:v>
                </c:pt>
                <c:pt idx="6">
                  <c:v>Porcentaje de migración de indicadores alimentdos el 1° trimestre</c:v>
                </c:pt>
                <c:pt idx="7">
                  <c:v>Porcentaje de migración de indicadores alimentdos el 2° trimestre</c:v>
                </c:pt>
              </c:strCache>
            </c:strRef>
          </c:cat>
          <c:val>
            <c:numRef>
              <c:f>'Detalle en recolección'!$D$26:$D$33</c:f>
              <c:numCache>
                <c:formatCode>General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57-4101-9F8D-255440B1F71C}"/>
            </c:ext>
          </c:extLst>
        </c:ser>
        <c:ser>
          <c:idx val="2"/>
          <c:order val="2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C757-4101-9F8D-255440B1F7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'Detalle en recolección'!$B$26:$B$33</c:f>
              <c:strCache>
                <c:ptCount val="8"/>
                <c:pt idx="0">
                  <c:v>Porcentaje de migración de riesgos</c:v>
                </c:pt>
                <c:pt idx="1">
                  <c:v>Porcentaje de riesgos con ejecución del 1° trimestre</c:v>
                </c:pt>
                <c:pt idx="2">
                  <c:v>Porcentaje de riesgos con ejecución del 2° trimestre</c:v>
                </c:pt>
                <c:pt idx="3">
                  <c:v>Porcentaje de riesgos con seguimiento del 1° trimestre</c:v>
                </c:pt>
                <c:pt idx="4">
                  <c:v>Porcentaje de riesgos con seguimiento del 2° trimestre</c:v>
                </c:pt>
                <c:pt idx="5">
                  <c:v>Porcentaje de migración de indicadores asociados a riesgos</c:v>
                </c:pt>
                <c:pt idx="6">
                  <c:v>Porcentaje de migración de indicadores alimentdos el 1° trimestre</c:v>
                </c:pt>
                <c:pt idx="7">
                  <c:v>Porcentaje de migración de indicadores alimentdos el 2° trimestre</c:v>
                </c:pt>
              </c:strCache>
            </c:strRef>
          </c:cat>
          <c:val>
            <c:numRef>
              <c:f>'Detalle en recolección'!$F$26:$F$33</c:f>
              <c:numCache>
                <c:formatCode>0.0%</c:formatCode>
                <c:ptCount val="8"/>
                <c:pt idx="0">
                  <c:v>0.77142857142857146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7-4101-9F8D-255440B1F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1574351"/>
        <c:axId val="431586415"/>
      </c:lineChart>
      <c:catAx>
        <c:axId val="431574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1586415"/>
        <c:crosses val="autoZero"/>
        <c:auto val="1"/>
        <c:lblAlgn val="ctr"/>
        <c:lblOffset val="100"/>
        <c:noMultiLvlLbl val="0"/>
      </c:catAx>
      <c:valAx>
        <c:axId val="43158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15743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Riesgos de Corrupción - 1° trimestre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'Detalle en recolección'!$N$26:$N$33</c:f>
              <c:strCache>
                <c:ptCount val="8"/>
                <c:pt idx="0">
                  <c:v>Porcentaje de migración de riesgos</c:v>
                </c:pt>
                <c:pt idx="1">
                  <c:v>Porcentaje de riesgos con ejecución del 1° trimestre</c:v>
                </c:pt>
                <c:pt idx="2">
                  <c:v>Porcentaje de riesgos con ejecución del 2° trimestre</c:v>
                </c:pt>
                <c:pt idx="3">
                  <c:v>Porcentaje de riesgos con seguimiento del 1° trimestre</c:v>
                </c:pt>
                <c:pt idx="4">
                  <c:v>Porcentaje de riesgos con seguimiento del 2° trimestre</c:v>
                </c:pt>
                <c:pt idx="5">
                  <c:v>Porcentaje de migración de indicadores asociados a riesgos</c:v>
                </c:pt>
                <c:pt idx="6">
                  <c:v>Porcentaje de migración de indicadores alimentdos el 1° trimestre</c:v>
                </c:pt>
                <c:pt idx="7">
                  <c:v>Porcentaje de migración de indicadores alimentdos el 2° trimestre</c:v>
                </c:pt>
              </c:strCache>
            </c:strRef>
          </c:cat>
          <c:val>
            <c:numRef>
              <c:f>'Detalle en recolección'!$O$26:$O$33</c:f>
              <c:numCache>
                <c:formatCode>General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43-41AA-91C2-245600390873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'Detalle en recolección'!$N$26:$N$33</c:f>
              <c:strCache>
                <c:ptCount val="8"/>
                <c:pt idx="0">
                  <c:v>Porcentaje de migración de riesgos</c:v>
                </c:pt>
                <c:pt idx="1">
                  <c:v>Porcentaje de riesgos con ejecución del 1° trimestre</c:v>
                </c:pt>
                <c:pt idx="2">
                  <c:v>Porcentaje de riesgos con ejecución del 2° trimestre</c:v>
                </c:pt>
                <c:pt idx="3">
                  <c:v>Porcentaje de riesgos con seguimiento del 1° trimestre</c:v>
                </c:pt>
                <c:pt idx="4">
                  <c:v>Porcentaje de riesgos con seguimiento del 2° trimestre</c:v>
                </c:pt>
                <c:pt idx="5">
                  <c:v>Porcentaje de migración de indicadores asociados a riesgos</c:v>
                </c:pt>
                <c:pt idx="6">
                  <c:v>Porcentaje de migración de indicadores alimentdos el 1° trimestre</c:v>
                </c:pt>
                <c:pt idx="7">
                  <c:v>Porcentaje de migración de indicadores alimentdos el 2° trimestre</c:v>
                </c:pt>
              </c:strCache>
            </c:strRef>
          </c:cat>
          <c:val>
            <c:numRef>
              <c:f>'Detalle en recolección'!$Q$26:$Q$33</c:f>
              <c:numCache>
                <c:formatCode>General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43-41AA-91C2-245600390873}"/>
            </c:ext>
          </c:extLst>
        </c:ser>
        <c:ser>
          <c:idx val="2"/>
          <c:order val="2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'Detalle en recolección'!$N$26:$N$33</c:f>
              <c:strCache>
                <c:ptCount val="8"/>
                <c:pt idx="0">
                  <c:v>Porcentaje de migración de riesgos</c:v>
                </c:pt>
                <c:pt idx="1">
                  <c:v>Porcentaje de riesgos con ejecución del 1° trimestre</c:v>
                </c:pt>
                <c:pt idx="2">
                  <c:v>Porcentaje de riesgos con ejecución del 2° trimestre</c:v>
                </c:pt>
                <c:pt idx="3">
                  <c:v>Porcentaje de riesgos con seguimiento del 1° trimestre</c:v>
                </c:pt>
                <c:pt idx="4">
                  <c:v>Porcentaje de riesgos con seguimiento del 2° trimestre</c:v>
                </c:pt>
                <c:pt idx="5">
                  <c:v>Porcentaje de migración de indicadores asociados a riesgos</c:v>
                </c:pt>
                <c:pt idx="6">
                  <c:v>Porcentaje de migración de indicadores alimentdos el 1° trimestre</c:v>
                </c:pt>
                <c:pt idx="7">
                  <c:v>Porcentaje de migración de indicadores alimentdos el 2° trimestre</c:v>
                </c:pt>
              </c:strCache>
            </c:strRef>
          </c:cat>
          <c:val>
            <c:numRef>
              <c:f>'Detalle en recolección'!$R$26:$R$33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43-41AA-91C2-245600390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275167"/>
        <c:axId val="43276831"/>
      </c:lineChart>
      <c:catAx>
        <c:axId val="43275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276831"/>
        <c:crosses val="autoZero"/>
        <c:auto val="1"/>
        <c:lblAlgn val="ctr"/>
        <c:lblOffset val="100"/>
        <c:noMultiLvlLbl val="0"/>
      </c:catAx>
      <c:valAx>
        <c:axId val="43276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27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400" b="0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rPr>
              <a:t>Implementación de los 61 Controles</a:t>
            </a:r>
          </a:p>
        </c:rich>
      </c:tx>
      <c:layout>
        <c:manualLayout>
          <c:xMode val="edge"/>
          <c:yMode val="edge"/>
          <c:x val="0.28637034870050576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400" b="0" i="0" u="none" strike="noStrike" kern="1200" cap="none" spc="20" baseline="0">
              <a:solidFill>
                <a:sysClr val="windowText" lastClr="000000">
                  <a:lumMod val="50000"/>
                  <a:lumOff val="50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'Informe Cierre 2022'!$D$85</c:f>
              <c:strCache>
                <c:ptCount val="1"/>
                <c:pt idx="0">
                  <c:v>Controles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E40-4D86-8EA8-98AD6FE6D912}"/>
              </c:ext>
            </c:extLst>
          </c:dPt>
          <c:dPt>
            <c:idx val="1"/>
            <c:bubble3D val="0"/>
            <c:spPr>
              <a:solidFill>
                <a:schemeClr val="accent5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E40-4D86-8EA8-98AD6FE6D912}"/>
              </c:ext>
            </c:extLst>
          </c:dPt>
          <c:dPt>
            <c:idx val="2"/>
            <c:bubble3D val="0"/>
            <c:spPr>
              <a:solidFill>
                <a:schemeClr val="accent5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E40-4D86-8EA8-98AD6FE6D912}"/>
              </c:ext>
            </c:extLst>
          </c:dPt>
          <c:dPt>
            <c:idx val="3"/>
            <c:bubble3D val="0"/>
            <c:spPr>
              <a:solidFill>
                <a:schemeClr val="accent5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E40-4D86-8EA8-98AD6FE6D9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'Informe Cierre 2022'!$C$86:$C$89</c:f>
              <c:strCache>
                <c:ptCount val="4"/>
                <c:pt idx="0">
                  <c:v>Consistente</c:v>
                </c:pt>
                <c:pt idx="1">
                  <c:v>Aletaria</c:v>
                </c:pt>
                <c:pt idx="2">
                  <c:v>No se ejecuta</c:v>
                </c:pt>
                <c:pt idx="3">
                  <c:v>Sin reporte</c:v>
                </c:pt>
              </c:strCache>
            </c:strRef>
          </c:cat>
          <c:val>
            <c:numRef>
              <c:f>'Informe Cierre 2022'!$D$86:$D$89</c:f>
              <c:numCache>
                <c:formatCode>General</c:formatCode>
                <c:ptCount val="4"/>
                <c:pt idx="0">
                  <c:v>35</c:v>
                </c:pt>
                <c:pt idx="1">
                  <c:v>8</c:v>
                </c:pt>
                <c:pt idx="2">
                  <c:v>1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40-4D86-8EA8-98AD6FE6D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Desempeño de los 61 Indicadores asociados a los Controles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'Informe Cierre 2022'!$K$84</c:f>
              <c:strCache>
                <c:ptCount val="1"/>
                <c:pt idx="0">
                  <c:v>Cumplimiento del 100%</c:v>
                </c:pt>
              </c:strCache>
            </c:strRef>
          </c:tx>
          <c:spPr>
            <a:solidFill>
              <a:schemeClr val="accent5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2022'!$L$84</c:f>
              <c:numCache>
                <c:formatCode>General</c:formatCode>
                <c:ptCount val="1"/>
                <c:pt idx="0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8A-45FD-9A4A-884354F4BC1A}"/>
            </c:ext>
          </c:extLst>
        </c:ser>
        <c:ser>
          <c:idx val="4"/>
          <c:order val="1"/>
          <c:tx>
            <c:strRef>
              <c:f>'Informe Cierre 2022'!$K$85</c:f>
              <c:strCache>
                <c:ptCount val="1"/>
                <c:pt idx="0">
                  <c:v>Cumplimiento entre el 81% y 99%</c:v>
                </c:pt>
              </c:strCache>
            </c:strRef>
          </c:tx>
          <c:spPr>
            <a:solidFill>
              <a:schemeClr val="accent5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'Informe Cierre 2022'!$L$85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8A-45FD-9A4A-884354F4BC1A}"/>
            </c:ext>
          </c:extLst>
        </c:ser>
        <c:ser>
          <c:idx val="1"/>
          <c:order val="2"/>
          <c:tx>
            <c:strRef>
              <c:f>'Informe Cierre 2022'!$K$86</c:f>
              <c:strCache>
                <c:ptCount val="1"/>
                <c:pt idx="0">
                  <c:v>Cumplimiento entre el 31% y 80%</c:v>
                </c:pt>
              </c:strCache>
            </c:strRef>
          </c:tx>
          <c:spPr>
            <a:solidFill>
              <a:schemeClr val="accent5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2022'!$L$86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8A-45FD-9A4A-884354F4BC1A}"/>
            </c:ext>
          </c:extLst>
        </c:ser>
        <c:ser>
          <c:idx val="2"/>
          <c:order val="3"/>
          <c:tx>
            <c:strRef>
              <c:f>'Informe Cierre 2022'!$K$87</c:f>
              <c:strCache>
                <c:ptCount val="1"/>
                <c:pt idx="0">
                  <c:v>Cumplimiento entre el 0% y30%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2022'!$L$87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8A-45FD-9A4A-884354F4BC1A}"/>
            </c:ext>
          </c:extLst>
        </c:ser>
        <c:ser>
          <c:idx val="3"/>
          <c:order val="4"/>
          <c:tx>
            <c:strRef>
              <c:f>'Informe Cierre 2022'!$K$88</c:f>
              <c:strCache>
                <c:ptCount val="1"/>
                <c:pt idx="0">
                  <c:v>Sin reporte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'Informe Cierre 2022'!$L$83</c:f>
              <c:numCache>
                <c:formatCode>General</c:formatCode>
                <c:ptCount val="1"/>
              </c:numCache>
            </c:numRef>
          </c:cat>
          <c:val>
            <c:numRef>
              <c:f>'Informe Cierre 2022'!$L$88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8A-45FD-9A4A-884354F4BC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695255567"/>
        <c:axId val="695260559"/>
      </c:barChart>
      <c:catAx>
        <c:axId val="69525556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5260559"/>
        <c:crosses val="autoZero"/>
        <c:auto val="1"/>
        <c:lblAlgn val="ctr"/>
        <c:lblOffset val="100"/>
        <c:noMultiLvlLbl val="0"/>
      </c:catAx>
      <c:valAx>
        <c:axId val="695260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5255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C07-47F6-986F-9E9FC57EE1CC}"/>
              </c:ext>
            </c:extLst>
          </c:dPt>
          <c:cat>
            <c:numRef>
              <c:f>'Informe Cierre 2022'!$E$18:$E$19</c:f>
              <c:numCache>
                <c:formatCode>0.00%</c:formatCode>
                <c:ptCount val="2"/>
                <c:pt idx="0" formatCode="0.0%">
                  <c:v>0.59799999999999998</c:v>
                </c:pt>
                <c:pt idx="1">
                  <c:v>0.40200000000000002</c:v>
                </c:pt>
              </c:numCache>
            </c:num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07-47F6-986F-9E9FC57EE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1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4803149606299213" l="0.70866141732283472" r="0.70866141732283472" t="0.74803149606299213" header="0.31496062992125984" footer="0.31496062992125984"/>
    <c:pageSetup orientation="landscape"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70449172576833E-2"/>
          <c:y val="1.7873106013695021E-2"/>
          <c:w val="0.81245050042503553"/>
          <c:h val="0.9213583335397419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27-401E-A921-B83929FAB943}"/>
              </c:ext>
            </c:extLst>
          </c:dPt>
          <c:cat>
            <c:numRef>
              <c:f>'Informe Cierre 2022'!$J$18:$J$19</c:f>
              <c:numCache>
                <c:formatCode>0.00%</c:formatCode>
                <c:ptCount val="2"/>
                <c:pt idx="0" formatCode="0.0%">
                  <c:v>0.51600000000000001</c:v>
                </c:pt>
                <c:pt idx="1">
                  <c:v>0.48399999999999999</c:v>
                </c:pt>
              </c:numCache>
            </c:num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27-401E-A921-B83929FAB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1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s-CO" sz="1400" b="0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defRPr>
            </a:pPr>
            <a:r>
              <a:rPr lang="es-CO" sz="1400" b="0" i="0" u="none" strike="noStrike" baseline="0" dirty="0" err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rPr>
              <a:t>Cumplimiento</a:t>
            </a:r>
            <a:r>
              <a:rPr lang="es-CO" sz="1400" b="0" i="0" u="none" strike="noStrike" baseline="0" dirty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rPr>
              <a:t> por Hitos</a:t>
            </a:r>
          </a:p>
        </c:rich>
      </c:tx>
      <c:layout>
        <c:manualLayout>
          <c:xMode val="edge"/>
          <c:yMode val="edge"/>
          <c:x val="0.31962326551608949"/>
          <c:y val="4.6783642964918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CO" sz="1400" b="0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+mn-ea"/>
              <a:cs typeface="Calibri" panose="020F0502020204030204" pitchFamily="34" charset="0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numRef>
              <c:f>'Informe Cierre 2022'!$C$97:$C$99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cat>
          <c:val>
            <c:numRef>
              <c:f>'Informe Cierre 2022'!$F$97:$F$99</c:f>
              <c:numCache>
                <c:formatCode>General</c:formatCode>
                <c:ptCount val="3"/>
                <c:pt idx="0">
                  <c:v>75</c:v>
                </c:pt>
                <c:pt idx="1">
                  <c:v>69.5</c:v>
                </c:pt>
                <c:pt idx="2">
                  <c:v>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F8-49AF-93D6-14A7C0738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8102336"/>
        <c:axId val="788101088"/>
      </c:barChart>
      <c:catAx>
        <c:axId val="78810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8101088"/>
        <c:crosses val="autoZero"/>
        <c:auto val="1"/>
        <c:lblAlgn val="ctr"/>
        <c:lblOffset val="100"/>
        <c:noMultiLvlLbl val="0"/>
      </c:catAx>
      <c:valAx>
        <c:axId val="78810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81023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400" b="0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rPr>
              <a:t>Implementación de los 39 Controles</a:t>
            </a:r>
          </a:p>
        </c:rich>
      </c:tx>
      <c:layout>
        <c:manualLayout>
          <c:xMode val="edge"/>
          <c:yMode val="edge"/>
          <c:x val="0.28637034870050576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400" b="0" i="0" u="none" strike="noStrike" kern="1200" cap="none" spc="20" baseline="0">
              <a:solidFill>
                <a:sysClr val="windowText" lastClr="000000">
                  <a:lumMod val="50000"/>
                  <a:lumOff val="50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'Informe Cierre 2022'!$C$155:$C$158</c:f>
              <c:strCache>
                <c:ptCount val="4"/>
                <c:pt idx="0">
                  <c:v>Consistente</c:v>
                </c:pt>
                <c:pt idx="1">
                  <c:v>Aletaria</c:v>
                </c:pt>
                <c:pt idx="2">
                  <c:v>No se ejecuta</c:v>
                </c:pt>
                <c:pt idx="3">
                  <c:v>Sin reporte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D42-473F-8AE6-7A14C4023261}"/>
              </c:ext>
            </c:extLst>
          </c:dPt>
          <c:dPt>
            <c:idx val="1"/>
            <c:bubble3D val="0"/>
            <c:spPr>
              <a:solidFill>
                <a:schemeClr val="accent2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D42-473F-8AE6-7A14C4023261}"/>
              </c:ext>
            </c:extLst>
          </c:dPt>
          <c:dPt>
            <c:idx val="2"/>
            <c:bubble3D val="0"/>
            <c:spPr>
              <a:solidFill>
                <a:schemeClr val="accent2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D42-473F-8AE6-7A14C4023261}"/>
              </c:ext>
            </c:extLst>
          </c:dPt>
          <c:dPt>
            <c:idx val="3"/>
            <c:bubble3D val="0"/>
            <c:spPr>
              <a:solidFill>
                <a:schemeClr val="accent2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D42-473F-8AE6-7A14C40232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'Informe Cierre 2022'!$C$86:$C$89</c:f>
              <c:strCache>
                <c:ptCount val="4"/>
                <c:pt idx="0">
                  <c:v>Consistente</c:v>
                </c:pt>
                <c:pt idx="1">
                  <c:v>Aletaria</c:v>
                </c:pt>
                <c:pt idx="2">
                  <c:v>No se ejecuta</c:v>
                </c:pt>
                <c:pt idx="3">
                  <c:v>Sin reporte</c:v>
                </c:pt>
              </c:strCache>
            </c:strRef>
          </c:cat>
          <c:val>
            <c:numRef>
              <c:f>'Informe Cierre 2022'!$D$155:$D$158</c:f>
              <c:numCache>
                <c:formatCode>General</c:formatCode>
                <c:ptCount val="4"/>
                <c:pt idx="0">
                  <c:v>28</c:v>
                </c:pt>
                <c:pt idx="1">
                  <c:v>3</c:v>
                </c:pt>
                <c:pt idx="2">
                  <c:v>1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42-473F-8AE6-7A14C402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_xlchart.v2.0</cx:f>
      </cx:strDim>
      <cx:numDim type="val">
        <cx:f>_xlchart.v2.1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s-ES" sz="1400" b="0" i="0" u="none" strike="noStrike" baseline="0" dirty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rPr>
              <a:t>Materializaciones</a:t>
            </a:r>
            <a:r>
              <a:rPr lang="es-ES" sz="1400" b="0" i="0" u="none" strike="noStrike" baseline="0" dirty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 o Incidentes</a:t>
            </a:r>
          </a:p>
        </cx:rich>
      </cx:tx>
    </cx:title>
    <cx:plotArea>
      <cx:plotAreaRegion>
        <cx:series layoutId="funnel" uniqueId="{44B84A88-0396-433F-A1E4-B862668C5CA8}"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  <cx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_xlchart.v2.2</cx:f>
      </cx:strDim>
      <cx:numDim type="val">
        <cx:f>_xlchart.v2.3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s-ES" sz="1400" b="0" i="0" u="none" strike="noStrike" baseline="0" dirty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+mn-ea"/>
                <a:cs typeface="Calibri" panose="020F0502020204030204" pitchFamily="34" charset="0"/>
              </a:rPr>
              <a:t>Materializaciones</a:t>
            </a:r>
            <a:r>
              <a:rPr lang="es-ES" sz="1400" b="0" i="0" u="none" strike="noStrike" baseline="0" dirty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 o Incidentes</a:t>
            </a:r>
          </a:p>
        </cx:rich>
      </cx:tx>
    </cx:title>
    <cx:plotArea>
      <cx:plotAreaRegion>
        <cx:series layoutId="funnel" uniqueId="{44B84A88-0396-433F-A1E4-B862668C5CA8}"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  <cx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_xlchart.v1.6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s-ES" sz="1800" b="0" i="0" baseline="0">
                <a:effectLst/>
              </a:rPr>
              <a:t>Puntaje por proceso en cada periodo seleccionado (y por tipología)</a:t>
            </a:r>
            <a:endParaRPr lang="es-CO" sz="1400">
              <a:effectLst/>
            </a:endParaRPr>
          </a:p>
        </cx:rich>
      </cx:tx>
    </cx:title>
    <cx:plotArea>
      <cx:plotAreaRegion>
        <cx:series layoutId="clusteredColumn" uniqueId="{285202B1-26C9-44AA-93F5-573995404CCA}" formatIdx="0">
          <cx:tx>
            <cx:txData>
              <cx:f>_xlchart.v1.5</cx:f>
              <cx:v>Puntaje</cx:v>
            </cx:txData>
          </cx:tx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200" b="1">
                    <a:solidFill>
                      <a:schemeClr val="tx2"/>
                    </a:solidFill>
                  </a:defRPr>
                </a:pPr>
                <a:endParaRPr lang="es-ES" sz="1200" b="1" i="0" u="none" strike="noStrike" baseline="0">
                  <a:solidFill>
                    <a:schemeClr val="tx2"/>
                  </a:solidFill>
                  <a:latin typeface="Calibri" panose="020F0502020204030204"/>
                </a:endParaRPr>
              </a:p>
            </cx:txPr>
          </cx:dataLabels>
          <cx:dataId val="0"/>
          <cx:layoutPr>
            <cx:aggregation/>
          </cx:layoutPr>
          <cx:axisId val="1"/>
        </cx:series>
        <cx:series layoutId="paretoLine" ownerIdx="0" uniqueId="{D5FCA5CB-20DE-4A39-91A1-E89AFB8EEB8E}" formatIdx="1">
          <cx:axisId val="2"/>
        </cx:series>
      </cx:plotAreaRegion>
      <cx:axis id="0">
        <cx:catScaling gapWidth="0"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700"/>
            </a:pPr>
            <a:endParaRPr lang="es-ES" sz="7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  <cx:axis id="1">
        <cx:valScaling max="2"/>
        <cx:majorGridlines/>
        <cx:tickLabels/>
      </cx:axis>
      <cx:axis id="2">
        <cx:valScaling max="1" min="0"/>
        <cx:units unit="percentage"/>
        <cx:tickLabels/>
      </cx:axis>
    </cx:plotArea>
  </cx:chart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1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12" Type="http://schemas.openxmlformats.org/officeDocument/2006/relationships/chart" Target="../charts/chart10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14/relationships/chartEx" Target="../charts/chartEx1.xml"/><Relationship Id="rId11" Type="http://schemas.microsoft.com/office/2014/relationships/chartEx" Target="../charts/chartEx2.xml"/><Relationship Id="rId5" Type="http://schemas.openxmlformats.org/officeDocument/2006/relationships/chart" Target="../charts/chart5.xml"/><Relationship Id="rId15" Type="http://schemas.openxmlformats.org/officeDocument/2006/relationships/chart" Target="../charts/chart13.xml"/><Relationship Id="rId10" Type="http://schemas.openxmlformats.org/officeDocument/2006/relationships/chart" Target="../charts/chart9.xml"/><Relationship Id="rId4" Type="http://schemas.openxmlformats.org/officeDocument/2006/relationships/chart" Target="../charts/chart4.xml"/><Relationship Id="rId9" Type="http://schemas.openxmlformats.org/officeDocument/2006/relationships/chart" Target="../charts/chart8.xml"/><Relationship Id="rId14" Type="http://schemas.openxmlformats.org/officeDocument/2006/relationships/chart" Target="../charts/chart12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12" Type="http://schemas.openxmlformats.org/officeDocument/2006/relationships/chart" Target="../charts/chart25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6" Type="http://schemas.openxmlformats.org/officeDocument/2006/relationships/chart" Target="../charts/chart19.xml"/><Relationship Id="rId11" Type="http://schemas.openxmlformats.org/officeDocument/2006/relationships/chart" Target="../charts/chart24.xml"/><Relationship Id="rId5" Type="http://schemas.openxmlformats.org/officeDocument/2006/relationships/chart" Target="../charts/chart18.xml"/><Relationship Id="rId10" Type="http://schemas.openxmlformats.org/officeDocument/2006/relationships/chart" Target="../charts/chart23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9.xml"/><Relationship Id="rId13" Type="http://schemas.openxmlformats.org/officeDocument/2006/relationships/chart" Target="../charts/chart34.xml"/><Relationship Id="rId3" Type="http://schemas.openxmlformats.org/officeDocument/2006/relationships/image" Target="../media/image3.png"/><Relationship Id="rId7" Type="http://schemas.openxmlformats.org/officeDocument/2006/relationships/chart" Target="../charts/chart28.xml"/><Relationship Id="rId12" Type="http://schemas.openxmlformats.org/officeDocument/2006/relationships/chart" Target="../charts/chart33.xml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chart" Target="../charts/chart27.xml"/><Relationship Id="rId11" Type="http://schemas.openxmlformats.org/officeDocument/2006/relationships/chart" Target="../charts/chart32.xml"/><Relationship Id="rId5" Type="http://schemas.openxmlformats.org/officeDocument/2006/relationships/chart" Target="../charts/chart26.xml"/><Relationship Id="rId10" Type="http://schemas.openxmlformats.org/officeDocument/2006/relationships/chart" Target="../charts/chart31.xml"/><Relationship Id="rId4" Type="http://schemas.openxmlformats.org/officeDocument/2006/relationships/image" Target="../media/image4.svg"/><Relationship Id="rId9" Type="http://schemas.openxmlformats.org/officeDocument/2006/relationships/chart" Target="../charts/chart30.xml"/><Relationship Id="rId14" Type="http://schemas.openxmlformats.org/officeDocument/2006/relationships/chart" Target="../charts/chart35.xml"/></Relationships>
</file>

<file path=xl/drawings/_rels/drawing8.xml.rels><?xml version="1.0" encoding="UTF-8" standalone="yes"?>
<Relationships xmlns="http://schemas.openxmlformats.org/package/2006/relationships"><Relationship Id="rId2" Type="http://schemas.microsoft.com/office/2014/relationships/chartEx" Target="../charts/chartEx3.xml"/><Relationship Id="rId1" Type="http://schemas.openxmlformats.org/officeDocument/2006/relationships/chart" Target="../charts/chart3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182562</xdr:colOff>
      <xdr:row>3</xdr:row>
      <xdr:rowOff>153590</xdr:rowOff>
    </xdr:from>
    <xdr:to>
      <xdr:col>8</xdr:col>
      <xdr:colOff>1020762</xdr:colOff>
      <xdr:row>21</xdr:row>
      <xdr:rowOff>171450</xdr:rowOff>
    </xdr:to>
    <xdr:graphicFrame macro="">
      <xdr:nvGraphicFramePr>
        <xdr:cNvPr id="25" name="Gráfico 1">
          <a:extLst>
            <a:ext uri="{FF2B5EF4-FFF2-40B4-BE49-F238E27FC236}">
              <a16:creationId xmlns:a16="http://schemas.microsoft.com/office/drawing/2014/main" id="{FA8B9462-BDCC-4E35-AF01-B5CDAB945C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266700</xdr:colOff>
      <xdr:row>2</xdr:row>
      <xdr:rowOff>85725</xdr:rowOff>
    </xdr:from>
    <xdr:to>
      <xdr:col>7</xdr:col>
      <xdr:colOff>21820</xdr:colOff>
      <xdr:row>3</xdr:row>
      <xdr:rowOff>151962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5F95D988-7B2B-4E74-9A54-DCC1761F667B}"/>
            </a:ext>
          </a:extLst>
        </xdr:cNvPr>
        <xdr:cNvSpPr/>
      </xdr:nvSpPr>
      <xdr:spPr>
        <a:xfrm>
          <a:off x="3829050" y="504825"/>
          <a:ext cx="517120" cy="25673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50%</a:t>
          </a:r>
        </a:p>
      </xdr:txBody>
    </xdr:sp>
    <xdr:clientData/>
  </xdr:twoCellAnchor>
  <xdr:twoCellAnchor>
    <xdr:from>
      <xdr:col>6</xdr:col>
      <xdr:colOff>342900</xdr:colOff>
      <xdr:row>11</xdr:row>
      <xdr:rowOff>161925</xdr:rowOff>
    </xdr:from>
    <xdr:to>
      <xdr:col>7</xdr:col>
      <xdr:colOff>466725</xdr:colOff>
      <xdr:row>13</xdr:row>
      <xdr:rowOff>95250</xdr:rowOff>
    </xdr:to>
    <xdr:sp macro="" textlink="$B$6">
      <xdr:nvSpPr>
        <xdr:cNvPr id="4" name="CuadroTexto 3">
          <a:extLst>
            <a:ext uri="{FF2B5EF4-FFF2-40B4-BE49-F238E27FC236}">
              <a16:creationId xmlns:a16="http://schemas.microsoft.com/office/drawing/2014/main" id="{566E4894-69D0-4B2C-8FE8-507EB591B901}"/>
            </a:ext>
          </a:extLst>
        </xdr:cNvPr>
        <xdr:cNvSpPr txBox="1"/>
      </xdr:nvSpPr>
      <xdr:spPr>
        <a:xfrm>
          <a:off x="3905250" y="2295525"/>
          <a:ext cx="8858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8FFFFD0-B84C-462C-858B-85270C37EC91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55,7</a:t>
          </a:fld>
          <a:endParaRPr lang="es-CO" sz="1600" b="1"/>
        </a:p>
      </xdr:txBody>
    </xdr:sp>
    <xdr:clientData/>
  </xdr:twoCellAnchor>
  <xdr:twoCellAnchor>
    <xdr:from>
      <xdr:col>1</xdr:col>
      <xdr:colOff>22224</xdr:colOff>
      <xdr:row>29</xdr:row>
      <xdr:rowOff>73025</xdr:rowOff>
    </xdr:from>
    <xdr:to>
      <xdr:col>7</xdr:col>
      <xdr:colOff>498474</xdr:colOff>
      <xdr:row>45</xdr:row>
      <xdr:rowOff>16669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1B32D56-EB76-4F7A-9E8E-E5DD06168C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714375</xdr:colOff>
      <xdr:row>45</xdr:row>
      <xdr:rowOff>162718</xdr:rowOff>
    </xdr:from>
    <xdr:to>
      <xdr:col>12</xdr:col>
      <xdr:colOff>773906</xdr:colOff>
      <xdr:row>66</xdr:row>
      <xdr:rowOff>158750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D09BACD-EB95-4DA1-BECD-52F68804E1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676275</xdr:colOff>
      <xdr:row>78</xdr:row>
      <xdr:rowOff>107155</xdr:rowOff>
    </xdr:from>
    <xdr:to>
      <xdr:col>7</xdr:col>
      <xdr:colOff>196057</xdr:colOff>
      <xdr:row>92</xdr:row>
      <xdr:rowOff>154780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69C26AD-DD5B-4815-B2D3-0B0EE3B09C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369093</xdr:colOff>
      <xdr:row>78</xdr:row>
      <xdr:rowOff>131194</xdr:rowOff>
    </xdr:from>
    <xdr:to>
      <xdr:col>12</xdr:col>
      <xdr:colOff>797720</xdr:colOff>
      <xdr:row>93</xdr:row>
      <xdr:rowOff>35944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0DE6D77-4A1E-4467-B084-BDF2B38B57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702470</xdr:colOff>
      <xdr:row>29</xdr:row>
      <xdr:rowOff>166688</xdr:rowOff>
    </xdr:from>
    <xdr:to>
      <xdr:col>12</xdr:col>
      <xdr:colOff>726281</xdr:colOff>
      <xdr:row>45</xdr:row>
      <xdr:rowOff>130970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10" name="Gráfico 9">
              <a:extLst>
                <a:ext uri="{FF2B5EF4-FFF2-40B4-BE49-F238E27FC236}">
                  <a16:creationId xmlns:a16="http://schemas.microsoft.com/office/drawing/2014/main" id="{F71F742A-7EA4-4B41-BC53-E6ABB8C0485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88820" y="5834063"/>
              <a:ext cx="3910011" cy="311705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</xdr:col>
      <xdr:colOff>263188</xdr:colOff>
      <xdr:row>16</xdr:row>
      <xdr:rowOff>153422</xdr:rowOff>
    </xdr:from>
    <xdr:to>
      <xdr:col>6</xdr:col>
      <xdr:colOff>265568</xdr:colOff>
      <xdr:row>27</xdr:row>
      <xdr:rowOff>156710</xdr:rowOff>
    </xdr:to>
    <xdr:graphicFrame macro="">
      <xdr:nvGraphicFramePr>
        <xdr:cNvPr id="26" name="Gráfico 10">
          <a:extLst>
            <a:ext uri="{FF2B5EF4-FFF2-40B4-BE49-F238E27FC236}">
              <a16:creationId xmlns:a16="http://schemas.microsoft.com/office/drawing/2014/main" id="{DA3D441E-84DF-46B3-8D63-97E7823E3B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419782</xdr:colOff>
      <xdr:row>16</xdr:row>
      <xdr:rowOff>81866</xdr:rowOff>
    </xdr:from>
    <xdr:to>
      <xdr:col>11</xdr:col>
      <xdr:colOff>457882</xdr:colOff>
      <xdr:row>27</xdr:row>
      <xdr:rowOff>87084</xdr:rowOff>
    </xdr:to>
    <xdr:graphicFrame macro="">
      <xdr:nvGraphicFramePr>
        <xdr:cNvPr id="27" name="Gráfico 11">
          <a:extLst>
            <a:ext uri="{FF2B5EF4-FFF2-40B4-BE49-F238E27FC236}">
              <a16:creationId xmlns:a16="http://schemas.microsoft.com/office/drawing/2014/main" id="{659718E7-83C3-4823-80F4-6453815361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718341</xdr:colOff>
      <xdr:row>94</xdr:row>
      <xdr:rowOff>11905</xdr:rowOff>
    </xdr:from>
    <xdr:to>
      <xdr:col>7</xdr:col>
      <xdr:colOff>690559</xdr:colOff>
      <xdr:row>107</xdr:row>
      <xdr:rowOff>142873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1AC8F053-BEC4-4F46-B8F8-1A59CE470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730250</xdr:colOff>
      <xdr:row>146</xdr:row>
      <xdr:rowOff>11907</xdr:rowOff>
    </xdr:from>
    <xdr:to>
      <xdr:col>7</xdr:col>
      <xdr:colOff>105834</xdr:colOff>
      <xdr:row>160</xdr:row>
      <xdr:rowOff>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F7E0BB1F-D09B-4E1D-BEA3-A16419B4D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44223</xdr:colOff>
      <xdr:row>93</xdr:row>
      <xdr:rowOff>275545</xdr:rowOff>
    </xdr:from>
    <xdr:to>
      <xdr:col>12</xdr:col>
      <xdr:colOff>797719</xdr:colOff>
      <xdr:row>107</xdr:row>
      <xdr:rowOff>100352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18" name="Gráfico 17">
              <a:extLst>
                <a:ext uri="{FF2B5EF4-FFF2-40B4-BE49-F238E27FC236}">
                  <a16:creationId xmlns:a16="http://schemas.microsoft.com/office/drawing/2014/main" id="{E058C08B-8C82-4187-8941-7AD5D3C5CE0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92573" y="18239695"/>
              <a:ext cx="3877696" cy="270135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7</xdr:col>
      <xdr:colOff>178595</xdr:colOff>
      <xdr:row>146</xdr:row>
      <xdr:rowOff>23813</xdr:rowOff>
    </xdr:from>
    <xdr:to>
      <xdr:col>12</xdr:col>
      <xdr:colOff>785814</xdr:colOff>
      <xdr:row>160</xdr:row>
      <xdr:rowOff>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6204E662-3C8C-4B2F-AB50-6BFDBFC234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15874</xdr:colOff>
      <xdr:row>134</xdr:row>
      <xdr:rowOff>5954</xdr:rowOff>
    </xdr:from>
    <xdr:to>
      <xdr:col>12</xdr:col>
      <xdr:colOff>797719</xdr:colOff>
      <xdr:row>145</xdr:row>
      <xdr:rowOff>178594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BEEF95A6-9B44-B884-7470-103093F1F5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754062</xdr:colOff>
      <xdr:row>68</xdr:row>
      <xdr:rowOff>138906</xdr:rowOff>
    </xdr:from>
    <xdr:to>
      <xdr:col>12</xdr:col>
      <xdr:colOff>758825</xdr:colOff>
      <xdr:row>78</xdr:row>
      <xdr:rowOff>27781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70BB3EB6-8D15-422D-9F00-366E1BDF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746125</xdr:colOff>
      <xdr:row>107</xdr:row>
      <xdr:rowOff>146445</xdr:rowOff>
    </xdr:from>
    <xdr:to>
      <xdr:col>12</xdr:col>
      <xdr:colOff>797719</xdr:colOff>
      <xdr:row>132</xdr:row>
      <xdr:rowOff>83342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7D397F8-1D8D-650C-5234-277361541C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715030</xdr:colOff>
      <xdr:row>4</xdr:row>
      <xdr:rowOff>181744</xdr:rowOff>
    </xdr:from>
    <xdr:ext cx="6545948" cy="1782924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93424A-80CA-41FE-80E0-5F9B3E3DFFC7}"/>
            </a:ext>
          </a:extLst>
        </xdr:cNvPr>
        <xdr:cNvSpPr/>
      </xdr:nvSpPr>
      <xdr:spPr>
        <a:xfrm rot="20391504">
          <a:off x="7635000" y="1639184"/>
          <a:ext cx="6545948" cy="178292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Información que se recolectará en 2024 </a:t>
          </a:r>
        </a:p>
      </xdr:txBody>
    </xdr:sp>
    <xdr:clientData/>
  </xdr:oneCellAnchor>
  <xdr:twoCellAnchor>
    <xdr:from>
      <xdr:col>1</xdr:col>
      <xdr:colOff>64648</xdr:colOff>
      <xdr:row>23</xdr:row>
      <xdr:rowOff>167547</xdr:rowOff>
    </xdr:from>
    <xdr:to>
      <xdr:col>6</xdr:col>
      <xdr:colOff>515141</xdr:colOff>
      <xdr:row>38</xdr:row>
      <xdr:rowOff>156965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B49D216-8E9A-7310-3B60-B6617AFE7A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753202</xdr:colOff>
      <xdr:row>23</xdr:row>
      <xdr:rowOff>182722</xdr:rowOff>
    </xdr:from>
    <xdr:to>
      <xdr:col>24</xdr:col>
      <xdr:colOff>54702</xdr:colOff>
      <xdr:row>38</xdr:row>
      <xdr:rowOff>182722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4C691FA-CAD0-C61F-E7BC-A415F30BE4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</xdr:col>
      <xdr:colOff>2818201</xdr:colOff>
      <xdr:row>27</xdr:row>
      <xdr:rowOff>41485</xdr:rowOff>
    </xdr:from>
    <xdr:ext cx="3023264" cy="405432"/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ED1E7219-84ED-49B0-89A2-D1C870370A9F}"/>
            </a:ext>
          </a:extLst>
        </xdr:cNvPr>
        <xdr:cNvSpPr/>
      </xdr:nvSpPr>
      <xdr:spPr>
        <a:xfrm rot="19779372">
          <a:off x="3580201" y="6835985"/>
          <a:ext cx="3023264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20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Información en recolección</a:t>
          </a:r>
        </a:p>
      </xdr:txBody>
    </xdr:sp>
    <xdr:clientData/>
  </xdr:one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0.40606</cdr:x>
      <cdr:y>0.36593</cdr:y>
    </cdr:from>
    <cdr:to>
      <cdr:x>0.79954</cdr:x>
      <cdr:y>0.50781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ED1E7219-84ED-49B0-89A2-D1C870370A9F}"/>
            </a:ext>
          </a:extLst>
        </cdr:cNvPr>
        <cdr:cNvSpPr/>
      </cdr:nvSpPr>
      <cdr:spPr>
        <a:xfrm xmlns:a="http://schemas.openxmlformats.org/drawingml/2006/main" rot="19779372">
          <a:off x="3119966" y="1045634"/>
          <a:ext cx="3023264" cy="405432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20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Información en recolección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0.24826</cdr:x>
      <cdr:y>0.43584</cdr:y>
    </cdr:from>
    <cdr:to>
      <cdr:x>0.32667</cdr:x>
      <cdr:y>0.51032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A13A5C58-9FF3-AEB7-C607-433091C16815}"/>
            </a:ext>
          </a:extLst>
        </cdr:cNvPr>
        <cdr:cNvSpPr/>
      </cdr:nvSpPr>
      <cdr:spPr>
        <a:xfrm xmlns:a="http://schemas.openxmlformats.org/drawingml/2006/main">
          <a:off x="1380964" y="1502266"/>
          <a:ext cx="436177" cy="25673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0%</a:t>
          </a:r>
        </a:p>
      </cdr:txBody>
    </cdr:sp>
  </cdr:relSizeAnchor>
  <cdr:relSizeAnchor xmlns:cdr="http://schemas.openxmlformats.org/drawingml/2006/chartDrawing">
    <cdr:from>
      <cdr:x>0.34095</cdr:x>
      <cdr:y>0.09211</cdr:y>
    </cdr:from>
    <cdr:to>
      <cdr:x>0.41936</cdr:x>
      <cdr:y>0.1666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85837BC0-BE17-8BBE-D2AE-584D965E3985}"/>
            </a:ext>
          </a:extLst>
        </cdr:cNvPr>
        <cdr:cNvSpPr/>
      </cdr:nvSpPr>
      <cdr:spPr>
        <a:xfrm xmlns:a="http://schemas.openxmlformats.org/drawingml/2006/main">
          <a:off x="1896567" y="317500"/>
          <a:ext cx="436178" cy="25673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25%</a:t>
          </a:r>
        </a:p>
      </cdr:txBody>
    </cdr:sp>
  </cdr:relSizeAnchor>
  <cdr:relSizeAnchor xmlns:cdr="http://schemas.openxmlformats.org/drawingml/2006/chartDrawing">
    <cdr:from>
      <cdr:x>0.8345</cdr:x>
      <cdr:y>0.09948</cdr:y>
    </cdr:from>
    <cdr:to>
      <cdr:x>0.91291</cdr:x>
      <cdr:y>0.17397</cdr:y>
    </cdr:to>
    <cdr:sp macro="" textlink="">
      <cdr:nvSpPr>
        <cdr:cNvPr id="4" name="Rectángulo 3">
          <a:extLst xmlns:a="http://schemas.openxmlformats.org/drawingml/2006/main">
            <a:ext uri="{FF2B5EF4-FFF2-40B4-BE49-F238E27FC236}">
              <a16:creationId xmlns:a16="http://schemas.microsoft.com/office/drawing/2014/main" id="{241AF974-975D-28D2-D4FC-2FF44133359E}"/>
            </a:ext>
          </a:extLst>
        </cdr:cNvPr>
        <cdr:cNvSpPr/>
      </cdr:nvSpPr>
      <cdr:spPr>
        <a:xfrm xmlns:a="http://schemas.openxmlformats.org/drawingml/2006/main">
          <a:off x="4641991" y="342900"/>
          <a:ext cx="436177" cy="25673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75%</a:t>
          </a:r>
        </a:p>
      </cdr:txBody>
    </cdr:sp>
  </cdr:relSizeAnchor>
  <cdr:relSizeAnchor xmlns:cdr="http://schemas.openxmlformats.org/drawingml/2006/chartDrawing">
    <cdr:from>
      <cdr:x>0.89981</cdr:x>
      <cdr:y>0.45688</cdr:y>
    </cdr:from>
    <cdr:to>
      <cdr:x>1</cdr:x>
      <cdr:y>0.53136</cdr:y>
    </cdr:to>
    <cdr:sp macro="" textlink="">
      <cdr:nvSpPr>
        <cdr:cNvPr id="5" name="Rectángulo 4">
          <a:extLst xmlns:a="http://schemas.openxmlformats.org/drawingml/2006/main">
            <a:ext uri="{FF2B5EF4-FFF2-40B4-BE49-F238E27FC236}">
              <a16:creationId xmlns:a16="http://schemas.microsoft.com/office/drawing/2014/main" id="{BB81E27F-0645-5F82-B81C-B6E7F75925CB}"/>
            </a:ext>
          </a:extLst>
        </cdr:cNvPr>
        <cdr:cNvSpPr/>
      </cdr:nvSpPr>
      <cdr:spPr>
        <a:xfrm xmlns:a="http://schemas.openxmlformats.org/drawingml/2006/main">
          <a:off x="5005263" y="1574800"/>
          <a:ext cx="557337" cy="25673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100%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0.32824</cdr:x>
      <cdr:y>0.41082</cdr:y>
    </cdr:from>
    <cdr:to>
      <cdr:x>0.64303</cdr:x>
      <cdr:y>0.61915</cdr:y>
    </cdr:to>
    <cdr:sp macro="" textlink="'Informe Cierre 2022'!$E$1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1329784F-C58A-84E9-E8DF-60AFA17DA78F}"/>
            </a:ext>
          </a:extLst>
        </cdr:cNvPr>
        <cdr:cNvSpPr txBox="1"/>
      </cdr:nvSpPr>
      <cdr:spPr>
        <a:xfrm xmlns:a="http://schemas.openxmlformats.org/drawingml/2006/main">
          <a:off x="1322487" y="1459581"/>
          <a:ext cx="1268313" cy="7401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A5A50635-CAE5-4B39-B4F2-88389F6D8FCF}" type="TxLink">
            <a:rPr lang="en-US" sz="2000" b="1" i="0" u="none" strike="noStrike">
              <a:solidFill>
                <a:schemeClr val="accent1"/>
              </a:solidFill>
              <a:latin typeface="Calibri"/>
              <a:cs typeface="Calibri"/>
            </a:rPr>
            <a:pPr algn="ctr"/>
            <a:t>59,8%</a:t>
          </a:fld>
          <a:endParaRPr lang="es-CO" sz="4000" b="1">
            <a:solidFill>
              <a:schemeClr val="accent1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0.33532</cdr:x>
      <cdr:y>0.37061</cdr:y>
    </cdr:from>
    <cdr:to>
      <cdr:x>0.65011</cdr:x>
      <cdr:y>0.57894</cdr:y>
    </cdr:to>
    <cdr:sp macro="" textlink="'Informe Cierre 2022'!$J$1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1329784F-C58A-84E9-E8DF-60AFA17DA78F}"/>
            </a:ext>
          </a:extLst>
        </cdr:cNvPr>
        <cdr:cNvSpPr txBox="1"/>
      </cdr:nvSpPr>
      <cdr:spPr>
        <a:xfrm xmlns:a="http://schemas.openxmlformats.org/drawingml/2006/main">
          <a:off x="1351043" y="1316697"/>
          <a:ext cx="1268313" cy="7401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68AC3E98-984F-417F-99BC-634361AC3E05}" type="TxLink">
            <a:rPr lang="en-US" sz="2000" b="1" i="0" u="none" strike="noStrike">
              <a:solidFill>
                <a:schemeClr val="accent2"/>
              </a:solidFill>
              <a:latin typeface="Calibri"/>
              <a:cs typeface="Calibri"/>
            </a:rPr>
            <a:pPr algn="ctr"/>
            <a:t>51,6%</a:t>
          </a:fld>
          <a:endParaRPr lang="es-CO" sz="7200" b="1">
            <a:solidFill>
              <a:schemeClr val="accent2"/>
            </a:solidFill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342900</xdr:colOff>
      <xdr:row>30</xdr:row>
      <xdr:rowOff>161925</xdr:rowOff>
    </xdr:from>
    <xdr:to>
      <xdr:col>7</xdr:col>
      <xdr:colOff>466725</xdr:colOff>
      <xdr:row>32</xdr:row>
      <xdr:rowOff>95250</xdr:rowOff>
    </xdr:to>
    <xdr:sp macro="" textlink="$F$6">
      <xdr:nvSpPr>
        <xdr:cNvPr id="6" name="CuadroTexto 5">
          <a:extLst>
            <a:ext uri="{FF2B5EF4-FFF2-40B4-BE49-F238E27FC236}">
              <a16:creationId xmlns:a16="http://schemas.microsoft.com/office/drawing/2014/main" id="{F04A173B-A18B-E249-B162-8D6C946D3117}"/>
            </a:ext>
          </a:extLst>
        </xdr:cNvPr>
        <xdr:cNvSpPr txBox="1"/>
      </xdr:nvSpPr>
      <xdr:spPr>
        <a:xfrm>
          <a:off x="3905250" y="2209800"/>
          <a:ext cx="8858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8FFFFD0-B84C-462C-858B-85270C37EC91}" type="TxLink">
            <a:rPr lang="en-US" sz="16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 </a:t>
          </a:fld>
          <a:endParaRPr lang="es-CO" sz="1600" b="1"/>
        </a:p>
      </xdr:txBody>
    </xdr:sp>
    <xdr:clientData/>
  </xdr:twoCellAnchor>
  <xdr:twoCellAnchor>
    <xdr:from>
      <xdr:col>1</xdr:col>
      <xdr:colOff>86457</xdr:colOff>
      <xdr:row>72</xdr:row>
      <xdr:rowOff>149645</xdr:rowOff>
    </xdr:from>
    <xdr:to>
      <xdr:col>13</xdr:col>
      <xdr:colOff>498881</xdr:colOff>
      <xdr:row>83</xdr:row>
      <xdr:rowOff>19470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id="{AEB3F78A-A0A0-4202-9DC1-FD294A710E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</xdr:colOff>
      <xdr:row>37</xdr:row>
      <xdr:rowOff>129271</xdr:rowOff>
    </xdr:from>
    <xdr:to>
      <xdr:col>13</xdr:col>
      <xdr:colOff>657226</xdr:colOff>
      <xdr:row>47</xdr:row>
      <xdr:rowOff>89647</xdr:rowOff>
    </xdr:to>
    <xdr:graphicFrame macro="">
      <xdr:nvGraphicFramePr>
        <xdr:cNvPr id="54" name="Gráfico 53">
          <a:extLst>
            <a:ext uri="{FF2B5EF4-FFF2-40B4-BE49-F238E27FC236}">
              <a16:creationId xmlns:a16="http://schemas.microsoft.com/office/drawing/2014/main" id="{63FD16A3-1357-5243-361B-4E2FA64379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14408</xdr:colOff>
      <xdr:row>86</xdr:row>
      <xdr:rowOff>76878</xdr:rowOff>
    </xdr:from>
    <xdr:to>
      <xdr:col>7</xdr:col>
      <xdr:colOff>348343</xdr:colOff>
      <xdr:row>103</xdr:row>
      <xdr:rowOff>155121</xdr:rowOff>
    </xdr:to>
    <xdr:graphicFrame macro="">
      <xdr:nvGraphicFramePr>
        <xdr:cNvPr id="56" name="Gráfico 55">
          <a:extLst>
            <a:ext uri="{FF2B5EF4-FFF2-40B4-BE49-F238E27FC236}">
              <a16:creationId xmlns:a16="http://schemas.microsoft.com/office/drawing/2014/main" id="{B43FFA6C-70C7-887D-5FBD-605E9C670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120197</xdr:colOff>
      <xdr:row>151</xdr:row>
      <xdr:rowOff>49437</xdr:rowOff>
    </xdr:from>
    <xdr:to>
      <xdr:col>7</xdr:col>
      <xdr:colOff>435428</xdr:colOff>
      <xdr:row>163</xdr:row>
      <xdr:rowOff>190273</xdr:rowOff>
    </xdr:to>
    <xdr:graphicFrame macro="">
      <xdr:nvGraphicFramePr>
        <xdr:cNvPr id="62" name="Gráfico 61">
          <a:extLst>
            <a:ext uri="{FF2B5EF4-FFF2-40B4-BE49-F238E27FC236}">
              <a16:creationId xmlns:a16="http://schemas.microsoft.com/office/drawing/2014/main" id="{56D05D74-2488-4320-A771-5DF1C5BE74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39459</xdr:colOff>
      <xdr:row>116</xdr:row>
      <xdr:rowOff>147126</xdr:rowOff>
    </xdr:from>
    <xdr:to>
      <xdr:col>13</xdr:col>
      <xdr:colOff>572859</xdr:colOff>
      <xdr:row>138</xdr:row>
      <xdr:rowOff>163285</xdr:rowOff>
    </xdr:to>
    <xdr:graphicFrame macro="">
      <xdr:nvGraphicFramePr>
        <xdr:cNvPr id="65" name="Gráfico 64">
          <a:extLst>
            <a:ext uri="{FF2B5EF4-FFF2-40B4-BE49-F238E27FC236}">
              <a16:creationId xmlns:a16="http://schemas.microsoft.com/office/drawing/2014/main" id="{98B5628F-7A7D-FBCC-A7E7-7914867277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138451</xdr:colOff>
      <xdr:row>138</xdr:row>
      <xdr:rowOff>144065</xdr:rowOff>
    </xdr:from>
    <xdr:to>
      <xdr:col>13</xdr:col>
      <xdr:colOff>602796</xdr:colOff>
      <xdr:row>150</xdr:row>
      <xdr:rowOff>180974</xdr:rowOff>
    </xdr:to>
    <xdr:graphicFrame macro="">
      <xdr:nvGraphicFramePr>
        <xdr:cNvPr id="66" name="Gráfico 65">
          <a:extLst>
            <a:ext uri="{FF2B5EF4-FFF2-40B4-BE49-F238E27FC236}">
              <a16:creationId xmlns:a16="http://schemas.microsoft.com/office/drawing/2014/main" id="{EE42132F-20EC-5BE8-7F66-4FF89C6037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747592</xdr:colOff>
      <xdr:row>50</xdr:row>
      <xdr:rowOff>13607</xdr:rowOff>
    </xdr:from>
    <xdr:to>
      <xdr:col>13</xdr:col>
      <xdr:colOff>568298</xdr:colOff>
      <xdr:row>72</xdr:row>
      <xdr:rowOff>24512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C73AAB-DD2C-9E35-F763-52ECB202CB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250598</xdr:colOff>
      <xdr:row>4</xdr:row>
      <xdr:rowOff>71947</xdr:rowOff>
    </xdr:from>
    <xdr:to>
      <xdr:col>8</xdr:col>
      <xdr:colOff>1088798</xdr:colOff>
      <xdr:row>22</xdr:row>
      <xdr:rowOff>89807</xdr:rowOff>
    </xdr:to>
    <xdr:graphicFrame macro="">
      <xdr:nvGraphicFramePr>
        <xdr:cNvPr id="7" name="Gráfico 1">
          <a:extLst>
            <a:ext uri="{FF2B5EF4-FFF2-40B4-BE49-F238E27FC236}">
              <a16:creationId xmlns:a16="http://schemas.microsoft.com/office/drawing/2014/main" id="{BBAB0DF8-EA7C-4432-80C9-562CA1F5DE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385763</xdr:colOff>
      <xdr:row>4</xdr:row>
      <xdr:rowOff>169069</xdr:rowOff>
    </xdr:from>
    <xdr:to>
      <xdr:col>5</xdr:col>
      <xdr:colOff>390914</xdr:colOff>
      <xdr:row>6</xdr:row>
      <xdr:rowOff>44806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B5BBA56C-A200-4C77-A486-F8D76D79E1A9}"/>
            </a:ext>
          </a:extLst>
        </xdr:cNvPr>
        <xdr:cNvSpPr/>
      </xdr:nvSpPr>
      <xdr:spPr>
        <a:xfrm>
          <a:off x="3433763" y="966788"/>
          <a:ext cx="517120" cy="25673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40%</a:t>
          </a:r>
        </a:p>
      </xdr:txBody>
    </xdr:sp>
    <xdr:clientData/>
  </xdr:twoCellAnchor>
  <xdr:twoCellAnchor>
    <xdr:from>
      <xdr:col>6</xdr:col>
      <xdr:colOff>21431</xdr:colOff>
      <xdr:row>13</xdr:row>
      <xdr:rowOff>78581</xdr:rowOff>
    </xdr:from>
    <xdr:to>
      <xdr:col>7</xdr:col>
      <xdr:colOff>145256</xdr:colOff>
      <xdr:row>15</xdr:row>
      <xdr:rowOff>11906</xdr:rowOff>
    </xdr:to>
    <xdr:sp macro="" textlink="$B$7">
      <xdr:nvSpPr>
        <xdr:cNvPr id="9" name="CuadroTexto 8">
          <a:extLst>
            <a:ext uri="{FF2B5EF4-FFF2-40B4-BE49-F238E27FC236}">
              <a16:creationId xmlns:a16="http://schemas.microsoft.com/office/drawing/2014/main" id="{8F3E44E7-3419-4B3F-A665-D181B6061B3D}"/>
            </a:ext>
          </a:extLst>
        </xdr:cNvPr>
        <xdr:cNvSpPr txBox="1"/>
      </xdr:nvSpPr>
      <xdr:spPr>
        <a:xfrm>
          <a:off x="4343400" y="2590800"/>
          <a:ext cx="8858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fld id="{AF70C47A-B2CE-4DC2-93BE-5F81FD62ECA8}" type="TxLink">
            <a:rPr lang="en-US" sz="1600" b="1" i="0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ctr"/>
            <a:t>38,85</a:t>
          </a:fld>
          <a:endParaRPr lang="es-CO" sz="2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476250</xdr:colOff>
      <xdr:row>3</xdr:row>
      <xdr:rowOff>83344</xdr:rowOff>
    </xdr:from>
    <xdr:to>
      <xdr:col>7</xdr:col>
      <xdr:colOff>178607</xdr:colOff>
      <xdr:row>4</xdr:row>
      <xdr:rowOff>149600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5474B82F-2E84-F3EF-4026-E4E0864EA915}"/>
            </a:ext>
          </a:extLst>
        </xdr:cNvPr>
        <xdr:cNvSpPr/>
      </xdr:nvSpPr>
      <xdr:spPr>
        <a:xfrm>
          <a:off x="4798219" y="690563"/>
          <a:ext cx="464357" cy="25675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80%</a:t>
          </a:r>
        </a:p>
      </xdr:txBody>
    </xdr:sp>
    <xdr:clientData/>
  </xdr:twoCellAnchor>
  <xdr:twoCellAnchor>
    <xdr:from>
      <xdr:col>5</xdr:col>
      <xdr:colOff>271462</xdr:colOff>
      <xdr:row>3</xdr:row>
      <xdr:rowOff>176212</xdr:rowOff>
    </xdr:from>
    <xdr:to>
      <xdr:col>5</xdr:col>
      <xdr:colOff>735819</xdr:colOff>
      <xdr:row>5</xdr:row>
      <xdr:rowOff>51968</xdr:rowOff>
    </xdr:to>
    <xdr:sp macro="" textlink="">
      <xdr:nvSpPr>
        <xdr:cNvPr id="13" name="Rectángulo 12">
          <a:extLst>
            <a:ext uri="{FF2B5EF4-FFF2-40B4-BE49-F238E27FC236}">
              <a16:creationId xmlns:a16="http://schemas.microsoft.com/office/drawing/2014/main" id="{C9A23E70-F875-4071-B59D-A500FC3A3675}"/>
            </a:ext>
          </a:extLst>
        </xdr:cNvPr>
        <xdr:cNvSpPr/>
      </xdr:nvSpPr>
      <xdr:spPr>
        <a:xfrm>
          <a:off x="3831431" y="783431"/>
          <a:ext cx="464357" cy="25675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50%</a:t>
          </a:r>
        </a:p>
      </xdr:txBody>
    </xdr:sp>
    <xdr:clientData/>
  </xdr:twoCellAnchor>
  <xdr:twoCellAnchor>
    <xdr:from>
      <xdr:col>3</xdr:col>
      <xdr:colOff>740569</xdr:colOff>
      <xdr:row>6</xdr:row>
      <xdr:rowOff>107157</xdr:rowOff>
    </xdr:from>
    <xdr:to>
      <xdr:col>4</xdr:col>
      <xdr:colOff>495689</xdr:colOff>
      <xdr:row>7</xdr:row>
      <xdr:rowOff>173394</xdr:rowOff>
    </xdr:to>
    <xdr:sp macro="" textlink="">
      <xdr:nvSpPr>
        <xdr:cNvPr id="14" name="Rectángulo 13">
          <a:extLst>
            <a:ext uri="{FF2B5EF4-FFF2-40B4-BE49-F238E27FC236}">
              <a16:creationId xmlns:a16="http://schemas.microsoft.com/office/drawing/2014/main" id="{65AD80AA-8883-489E-9FA1-745786527F53}"/>
            </a:ext>
          </a:extLst>
        </xdr:cNvPr>
        <xdr:cNvSpPr/>
      </xdr:nvSpPr>
      <xdr:spPr>
        <a:xfrm>
          <a:off x="3026569" y="1285876"/>
          <a:ext cx="517120" cy="25673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30%</a:t>
          </a:r>
        </a:p>
      </xdr:txBody>
    </xdr:sp>
    <xdr:clientData/>
  </xdr:twoCellAnchor>
  <xdr:twoCellAnchor>
    <xdr:from>
      <xdr:col>5</xdr:col>
      <xdr:colOff>650082</xdr:colOff>
      <xdr:row>3</xdr:row>
      <xdr:rowOff>66675</xdr:rowOff>
    </xdr:from>
    <xdr:to>
      <xdr:col>6</xdr:col>
      <xdr:colOff>352439</xdr:colOff>
      <xdr:row>4</xdr:row>
      <xdr:rowOff>132931</xdr:rowOff>
    </xdr:to>
    <xdr:sp macro="" textlink="">
      <xdr:nvSpPr>
        <xdr:cNvPr id="15" name="Rectángulo 14">
          <a:extLst>
            <a:ext uri="{FF2B5EF4-FFF2-40B4-BE49-F238E27FC236}">
              <a16:creationId xmlns:a16="http://schemas.microsoft.com/office/drawing/2014/main" id="{A2067CA4-A028-4B57-9A99-150E100864BB}"/>
            </a:ext>
          </a:extLst>
        </xdr:cNvPr>
        <xdr:cNvSpPr/>
      </xdr:nvSpPr>
      <xdr:spPr>
        <a:xfrm>
          <a:off x="4210051" y="673894"/>
          <a:ext cx="464357" cy="25675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60%</a:t>
          </a:r>
        </a:p>
      </xdr:txBody>
    </xdr:sp>
    <xdr:clientData/>
  </xdr:twoCellAnchor>
  <xdr:twoCellAnchor>
    <xdr:from>
      <xdr:col>6</xdr:col>
      <xdr:colOff>200025</xdr:colOff>
      <xdr:row>3</xdr:row>
      <xdr:rowOff>57150</xdr:rowOff>
    </xdr:from>
    <xdr:to>
      <xdr:col>6</xdr:col>
      <xdr:colOff>664382</xdr:colOff>
      <xdr:row>4</xdr:row>
      <xdr:rowOff>123406</xdr:rowOff>
    </xdr:to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772E144A-368E-40EB-9EF8-1B6A1876DEE1}"/>
            </a:ext>
          </a:extLst>
        </xdr:cNvPr>
        <xdr:cNvSpPr/>
      </xdr:nvSpPr>
      <xdr:spPr>
        <a:xfrm>
          <a:off x="4521994" y="664369"/>
          <a:ext cx="464357" cy="25675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70%</a:t>
          </a:r>
        </a:p>
      </xdr:txBody>
    </xdr:sp>
    <xdr:clientData/>
  </xdr:twoCellAnchor>
  <xdr:twoCellAnchor>
    <xdr:from>
      <xdr:col>7</xdr:col>
      <xdr:colOff>21432</xdr:colOff>
      <xdr:row>3</xdr:row>
      <xdr:rowOff>140494</xdr:rowOff>
    </xdr:from>
    <xdr:to>
      <xdr:col>7</xdr:col>
      <xdr:colOff>485789</xdr:colOff>
      <xdr:row>5</xdr:row>
      <xdr:rowOff>16250</xdr:rowOff>
    </xdr:to>
    <xdr:sp macro="" textlink="">
      <xdr:nvSpPr>
        <xdr:cNvPr id="17" name="Rectángulo 16">
          <a:extLst>
            <a:ext uri="{FF2B5EF4-FFF2-40B4-BE49-F238E27FC236}">
              <a16:creationId xmlns:a16="http://schemas.microsoft.com/office/drawing/2014/main" id="{5A15BC67-0D56-4A8A-A5C5-41311FD005CD}"/>
            </a:ext>
          </a:extLst>
        </xdr:cNvPr>
        <xdr:cNvSpPr/>
      </xdr:nvSpPr>
      <xdr:spPr>
        <a:xfrm>
          <a:off x="5153726" y="756818"/>
          <a:ext cx="464357" cy="25675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90%</a:t>
          </a:r>
        </a:p>
      </xdr:txBody>
    </xdr:sp>
    <xdr:clientData/>
  </xdr:twoCellAnchor>
  <xdr:twoCellAnchor>
    <xdr:from>
      <xdr:col>1</xdr:col>
      <xdr:colOff>101251</xdr:colOff>
      <xdr:row>106</xdr:row>
      <xdr:rowOff>65634</xdr:rowOff>
    </xdr:from>
    <xdr:to>
      <xdr:col>13</xdr:col>
      <xdr:colOff>652341</xdr:colOff>
      <xdr:row>115</xdr:row>
      <xdr:rowOff>33618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D7196F4-3D70-2E55-883E-9B5CB47943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706209</xdr:colOff>
      <xdr:row>86</xdr:row>
      <xdr:rowOff>100694</xdr:rowOff>
    </xdr:from>
    <xdr:to>
      <xdr:col>13</xdr:col>
      <xdr:colOff>693965</xdr:colOff>
      <xdr:row>104</xdr:row>
      <xdr:rowOff>61232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EBAFE4A-83AD-18E0-1C7C-C2C8C1284B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553812</xdr:colOff>
      <xdr:row>151</xdr:row>
      <xdr:rowOff>70755</xdr:rowOff>
    </xdr:from>
    <xdr:to>
      <xdr:col>13</xdr:col>
      <xdr:colOff>506184</xdr:colOff>
      <xdr:row>163</xdr:row>
      <xdr:rowOff>201384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F76E227A-4D08-3AFC-1EFA-B1438F4FC4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253841</xdr:colOff>
      <xdr:row>17</xdr:row>
      <xdr:rowOff>136072</xdr:rowOff>
    </xdr:from>
    <xdr:to>
      <xdr:col>13</xdr:col>
      <xdr:colOff>423344</xdr:colOff>
      <xdr:row>32</xdr:row>
      <xdr:rowOff>108858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9DBC828-EE80-B757-1DDC-906D2117A1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0.27037</cdr:x>
      <cdr:y>0.4462</cdr:y>
    </cdr:from>
    <cdr:to>
      <cdr:x>0.34878</cdr:x>
      <cdr:y>0.52068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A13A5C58-9FF3-AEB7-C607-433091C16815}"/>
            </a:ext>
          </a:extLst>
        </cdr:cNvPr>
        <cdr:cNvSpPr/>
      </cdr:nvSpPr>
      <cdr:spPr>
        <a:xfrm xmlns:a="http://schemas.openxmlformats.org/drawingml/2006/main">
          <a:off x="1601206" y="1537998"/>
          <a:ext cx="464357" cy="256723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0%</a:t>
          </a:r>
        </a:p>
      </cdr:txBody>
    </cdr:sp>
  </cdr:relSizeAnchor>
  <cdr:relSizeAnchor xmlns:cdr="http://schemas.openxmlformats.org/drawingml/2006/chartDrawing">
    <cdr:from>
      <cdr:x>0.31079</cdr:x>
      <cdr:y>0.20265</cdr:y>
    </cdr:from>
    <cdr:to>
      <cdr:x>0.3892</cdr:x>
      <cdr:y>0.27714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85837BC0-BE17-8BBE-D2AE-584D965E3985}"/>
            </a:ext>
          </a:extLst>
        </cdr:cNvPr>
        <cdr:cNvSpPr/>
      </cdr:nvSpPr>
      <cdr:spPr>
        <a:xfrm xmlns:a="http://schemas.openxmlformats.org/drawingml/2006/main">
          <a:off x="1840570" y="698490"/>
          <a:ext cx="464357" cy="25675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20%</a:t>
          </a:r>
        </a:p>
      </cdr:txBody>
    </cdr:sp>
  </cdr:relSizeAnchor>
  <cdr:relSizeAnchor xmlns:cdr="http://schemas.openxmlformats.org/drawingml/2006/chartDrawing">
    <cdr:from>
      <cdr:x>0.73294</cdr:x>
      <cdr:y>0</cdr:y>
    </cdr:from>
    <cdr:to>
      <cdr:x>0.83313</cdr:x>
      <cdr:y>0.07448</cdr:y>
    </cdr:to>
    <cdr:sp macro="" textlink="">
      <cdr:nvSpPr>
        <cdr:cNvPr id="5" name="Rectángulo 4">
          <a:extLst xmlns:a="http://schemas.openxmlformats.org/drawingml/2006/main">
            <a:ext uri="{FF2B5EF4-FFF2-40B4-BE49-F238E27FC236}">
              <a16:creationId xmlns:a16="http://schemas.microsoft.com/office/drawing/2014/main" id="{BB81E27F-0645-5F82-B81C-B6E7F75925CB}"/>
            </a:ext>
          </a:extLst>
        </cdr:cNvPr>
        <cdr:cNvSpPr/>
      </cdr:nvSpPr>
      <cdr:spPr>
        <a:xfrm xmlns:a="http://schemas.openxmlformats.org/drawingml/2006/main">
          <a:off x="4340608" y="0"/>
          <a:ext cx="593342" cy="256723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100%</a:t>
          </a:r>
        </a:p>
      </cdr:txBody>
    </cdr:sp>
  </cdr:relSizeAnchor>
  <cdr:relSizeAnchor xmlns:cdr="http://schemas.openxmlformats.org/drawingml/2006/chartDrawing">
    <cdr:from>
      <cdr:x>0.27195</cdr:x>
      <cdr:y>0.33598</cdr:y>
    </cdr:from>
    <cdr:to>
      <cdr:x>0.35036</cdr:x>
      <cdr:y>0.41047</cdr:y>
    </cdr:to>
    <cdr:sp macro="" textlink="">
      <cdr:nvSpPr>
        <cdr:cNvPr id="7" name="Rectángulo 6">
          <a:extLst xmlns:a="http://schemas.openxmlformats.org/drawingml/2006/main">
            <a:ext uri="{FF2B5EF4-FFF2-40B4-BE49-F238E27FC236}">
              <a16:creationId xmlns:a16="http://schemas.microsoft.com/office/drawing/2014/main" id="{F9721EFA-09EC-8026-179B-1B3635425656}"/>
            </a:ext>
          </a:extLst>
        </cdr:cNvPr>
        <cdr:cNvSpPr/>
      </cdr:nvSpPr>
      <cdr:spPr>
        <a:xfrm xmlns:a="http://schemas.openxmlformats.org/drawingml/2006/main">
          <a:off x="1610519" y="1158081"/>
          <a:ext cx="464357" cy="256757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91440" tIns="45720" rIns="91440" bIns="4572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 sz="1050" b="1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10%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38100</xdr:rowOff>
    </xdr:from>
    <xdr:to>
      <xdr:col>0</xdr:col>
      <xdr:colOff>279400</xdr:colOff>
      <xdr:row>8</xdr:row>
      <xdr:rowOff>69850</xdr:rowOff>
    </xdr:to>
    <xdr:pic>
      <xdr:nvPicPr>
        <xdr:cNvPr id="9" name="Gráfico 8" descr="Insignia 1 con relleno sólido">
          <a:extLst>
            <a:ext uri="{FF2B5EF4-FFF2-40B4-BE49-F238E27FC236}">
              <a16:creationId xmlns:a16="http://schemas.microsoft.com/office/drawing/2014/main" id="{F9F3D606-C1BC-41B3-9599-5391E35AD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95300" y="1219200"/>
          <a:ext cx="279400" cy="27940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</xdr:row>
      <xdr:rowOff>47625</xdr:rowOff>
    </xdr:from>
    <xdr:to>
      <xdr:col>0</xdr:col>
      <xdr:colOff>380999</xdr:colOff>
      <xdr:row>9</xdr:row>
      <xdr:rowOff>142875</xdr:rowOff>
    </xdr:to>
    <xdr:sp macro="[0]!Feb" textlink="">
      <xdr:nvSpPr>
        <xdr:cNvPr id="12" name="Rectángulo: esquinas superiores redondeadas 11">
          <a:extLst>
            <a:ext uri="{FF2B5EF4-FFF2-40B4-BE49-F238E27FC236}">
              <a16:creationId xmlns:a16="http://schemas.microsoft.com/office/drawing/2014/main" id="{243B6D34-92E9-4C12-B4FA-74B6637F7F23}"/>
            </a:ext>
          </a:extLst>
        </xdr:cNvPr>
        <xdr:cNvSpPr/>
      </xdr:nvSpPr>
      <xdr:spPr>
        <a:xfrm rot="5400000">
          <a:off x="854868" y="616743"/>
          <a:ext cx="476250" cy="2005013"/>
        </a:xfrm>
        <a:prstGeom prst="round2SameRect">
          <a:avLst/>
        </a:prstGeom>
        <a:solidFill>
          <a:schemeClr val="bg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lIns="36000" tIns="0" rIns="36000" bIns="0" rtlCol="0" anchor="t"/>
        <a:lstStyle/>
        <a:p>
          <a:pPr marL="0" indent="0" algn="ctr"/>
          <a:r>
            <a:rPr lang="es-CO" sz="11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Comparativos</a:t>
          </a:r>
        </a:p>
      </xdr:txBody>
    </xdr:sp>
    <xdr:clientData/>
  </xdr:twoCellAnchor>
  <xdr:twoCellAnchor editAs="oneCell">
    <xdr:from>
      <xdr:col>0</xdr:col>
      <xdr:colOff>0</xdr:colOff>
      <xdr:row>8</xdr:row>
      <xdr:rowOff>28575</xdr:rowOff>
    </xdr:from>
    <xdr:to>
      <xdr:col>0</xdr:col>
      <xdr:colOff>295275</xdr:colOff>
      <xdr:row>10</xdr:row>
      <xdr:rowOff>76200</xdr:rowOff>
    </xdr:to>
    <xdr:pic>
      <xdr:nvPicPr>
        <xdr:cNvPr id="3" name="Gráfico 2" descr="Estadísticas contorno">
          <a:extLst>
            <a:ext uri="{FF2B5EF4-FFF2-40B4-BE49-F238E27FC236}">
              <a16:creationId xmlns:a16="http://schemas.microsoft.com/office/drawing/2014/main" id="{B64CB50C-7A6C-5794-11F5-385A56FED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714500" y="1552575"/>
          <a:ext cx="295275" cy="295275"/>
        </a:xfrm>
        <a:prstGeom prst="rect">
          <a:avLst/>
        </a:prstGeom>
      </xdr:spPr>
    </xdr:pic>
    <xdr:clientData/>
  </xdr:twoCellAnchor>
  <xdr:twoCellAnchor>
    <xdr:from>
      <xdr:col>1</xdr:col>
      <xdr:colOff>709839</xdr:colOff>
      <xdr:row>3</xdr:row>
      <xdr:rowOff>192767</xdr:rowOff>
    </xdr:from>
    <xdr:to>
      <xdr:col>10</xdr:col>
      <xdr:colOff>8163</xdr:colOff>
      <xdr:row>30</xdr:row>
      <xdr:rowOff>74385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0C34214-4DC8-464C-4BE1-1429CF6F46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758825</xdr:colOff>
      <xdr:row>4</xdr:row>
      <xdr:rowOff>0</xdr:rowOff>
    </xdr:from>
    <xdr:to>
      <xdr:col>18</xdr:col>
      <xdr:colOff>53975</xdr:colOff>
      <xdr:row>30</xdr:row>
      <xdr:rowOff>66675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A243C6E-7454-49EE-B151-355407925E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563032</xdr:colOff>
      <xdr:row>63</xdr:row>
      <xdr:rowOff>21165</xdr:rowOff>
    </xdr:from>
    <xdr:to>
      <xdr:col>9</xdr:col>
      <xdr:colOff>761999</xdr:colOff>
      <xdr:row>85</xdr:row>
      <xdr:rowOff>21166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4071D76-BAA7-4C9C-9646-1EAB396DAA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10583</xdr:colOff>
      <xdr:row>63</xdr:row>
      <xdr:rowOff>20109</xdr:rowOff>
    </xdr:from>
    <xdr:to>
      <xdr:col>18</xdr:col>
      <xdr:colOff>42333</xdr:colOff>
      <xdr:row>85</xdr:row>
      <xdr:rowOff>21167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FF695D0-2826-4286-A178-3A15C67E8E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592667</xdr:colOff>
      <xdr:row>34</xdr:row>
      <xdr:rowOff>23283</xdr:rowOff>
    </xdr:from>
    <xdr:to>
      <xdr:col>9</xdr:col>
      <xdr:colOff>652991</xdr:colOff>
      <xdr:row>60</xdr:row>
      <xdr:rowOff>109008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7E4BF3E2-5E84-4C77-AE6E-BDE67D905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727075</xdr:colOff>
      <xdr:row>34</xdr:row>
      <xdr:rowOff>21167</xdr:rowOff>
    </xdr:from>
    <xdr:to>
      <xdr:col>18</xdr:col>
      <xdr:colOff>22225</xdr:colOff>
      <xdr:row>60</xdr:row>
      <xdr:rowOff>87842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FC551C0B-1840-41FF-A6C7-9CE738F69A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605366</xdr:colOff>
      <xdr:row>85</xdr:row>
      <xdr:rowOff>116418</xdr:rowOff>
    </xdr:from>
    <xdr:to>
      <xdr:col>10</xdr:col>
      <xdr:colOff>21166</xdr:colOff>
      <xdr:row>108</xdr:row>
      <xdr:rowOff>42334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DBC282E7-AF2C-4B0E-9FB3-7D48BFD331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18899</xdr:colOff>
      <xdr:row>85</xdr:row>
      <xdr:rowOff>104775</xdr:rowOff>
    </xdr:from>
    <xdr:to>
      <xdr:col>18</xdr:col>
      <xdr:colOff>40821</xdr:colOff>
      <xdr:row>108</xdr:row>
      <xdr:rowOff>31750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3ADAEE27-074A-41AC-AEA6-0B5F635D29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756708</xdr:colOff>
      <xdr:row>111</xdr:row>
      <xdr:rowOff>46565</xdr:rowOff>
    </xdr:from>
    <xdr:to>
      <xdr:col>18</xdr:col>
      <xdr:colOff>13607</xdr:colOff>
      <xdr:row>126</xdr:row>
      <xdr:rowOff>10581</xdr:rowOff>
    </xdr:to>
    <xdr:graphicFrame macro="">
      <xdr:nvGraphicFramePr>
        <xdr:cNvPr id="27" name="Gráfico 20">
          <a:extLst>
            <a:ext uri="{FF2B5EF4-FFF2-40B4-BE49-F238E27FC236}">
              <a16:creationId xmlns:a16="http://schemas.microsoft.com/office/drawing/2014/main" id="{4B18CA7A-A60C-05DF-7ED6-F773A51BAC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</xdr:col>
      <xdr:colOff>10583</xdr:colOff>
      <xdr:row>127</xdr:row>
      <xdr:rowOff>179916</xdr:rowOff>
    </xdr:from>
    <xdr:to>
      <xdr:col>18</xdr:col>
      <xdr:colOff>1</xdr:colOff>
      <xdr:row>142</xdr:row>
      <xdr:rowOff>63500</xdr:rowOff>
    </xdr:to>
    <xdr:graphicFrame macro="">
      <xdr:nvGraphicFramePr>
        <xdr:cNvPr id="25" name="Gráfico 21">
          <a:extLst>
            <a:ext uri="{FF2B5EF4-FFF2-40B4-BE49-F238E27FC236}">
              <a16:creationId xmlns:a16="http://schemas.microsoft.com/office/drawing/2014/main" id="{4623C207-89F5-4C13-BB33-BF786BF81C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1269999</xdr:colOff>
      <xdr:row>3</xdr:row>
      <xdr:rowOff>154669</xdr:rowOff>
    </xdr:from>
    <xdr:to>
      <xdr:col>7</xdr:col>
      <xdr:colOff>2362200</xdr:colOff>
      <xdr:row>19</xdr:row>
      <xdr:rowOff>129269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2E9E891-00C4-478F-A28A-012CFB56F2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81642</xdr:colOff>
      <xdr:row>6</xdr:row>
      <xdr:rowOff>13607</xdr:rowOff>
    </xdr:from>
    <xdr:to>
      <xdr:col>5</xdr:col>
      <xdr:colOff>2408464</xdr:colOff>
      <xdr:row>18</xdr:row>
      <xdr:rowOff>40821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PROCESO 2">
              <a:extLst>
                <a:ext uri="{FF2B5EF4-FFF2-40B4-BE49-F238E27FC236}">
                  <a16:creationId xmlns:a16="http://schemas.microsoft.com/office/drawing/2014/main" id="{26C75947-8762-4016-A082-F29E1E8D08B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CESO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1642" y="1306286"/>
              <a:ext cx="9372600" cy="264999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  <xdr:twoCellAnchor>
    <xdr:from>
      <xdr:col>7</xdr:col>
      <xdr:colOff>1687286</xdr:colOff>
      <xdr:row>1</xdr:row>
      <xdr:rowOff>151946</xdr:rowOff>
    </xdr:from>
    <xdr:to>
      <xdr:col>14</xdr:col>
      <xdr:colOff>38100</xdr:colOff>
      <xdr:row>22</xdr:row>
      <xdr:rowOff>27214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9B0419B9-D2F2-44C3-AE90-63F50D92FC5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621611" y="485321"/>
              <a:ext cx="10590439" cy="387576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9</xdr:row>
      <xdr:rowOff>152400</xdr:rowOff>
    </xdr:from>
    <xdr:to>
      <xdr:col>0</xdr:col>
      <xdr:colOff>345280</xdr:colOff>
      <xdr:row>12</xdr:row>
      <xdr:rowOff>57150</xdr:rowOff>
    </xdr:to>
    <xdr:sp macro="[0]!ConRG" textlink="">
      <xdr:nvSpPr>
        <xdr:cNvPr id="6" name="Rectángulo: esquinas superiores redondeadas 5">
          <a:extLst>
            <a:ext uri="{FF2B5EF4-FFF2-40B4-BE49-F238E27FC236}">
              <a16:creationId xmlns:a16="http://schemas.microsoft.com/office/drawing/2014/main" id="{3102D4EE-3A88-44EC-ABA8-40508FE488CE}"/>
            </a:ext>
          </a:extLst>
        </xdr:cNvPr>
        <xdr:cNvSpPr/>
      </xdr:nvSpPr>
      <xdr:spPr>
        <a:xfrm rot="5400000">
          <a:off x="-238125" y="2247900"/>
          <a:ext cx="476250" cy="0"/>
        </a:xfrm>
        <a:prstGeom prst="round2SameRect">
          <a:avLst/>
        </a:prstGeom>
        <a:solidFill>
          <a:schemeClr val="bg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lIns="36000" tIns="0" rIns="36000" bIns="0" rtlCol="0" anchor="t"/>
        <a:lstStyle/>
        <a:p>
          <a:pPr marL="0" indent="0" algn="ctr"/>
          <a:r>
            <a:rPr lang="es-CO" sz="11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Cons. Riesgos de Gestión</a:t>
          </a:r>
        </a:p>
      </xdr:txBody>
    </xdr:sp>
    <xdr:clientData/>
  </xdr:twoCellAnchor>
  <xdr:twoCellAnchor editAs="absolute">
    <xdr:from>
      <xdr:col>2</xdr:col>
      <xdr:colOff>85725</xdr:colOff>
      <xdr:row>18</xdr:row>
      <xdr:rowOff>108857</xdr:rowOff>
    </xdr:from>
    <xdr:to>
      <xdr:col>5</xdr:col>
      <xdr:colOff>2381251</xdr:colOff>
      <xdr:row>21</xdr:row>
      <xdr:rowOff>176892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7" name="Tipologia">
              <a:extLst>
                <a:ext uri="{FF2B5EF4-FFF2-40B4-BE49-F238E27FC236}">
                  <a16:creationId xmlns:a16="http://schemas.microsoft.com/office/drawing/2014/main" id="{9FCFD2DF-F831-8026-D68D-7BFDCAE463B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log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5724" y="3690257"/>
              <a:ext cx="9406619" cy="76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  <xdr:twoCellAnchor editAs="absolute">
    <xdr:from>
      <xdr:col>2</xdr:col>
      <xdr:colOff>111125</xdr:colOff>
      <xdr:row>2</xdr:row>
      <xdr:rowOff>69851</xdr:rowOff>
    </xdr:from>
    <xdr:to>
      <xdr:col>5</xdr:col>
      <xdr:colOff>2381250</xdr:colOff>
      <xdr:row>5</xdr:row>
      <xdr:rowOff>136071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MES 2">
              <a:extLst>
                <a:ext uri="{FF2B5EF4-FFF2-40B4-BE49-F238E27FC236}">
                  <a16:creationId xmlns:a16="http://schemas.microsoft.com/office/drawing/2014/main" id="{638F4746-BE8A-497A-B791-6EDCB3C448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1125" y="603251"/>
              <a:ext cx="9256032" cy="6377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0.40625</cdr:x>
      <cdr:y>0.40278</cdr:y>
    </cdr:from>
    <cdr:to>
      <cdr:x>0.60625</cdr:x>
      <cdr:y>0.61111</cdr:y>
    </cdr:to>
    <cdr:sp macro="" textlink="'Resumen TRIMESTRE'!$N$6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1329784F-C58A-84E9-E8DF-60AFA17DA78F}"/>
            </a:ext>
          </a:extLst>
        </cdr:cNvPr>
        <cdr:cNvSpPr txBox="1"/>
      </cdr:nvSpPr>
      <cdr:spPr>
        <a:xfrm xmlns:a="http://schemas.openxmlformats.org/drawingml/2006/main">
          <a:off x="1857376" y="1104900"/>
          <a:ext cx="914400" cy="571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7367476C-870E-4144-982F-4650C5D86C7C}" type="TxLink">
            <a:rPr lang="en-US" sz="2000" b="1" i="0" u="none" strike="noStrike">
              <a:solidFill>
                <a:schemeClr val="accent1"/>
              </a:solidFill>
              <a:latin typeface="Calibri"/>
              <a:cs typeface="Calibri"/>
            </a:rPr>
            <a:pPr algn="ctr"/>
            <a:t>37,7%</a:t>
          </a:fld>
          <a:endParaRPr lang="es-CO" sz="2000" b="1">
            <a:solidFill>
              <a:schemeClr val="accent1"/>
            </a:solidFill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delaparra\OneDrive%20-%20Instituto%20Nacional%20de%20Vias%20-%20INVIAS\1.%20TELETRABAJO%202020\2022\5.%20Caracterizaciones\Estado%20del%20arte\Estado%20del%20arte_Nuevo%20modelo%202022_sep%203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delaparra\OneDrive%20-%20Instituto%20Nacional%20de%20Vias%20-%20INVIAS\1.%20TELETRABAJO%202020\2021\0.%20RIESGOS\1.%20MIGRACI&#210;N%20A%20HOJAS%20DE%20TRABAJO\ALEDEJ\hojas%20de%20trabajo%20Riesgos%20ALEDEJ%200806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ntt"/>
      <sheetName val="FASE1"/>
      <sheetName val="FASE2"/>
      <sheetName val="CONVENCIONES  "/>
    </sheetNames>
    <sheetDataSet>
      <sheetData sheetId="0"/>
      <sheetData sheetId="1"/>
      <sheetData sheetId="2"/>
      <sheetData sheetId="3">
        <row r="29">
          <cell r="B29" t="str">
            <v>Pendiente/reunión programada</v>
          </cell>
        </row>
        <row r="30">
          <cell r="B30" t="str">
            <v>Actualmente en mesas de trabajo</v>
          </cell>
        </row>
        <row r="31">
          <cell r="B31" t="str">
            <v>En VB de Elaboración en aplicativo KAWAK</v>
          </cell>
        </row>
        <row r="32">
          <cell r="B32" t="str">
            <v>En VB de Revisión en aplicativo KAWAK</v>
          </cell>
        </row>
        <row r="33">
          <cell r="B33" t="str">
            <v>En VB de  Aprobación en aplicativo KAWAK</v>
          </cell>
        </row>
        <row r="34">
          <cell r="B34" t="str">
            <v>Aprobado y Disponible en listado maestro de documentos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siòn Objetivos"/>
      <sheetName val="RG_litigio"/>
      <sheetName val="RG_conciliación"/>
      <sheetName val="RG_conceptos"/>
      <sheetName val="RG_coactiva"/>
      <sheetName val="RG_PAS"/>
      <sheetName val="RC_Emisión"/>
      <sheetName val="RC_Defensa"/>
      <sheetName val="RC_Decisiones"/>
    </sheetNames>
    <sheetDataSet>
      <sheetData sheetId="0">
        <row r="6">
          <cell r="A6" t="str">
            <v>DIRECCIONAMIENTO ESTRATEGICO Y PLANEACION INSTITUCIONAL</v>
          </cell>
          <cell r="B6" t="str">
            <v>Definir la ruta estratégica institucional en el mediano y corto plazo, optimizando la programación de los recursos financieros y liderando la implementación del Modelo Integrado de Planeación y Gestión –MIPG-, con el fin de orientar la gestión hacia el cumplimiento de los Planes de Desarrollo y las necesidades y expectativas de los Grupos de Valor.</v>
          </cell>
        </row>
        <row r="7">
          <cell r="A7" t="str">
            <v>GESTION DE TECNOLOGIAS DE LA INFORMACION Y COMUNICACIONES</v>
          </cell>
          <cell r="B7" t="str">
            <v>Posibilidad de afectación  económica y Reputacional por baja capacidad de prevención, detección y respuesta de recuperación de las capacidades de Tecnologías de la Información y las Telecomunicaciones - TIC, cuando se presenta una interrupción o falla en los servicios - Plan de recuperación de desastres</v>
          </cell>
        </row>
        <row r="8">
          <cell r="A8" t="str">
            <v>GESTIÓN DEL TALENTO HUMANO</v>
          </cell>
          <cell r="B8" t="str">
            <v>Establecer los lineamientos estratégicos del desarrollo integral del talento humano, dentro del  ciclo del servidor público (ingreso, desarrollo y retiro), en pro del fortalecimiento institucional y la creación del valor público.</v>
          </cell>
        </row>
        <row r="9">
          <cell r="A9" t="str">
            <v>GESTIÓN, MODERNIZACIÓN Y REGULACIÓN NORMATIVA DE LA INFRAESTRUCTURA DE TRANSPORTE</v>
          </cell>
          <cell r="B9" t="str">
            <v>Desarrollar los estudios, control de estaciones de peajes y pesajes, otorgamiento de permisos de competencia del Instituto, regulaciones  e incorporación de tecnologías óptimas para el sector y generar estadísticas para la toma de decisiones, que contribuyan a la conectividad y competitividad territorial y nacional, en la infraestructura carretera, fluvial, férrea y marítima a cargo del INVIAS.</v>
          </cell>
        </row>
        <row r="10">
          <cell r="A10" t="str">
            <v>GESTIÓN AMBIENTAL, SOCIAL, PREDIAL Y DE SOSTENIBILIDAD</v>
          </cell>
          <cell r="B10" t="str">
            <v>Coordinar el  cumplimiento de la gestión ambiental, social, predial y de sostenibilidad de los proyectos de Infraestructura de Transporte vial, fluvial, marítimo y férreo acorde con la normatividad vigente y gobernanza, para mejorar la calidad de vida de la población y conservar el entorno natural.</v>
          </cell>
        </row>
        <row r="11">
          <cell r="A11" t="str">
            <v xml:space="preserve">GESTIÓN DEL RIESGO EN LA INFRAESTRUCTURA DE TRANSPORTE </v>
          </cell>
          <cell r="B11" t="str">
            <v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</v>
          </cell>
        </row>
        <row r="12">
          <cell r="A12" t="str">
            <v>GESTIÓN DE LA INFRAESTRUCTURA VIAL</v>
          </cell>
          <cell r="B12" t="str">
            <v>Dirigir la planificación, estructuración, ejecución y supervisión de proyectos de infraestructura de la red vial, en sus modos carretero, férreo, fluvial y marítimo en el marco de la misión del Instituto.</v>
          </cell>
        </row>
        <row r="13">
          <cell r="A13" t="str">
            <v>CONTROL FINANCIERO Y CONTABLE</v>
          </cell>
          <cell r="B13" t="str">
            <v>Controlar los recursos financieros asignados, con el recibo de la información y su oportuna revisión, registro y verificación, para generar informes y estados financieros razonables, que sirvan de insumo para la toma de decisiones</v>
          </cell>
        </row>
        <row r="14">
          <cell r="A14" t="str">
            <v>PROGRAMA DE SEGURIDAD EN CARRETERAS NACIONALES</v>
          </cell>
          <cell r="B14" t="str">
            <v>Contribuir a la seguridad ciudadana en las carreteras nacionales, mediante el desarrollo de alianzas interinstitucionales, el uso de la tecnología y apoyados en la fuerza pública; propendiendo por mejorar la transitabilidad y movilidad de los usuarios</v>
          </cell>
        </row>
        <row r="15">
          <cell r="A15" t="str">
            <v>GESTIÓN LEGAL Y DEFENSA JUDICIAL</v>
          </cell>
          <cell r="B15" t="str">
            <v>Asesorar dentro de la legalidad de manera oportuna la defensa jurídica de la entidad, facilitando la toma de decisiones administrativas en protección del patrimonio público y en garantía de los derechos constitucionales</v>
          </cell>
        </row>
        <row r="16">
          <cell r="A16" t="str">
            <v>GESTIÓN CONTRACTUAL</v>
          </cell>
          <cell r="B16" t="str">
            <v>Adquirir con oportunidad y calidad los bienes, obras y servicios requeridos por la Entidad de conformidad con el Plan Anual de Adquisiciones (PAA) definido para la vigencia fiscal y a los recursos asignados, mediante los procesos de Selección Objetiva de propuestas y proponentes establecidos en las normas de la Contratación Estatal en Colombia, con el fin de dar cumplimiento a su misión y lograr su continuo funcionamiento.</v>
          </cell>
        </row>
        <row r="17">
          <cell r="A17" t="str">
            <v>ADMINISTACIÓN DE BIENES Y SERVICIOS</v>
          </cell>
          <cell r="B17" t="str">
            <v>Garantizar la administración de  los bienes y la prestación de servicios de apoyo para el funcionamiento y operación  de la Entidad, bajo el marco normativo  que  apoye el desempeño de los procesos y al cumplimiento de la misión institucional.</v>
          </cell>
        </row>
        <row r="18">
          <cell r="A18" t="str">
            <v>EVALUACIÓN Y SEGUIMIENTO</v>
          </cell>
          <cell r="B18" t="str">
            <v>Atender oportunamente a nuestros grupos de valor a través de los diferentes canales de atención para garantizar el acceso a los trámites y servicios de la entidad en cada vigencia, con el fin de generar una buena imagen institucional.</v>
          </cell>
        </row>
        <row r="19">
          <cell r="A19" t="str">
            <v>SERVICIO AL CIUDADANO</v>
          </cell>
          <cell r="B19" t="str">
            <v>Evaluar con objetividad e independencia, la eficiencia, eficacia y efectividad de los controles de la Entidad, asesorando a la dirección en la continuidad del proceso administrativo, la reevaluación de los planes establecidos y en la introducción de los correctivos necesarios para el cumplimiento de las metas u objetivos previstos, en cumplimiento de los roles establecidos por la norma y el esquema de las líneas de defensa.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34">
          <cell r="H34" t="str">
            <v>Métodos de trabajo</v>
          </cell>
        </row>
        <row r="35">
          <cell r="H35" t="str">
            <v>Mano de Obra</v>
          </cell>
        </row>
        <row r="36">
          <cell r="H36" t="str">
            <v>Materiales</v>
          </cell>
        </row>
        <row r="37">
          <cell r="H37" t="str">
            <v>Maquinaria</v>
          </cell>
        </row>
        <row r="38">
          <cell r="H38" t="str">
            <v>Medición</v>
          </cell>
        </row>
        <row r="39">
          <cell r="H39" t="str">
            <v>Medio Ambiente</v>
          </cell>
        </row>
        <row r="91">
          <cell r="C91" t="str">
            <v>Casi seguro</v>
          </cell>
        </row>
        <row r="92">
          <cell r="C92" t="str">
            <v>Probable</v>
          </cell>
        </row>
        <row r="93">
          <cell r="C93" t="str">
            <v>Posible</v>
          </cell>
        </row>
        <row r="94">
          <cell r="C94" t="str">
            <v>Improbable</v>
          </cell>
        </row>
        <row r="95">
          <cell r="C95" t="str">
            <v>Rara vez</v>
          </cell>
        </row>
      </sheetData>
    </sheetDataSet>
  </externalBook>
</externalLink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2" xr10:uid="{67EA1E88-FB75-4CF1-85B2-5420358BB602}" sourceName="PERIODO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PROCESO2" xr10:uid="{85B5AAC3-17A8-4FBB-9507-A282E9A4A218}" sourceName="PROCESO">
  <extLst>
    <x:ext xmlns:x15="http://schemas.microsoft.com/office/spreadsheetml/2010/11/main" uri="{2F2917AC-EB37-4324-AD4E-5DD8C200BD13}">
      <x15:tableSlicerCache tableId="1" column="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logia" xr10:uid="{56BF9BBF-410E-4276-855D-BDD274D3E5A0}" sourceName="Tipologia">
  <extLst>
    <x:ext xmlns:x15="http://schemas.microsoft.com/office/spreadsheetml/2010/11/main" uri="{2F2917AC-EB37-4324-AD4E-5DD8C200BD13}">
      <x15:tableSlicerCache tableId="1" column="7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2" xr10:uid="{2336342E-7D54-41AA-8C51-37C71635F1C4}" cache="SegmentaciónDeDatos_MES2" caption="PERIODO" columnCount="5" rowHeight="241300"/>
  <slicer name="PROCESO 2" xr10:uid="{7E140662-5642-4BF2-8FFF-AA7F3A8A8028}" cache="SegmentaciónDeDatos_PROCESO2" caption="PROCESO" columnCount="3" style="SlicerStyleLight4" rowHeight="241300"/>
  <slicer name="Tipologia" xr10:uid="{DB88AF84-0A1F-4CC9-81E3-C9BB58FBC335}" cache="SegmentaciónDeDatos_Tipologia" caption="Tipologia" columnCount="2" style="SlicerStyleLight2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E6133B-9C6E-4B62-9ABB-E47C39A4C72B}" name="Tabla22" displayName="Tabla22" ref="B25:N64" totalsRowCount="1">
  <autoFilter ref="B25:N63" xr:uid="{3220BEB3-5A7F-430B-B13F-DE6D82CE0EDA}">
    <filterColumn colId="3">
      <filters>
        <filter val="2. Corrupción"/>
      </filters>
    </filterColumn>
  </autoFilter>
  <sortState xmlns:xlrd2="http://schemas.microsoft.com/office/spreadsheetml/2017/richdata2" ref="B26:N63">
    <sortCondition descending="1" ref="D25:D63"/>
  </sortState>
  <tableColumns count="13">
    <tableColumn id="1" xr3:uid="{4F0E941A-0944-4F1E-8165-81D3A7761721}" name="CATEGORIA"/>
    <tableColumn id="2" xr3:uid="{EDA42F5B-FC32-4A7E-96A1-E992E351D3B0}" name="PROCESO"/>
    <tableColumn id="4" xr3:uid="{DAD0AC44-836C-474A-B5E9-2F1B8F925CE4}" name="PERIODO"/>
    <tableColumn id="7" xr3:uid="{493F611C-E72C-4D56-BB64-1AFA8FAE7A2D}" name="Tipologia" dataDxfId="14" totalsRowDxfId="13"/>
    <tableColumn id="5" xr3:uid="{C222F7DB-36CE-4674-A31F-7350EAA8891F}" name="Actividades Previas (AP) - 20%"/>
    <tableColumn id="6" xr3:uid="{AA7C372D-1F01-46B4-9920-F9829D079F3B}" name="% AP">
      <calculatedColumnFormula>VLOOKUP(F26,CONV!$B$6:$C$9,2,0)</calculatedColumnFormula>
    </tableColumn>
    <tableColumn id="9" xr3:uid="{A9B21FF3-517D-4834-A80D-1C781027DAE9}" name="Actualización del Mapa de riesgos del proceso - KAWAK (AMR) -30%"/>
    <tableColumn id="10" xr3:uid="{634C8D67-BC93-4C00-852F-85D3EFFEA76C}" name="% AMR">
      <calculatedColumnFormula>VLOOKUP(H26,CONV!$B$10:$C$15,2,0)</calculatedColumnFormula>
    </tableColumn>
    <tableColumn id="11" xr3:uid="{C264FB9A-9B8F-4807-8513-1834CD65256B}" name="Reporte Monitoreo (RM) - 50%"/>
    <tableColumn id="12" xr3:uid="{9A326744-83DA-4BE0-8B20-D311EBE2F87C}" name="%RM">
      <calculatedColumnFormula>VLOOKUP(J26,CONV!$B$16:$C$22,2,0)</calculatedColumnFormula>
    </tableColumn>
    <tableColumn id="13" xr3:uid="{EDA609A2-22DF-4854-B52D-78761FC81B42}" name="Reporte de incidentes"/>
    <tableColumn id="14" xr3:uid="{D2032B6A-87B7-4BC9-BB1F-C1B45883FA20}" name="Plan de contignecia"/>
    <tableColumn id="15" xr3:uid="{2BECBE00-10E7-416B-9FDE-D6A5DF3FF14C}" name="Puntaje" dataDxfId="12" dataCellStyle="Porcentaje">
      <calculatedColumnFormula>Tabla22[[#This Row],[% AP]]*0.2+Tabla22[[#This Row],[% AMR]]*0.3+Tabla22[[#This Row],[%RM]]*0.5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Relationship Id="rId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E9B6D-614C-4E46-B283-E2EDC865D36D}">
  <sheetPr codeName="Hoja1">
    <tabColor theme="2"/>
    <pageSetUpPr fitToPage="1"/>
  </sheetPr>
  <dimension ref="A1:T167"/>
  <sheetViews>
    <sheetView showGridLines="0" zoomScale="80" zoomScaleNormal="80" workbookViewId="0">
      <selection activeCell="Q37" sqref="Q37"/>
    </sheetView>
  </sheetViews>
  <sheetFormatPr baseColWidth="10" defaultRowHeight="15" x14ac:dyDescent="0.25"/>
  <cols>
    <col min="5" max="5" width="7.7109375" bestFit="1" customWidth="1"/>
    <col min="9" max="9" width="16.85546875" customWidth="1"/>
    <col min="10" max="10" width="7.140625" bestFit="1" customWidth="1"/>
    <col min="13" max="13" width="12.42578125" customWidth="1"/>
  </cols>
  <sheetData>
    <row r="1" spans="2:15" ht="26.25" x14ac:dyDescent="0.4">
      <c r="B1" s="110" t="s">
        <v>46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21"/>
    </row>
    <row r="2" spans="2:15" ht="6.75" customHeight="1" x14ac:dyDescent="0.4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40"/>
      <c r="N2" s="25"/>
      <c r="O2" s="21"/>
    </row>
    <row r="3" spans="2:15" x14ac:dyDescent="0.25">
      <c r="B3" s="111" t="s">
        <v>76</v>
      </c>
      <c r="C3" s="111"/>
      <c r="D3" s="111"/>
      <c r="E3" s="26"/>
      <c r="F3" s="26"/>
      <c r="G3" s="26"/>
      <c r="H3" s="26"/>
      <c r="I3" s="26"/>
      <c r="J3" s="26"/>
      <c r="K3" s="26"/>
      <c r="L3" s="26"/>
      <c r="M3" s="38"/>
      <c r="N3" s="26"/>
      <c r="O3" s="21"/>
    </row>
    <row r="4" spans="2:15" x14ac:dyDescent="0.25"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41"/>
      <c r="N4" s="33"/>
      <c r="O4" s="21"/>
    </row>
    <row r="5" spans="2:15" x14ac:dyDescent="0.25">
      <c r="B5" s="23" t="s">
        <v>54</v>
      </c>
      <c r="C5" s="23" t="s">
        <v>49</v>
      </c>
      <c r="D5" s="23" t="s">
        <v>50</v>
      </c>
      <c r="E5" s="23"/>
      <c r="F5" s="37"/>
      <c r="I5" s="33"/>
      <c r="J5" s="33"/>
      <c r="K5" s="33"/>
      <c r="L5" s="33"/>
      <c r="M5" s="41"/>
      <c r="N5" s="33"/>
      <c r="O5" s="21"/>
    </row>
    <row r="6" spans="2:15" x14ac:dyDescent="0.25">
      <c r="B6" s="32">
        <f>AVERAGE(E18,J18)*100</f>
        <v>55.699999999999996</v>
      </c>
      <c r="C6" s="23">
        <v>2</v>
      </c>
      <c r="D6" s="24">
        <f>SUM(B9:F9)-B6-C6</f>
        <v>142.30000000000001</v>
      </c>
      <c r="E6" s="23"/>
      <c r="F6" s="37"/>
      <c r="I6" s="33"/>
      <c r="J6" s="33"/>
      <c r="K6" s="33"/>
      <c r="L6" s="33"/>
      <c r="M6" s="41"/>
      <c r="N6" s="33"/>
      <c r="O6" s="21"/>
    </row>
    <row r="7" spans="2:15" x14ac:dyDescent="0.25">
      <c r="B7" s="23" t="s">
        <v>51</v>
      </c>
      <c r="C7" s="23"/>
      <c r="D7" s="23"/>
      <c r="E7" s="23"/>
      <c r="F7" s="23"/>
      <c r="G7" s="33"/>
      <c r="H7" s="33"/>
      <c r="I7" s="33"/>
      <c r="J7" s="33"/>
      <c r="K7" s="33"/>
      <c r="L7" s="33"/>
      <c r="M7" s="41"/>
      <c r="N7" s="33"/>
      <c r="O7" s="21"/>
    </row>
    <row r="8" spans="2:15" x14ac:dyDescent="0.25">
      <c r="B8" s="23" t="s">
        <v>30</v>
      </c>
      <c r="C8" s="23" t="s">
        <v>52</v>
      </c>
      <c r="D8" s="23" t="s">
        <v>31</v>
      </c>
      <c r="E8" s="23" t="s">
        <v>32</v>
      </c>
      <c r="F8" s="23" t="s">
        <v>53</v>
      </c>
      <c r="G8" s="33"/>
      <c r="H8" s="33"/>
      <c r="I8" s="33"/>
      <c r="J8" s="33"/>
      <c r="K8" s="33"/>
      <c r="L8" s="33"/>
      <c r="M8" s="41"/>
      <c r="N8" s="33"/>
      <c r="O8" s="21"/>
    </row>
    <row r="9" spans="2:15" x14ac:dyDescent="0.25">
      <c r="B9" s="23">
        <v>25</v>
      </c>
      <c r="C9" s="23">
        <v>25</v>
      </c>
      <c r="D9" s="23">
        <v>25</v>
      </c>
      <c r="E9" s="23">
        <v>25</v>
      </c>
      <c r="F9" s="23">
        <f>SUM(B9:E9)</f>
        <v>100</v>
      </c>
      <c r="G9" s="33"/>
      <c r="H9" s="33"/>
      <c r="I9" s="33"/>
      <c r="J9" s="33"/>
      <c r="K9" s="33"/>
      <c r="L9" s="33"/>
      <c r="M9" s="41"/>
      <c r="N9" s="33"/>
      <c r="O9" s="21"/>
    </row>
    <row r="10" spans="2:15" x14ac:dyDescent="0.25">
      <c r="B10" s="33"/>
      <c r="C10" s="33"/>
      <c r="D10" s="33"/>
      <c r="J10" s="33"/>
      <c r="K10" s="33"/>
      <c r="L10" s="33"/>
      <c r="M10" s="41"/>
      <c r="N10" s="33"/>
      <c r="O10" s="21"/>
    </row>
    <row r="11" spans="2:15" x14ac:dyDescent="0.25">
      <c r="B11" s="33"/>
      <c r="C11" s="33"/>
      <c r="D11" s="33"/>
      <c r="J11" s="33"/>
      <c r="K11" s="33"/>
      <c r="L11" s="33"/>
      <c r="M11" s="41"/>
      <c r="N11" s="33"/>
      <c r="O11" s="21"/>
    </row>
    <row r="12" spans="2:15" x14ac:dyDescent="0.25">
      <c r="B12" s="33"/>
      <c r="C12" s="33"/>
      <c r="D12" s="33"/>
      <c r="J12" s="33"/>
      <c r="K12" s="33"/>
      <c r="L12" s="33"/>
      <c r="M12" s="41"/>
      <c r="N12" s="33"/>
      <c r="O12" s="21"/>
    </row>
    <row r="13" spans="2:15" x14ac:dyDescent="0.25"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41"/>
      <c r="N13" s="33"/>
      <c r="O13" s="21"/>
    </row>
    <row r="14" spans="2:15" x14ac:dyDescent="0.25"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41"/>
      <c r="N14" s="33"/>
      <c r="O14" s="21"/>
    </row>
    <row r="15" spans="2:15" x14ac:dyDescent="0.25"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41"/>
      <c r="N15" s="33"/>
      <c r="O15" s="21"/>
    </row>
    <row r="16" spans="2:15" x14ac:dyDescent="0.25">
      <c r="B16" s="33"/>
      <c r="C16" s="33"/>
      <c r="D16" s="27" t="s">
        <v>45</v>
      </c>
      <c r="E16" s="34"/>
      <c r="F16" s="34"/>
      <c r="G16" s="34"/>
      <c r="H16" s="34"/>
      <c r="I16" s="27" t="s">
        <v>47</v>
      </c>
      <c r="J16" s="33"/>
      <c r="K16" s="34"/>
      <c r="L16" s="34"/>
      <c r="M16" s="41"/>
      <c r="N16" s="33"/>
      <c r="O16" s="21"/>
    </row>
    <row r="17" spans="1:15" x14ac:dyDescent="0.25"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41"/>
      <c r="N17" s="33"/>
      <c r="O17" s="21"/>
    </row>
    <row r="18" spans="1:15" x14ac:dyDescent="0.25">
      <c r="A18" s="21"/>
      <c r="B18" s="33"/>
      <c r="C18" s="33"/>
      <c r="D18" s="33" t="s">
        <v>48</v>
      </c>
      <c r="E18" s="35">
        <v>0.59799999999999998</v>
      </c>
      <c r="F18" s="33"/>
      <c r="G18" s="33"/>
      <c r="H18" s="33"/>
      <c r="I18" s="33" t="s">
        <v>48</v>
      </c>
      <c r="J18" s="35">
        <v>0.51600000000000001</v>
      </c>
      <c r="K18" s="33"/>
      <c r="L18" s="33"/>
      <c r="M18" s="33"/>
      <c r="N18" s="33"/>
      <c r="O18" s="21"/>
    </row>
    <row r="19" spans="1:15" x14ac:dyDescent="0.25">
      <c r="B19" s="33"/>
      <c r="C19" s="33"/>
      <c r="D19" s="33"/>
      <c r="E19" s="36">
        <f>100%-E18</f>
        <v>0.40200000000000002</v>
      </c>
      <c r="F19" s="33"/>
      <c r="G19" s="33"/>
      <c r="H19" s="33"/>
      <c r="I19" s="33"/>
      <c r="J19" s="36">
        <f>100%-J18</f>
        <v>0.48399999999999999</v>
      </c>
      <c r="K19" s="33"/>
      <c r="L19" s="33"/>
      <c r="M19" s="41"/>
      <c r="N19" s="33"/>
      <c r="O19" s="21"/>
    </row>
    <row r="20" spans="1:15" x14ac:dyDescent="0.25"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41"/>
      <c r="N20" s="33"/>
      <c r="O20" s="21"/>
    </row>
    <row r="21" spans="1:15" x14ac:dyDescent="0.25"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41"/>
      <c r="N21" s="33"/>
      <c r="O21" s="21"/>
    </row>
    <row r="22" spans="1:15" x14ac:dyDescent="0.25"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41"/>
      <c r="N22" s="33"/>
      <c r="O22" s="21"/>
    </row>
    <row r="23" spans="1:15" x14ac:dyDescent="0.25"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41"/>
      <c r="N23" s="33"/>
      <c r="O23" s="21"/>
    </row>
    <row r="24" spans="1:15" x14ac:dyDescent="0.25"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41"/>
      <c r="N24" s="33"/>
      <c r="O24" s="21"/>
    </row>
    <row r="25" spans="1:15" x14ac:dyDescent="0.25"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41"/>
      <c r="N25" s="33"/>
      <c r="O25" s="21"/>
    </row>
    <row r="26" spans="1:15" x14ac:dyDescent="0.25"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41"/>
      <c r="N26" s="33"/>
      <c r="O26" s="21"/>
    </row>
    <row r="27" spans="1:15" x14ac:dyDescent="0.25"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41"/>
      <c r="N27" s="33"/>
      <c r="O27" s="21"/>
    </row>
    <row r="28" spans="1:15" x14ac:dyDescent="0.25"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41"/>
      <c r="N28" s="33"/>
      <c r="O28" s="21"/>
    </row>
    <row r="29" spans="1:15" ht="23.25" x14ac:dyDescent="0.35">
      <c r="B29" s="112" t="s">
        <v>77</v>
      </c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21"/>
      <c r="O29" s="21"/>
    </row>
    <row r="30" spans="1:15" ht="23.25" x14ac:dyDescent="0.35">
      <c r="B30" s="30"/>
      <c r="C30" s="30"/>
      <c r="D30" s="30"/>
      <c r="E30" s="21"/>
      <c r="F30" s="21"/>
      <c r="G30" s="21"/>
      <c r="H30" s="21"/>
      <c r="I30" s="21"/>
      <c r="J30" s="21"/>
      <c r="K30" s="21"/>
      <c r="L30" s="21"/>
      <c r="N30" s="21"/>
      <c r="O30" s="21"/>
    </row>
    <row r="31" spans="1:15" x14ac:dyDescent="0.25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N31" s="21"/>
      <c r="O31" s="21"/>
    </row>
    <row r="32" spans="1:15" x14ac:dyDescent="0.25">
      <c r="B32" s="21"/>
      <c r="C32" s="21" t="e">
        <f>#REF!</f>
        <v>#REF!</v>
      </c>
      <c r="D32" s="44" t="e">
        <f>#REF!</f>
        <v>#REF!</v>
      </c>
      <c r="E32" s="21"/>
      <c r="F32" s="21"/>
      <c r="G32" s="21"/>
      <c r="H32" s="21"/>
      <c r="I32" s="21"/>
      <c r="J32" s="21"/>
      <c r="K32" s="21"/>
      <c r="L32" s="21"/>
      <c r="N32" s="21"/>
      <c r="O32" s="21"/>
    </row>
    <row r="33" spans="2:15" x14ac:dyDescent="0.25">
      <c r="B33" s="21"/>
      <c r="C33" s="21" t="e">
        <f>#REF!</f>
        <v>#REF!</v>
      </c>
      <c r="D33" s="44" t="e">
        <f>#REF!</f>
        <v>#REF!</v>
      </c>
      <c r="E33" s="21"/>
      <c r="F33" s="21"/>
      <c r="G33" s="21"/>
      <c r="H33" s="21"/>
      <c r="I33" s="21"/>
      <c r="J33" s="21"/>
      <c r="K33" s="21"/>
      <c r="L33" s="21"/>
      <c r="N33" s="21"/>
      <c r="O33" s="21"/>
    </row>
    <row r="34" spans="2:15" x14ac:dyDescent="0.25">
      <c r="B34" s="21"/>
      <c r="C34" s="21" t="e">
        <f>#REF!</f>
        <v>#REF!</v>
      </c>
      <c r="D34" s="44" t="e">
        <f>#REF!</f>
        <v>#REF!</v>
      </c>
      <c r="E34" s="21"/>
      <c r="F34" s="21"/>
      <c r="G34" s="21"/>
      <c r="H34" s="21"/>
      <c r="I34" s="21"/>
      <c r="J34" s="21" t="s">
        <v>67</v>
      </c>
      <c r="K34" s="21"/>
      <c r="L34" s="21"/>
      <c r="N34" s="21"/>
      <c r="O34" s="21"/>
    </row>
    <row r="35" spans="2:15" x14ac:dyDescent="0.25">
      <c r="B35" s="21"/>
      <c r="C35" s="21"/>
      <c r="D35" s="21"/>
      <c r="E35" s="21"/>
      <c r="F35" s="21"/>
      <c r="G35" s="21"/>
      <c r="H35" s="21"/>
      <c r="I35" s="21"/>
      <c r="J35" s="21" t="s">
        <v>40</v>
      </c>
      <c r="K35" s="21">
        <v>25</v>
      </c>
      <c r="L35" s="21"/>
      <c r="N35" s="21"/>
      <c r="O35" s="21"/>
    </row>
    <row r="36" spans="2:15" x14ac:dyDescent="0.25">
      <c r="B36" s="21"/>
      <c r="C36" s="21"/>
      <c r="D36" s="21"/>
      <c r="E36" s="21"/>
      <c r="F36" s="21"/>
      <c r="G36" s="21"/>
      <c r="H36" s="21"/>
      <c r="I36" s="21"/>
      <c r="J36" s="21" t="s">
        <v>72</v>
      </c>
      <c r="K36" s="21">
        <v>0</v>
      </c>
      <c r="L36" s="21"/>
      <c r="N36" s="21"/>
      <c r="O36" s="21"/>
    </row>
    <row r="37" spans="2:15" x14ac:dyDescent="0.25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N37" s="21"/>
      <c r="O37" s="21"/>
    </row>
    <row r="38" spans="2:15" x14ac:dyDescent="0.25"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N38" s="21"/>
      <c r="O38" s="21"/>
    </row>
    <row r="39" spans="2:15" x14ac:dyDescent="0.25"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N39" s="21"/>
      <c r="O39" s="21"/>
    </row>
    <row r="40" spans="2:15" x14ac:dyDescent="0.25"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N40" s="21"/>
      <c r="O40" s="21"/>
    </row>
    <row r="41" spans="2:15" x14ac:dyDescent="0.25"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N41" s="21"/>
      <c r="O41" s="21"/>
    </row>
    <row r="42" spans="2:15" x14ac:dyDescent="0.25"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N42" s="21"/>
      <c r="O42" s="21"/>
    </row>
    <row r="43" spans="2:15" x14ac:dyDescent="0.25"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N43" s="21"/>
      <c r="O43" s="21"/>
    </row>
    <row r="44" spans="2:15" x14ac:dyDescent="0.25"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N44" s="21"/>
      <c r="O44" s="21"/>
    </row>
    <row r="45" spans="2:15" x14ac:dyDescent="0.25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N45" s="21"/>
      <c r="O45" s="21"/>
    </row>
    <row r="46" spans="2:15" x14ac:dyDescent="0.25"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N46" s="21"/>
      <c r="O46" s="21"/>
    </row>
    <row r="47" spans="2:15" x14ac:dyDescent="0.25"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N47" s="21"/>
      <c r="O47" s="21"/>
    </row>
    <row r="48" spans="2:15" x14ac:dyDescent="0.25">
      <c r="B48" s="26" t="s">
        <v>3</v>
      </c>
      <c r="C48" s="26" t="s">
        <v>70</v>
      </c>
      <c r="D48" s="21" t="s">
        <v>71</v>
      </c>
      <c r="E48" s="21"/>
      <c r="F48" s="21"/>
      <c r="G48" s="21"/>
      <c r="H48" s="21"/>
      <c r="I48" s="21"/>
      <c r="J48" s="21"/>
      <c r="K48" s="21"/>
      <c r="L48" s="21"/>
      <c r="N48" s="21"/>
      <c r="O48" s="21"/>
    </row>
    <row r="49" spans="2:15" x14ac:dyDescent="0.25">
      <c r="B49" s="26" t="s">
        <v>13</v>
      </c>
      <c r="C49" s="26"/>
      <c r="D49" s="21">
        <v>5</v>
      </c>
      <c r="E49" s="21"/>
      <c r="F49" s="21"/>
      <c r="G49" s="21"/>
      <c r="H49" s="21"/>
      <c r="I49" s="21"/>
      <c r="J49" s="21"/>
      <c r="K49" s="21"/>
      <c r="L49" s="21"/>
      <c r="N49" s="21"/>
      <c r="O49" s="21"/>
    </row>
    <row r="50" spans="2:15" x14ac:dyDescent="0.25">
      <c r="B50" s="26" t="s">
        <v>0</v>
      </c>
      <c r="C50" s="26">
        <v>4</v>
      </c>
      <c r="D50" s="21"/>
      <c r="E50" s="21"/>
      <c r="F50" s="21"/>
      <c r="G50" s="21"/>
      <c r="H50" s="21"/>
      <c r="I50" s="21"/>
      <c r="J50" s="21"/>
      <c r="K50" s="21"/>
      <c r="L50" s="21"/>
      <c r="N50" s="21"/>
      <c r="O50" s="21"/>
    </row>
    <row r="51" spans="2:15" x14ac:dyDescent="0.25">
      <c r="B51" s="26" t="s">
        <v>14</v>
      </c>
      <c r="C51" s="26">
        <v>4</v>
      </c>
      <c r="D51" s="21"/>
      <c r="E51" s="21"/>
      <c r="F51" s="21"/>
      <c r="G51" s="21"/>
      <c r="H51" s="21"/>
      <c r="I51" s="21"/>
      <c r="J51" s="21"/>
      <c r="K51" s="21"/>
      <c r="L51" s="21"/>
      <c r="N51" s="21"/>
      <c r="O51" s="21"/>
    </row>
    <row r="52" spans="2:15" x14ac:dyDescent="0.25">
      <c r="B52" s="26" t="s">
        <v>20</v>
      </c>
      <c r="C52" s="26">
        <v>2</v>
      </c>
      <c r="D52" s="21"/>
      <c r="E52" s="21"/>
      <c r="F52" s="21"/>
      <c r="G52" s="21"/>
      <c r="H52" s="21"/>
      <c r="I52" s="21"/>
      <c r="J52" s="21"/>
      <c r="K52" s="21"/>
      <c r="L52" s="21"/>
      <c r="N52" s="21"/>
      <c r="O52" s="21"/>
    </row>
    <row r="53" spans="2:15" x14ac:dyDescent="0.25">
      <c r="B53" s="26" t="s">
        <v>17</v>
      </c>
      <c r="C53" s="26">
        <v>1</v>
      </c>
      <c r="D53" s="21"/>
      <c r="E53" s="21"/>
      <c r="F53" s="21"/>
      <c r="G53" s="21"/>
      <c r="H53" s="21"/>
      <c r="I53" s="21"/>
      <c r="J53" s="21"/>
      <c r="K53" s="21"/>
      <c r="L53" s="21"/>
      <c r="N53" s="21"/>
      <c r="O53" s="21"/>
    </row>
    <row r="54" spans="2:15" x14ac:dyDescent="0.25">
      <c r="B54" s="26" t="s">
        <v>18</v>
      </c>
      <c r="C54" s="26">
        <v>1</v>
      </c>
      <c r="D54" s="21"/>
      <c r="E54" s="21"/>
      <c r="F54" s="21"/>
      <c r="G54" s="21"/>
      <c r="H54" s="21"/>
      <c r="I54" s="21"/>
      <c r="J54" s="21"/>
      <c r="K54" s="21"/>
      <c r="L54" s="21"/>
      <c r="N54" s="21"/>
      <c r="O54" s="21"/>
    </row>
    <row r="55" spans="2:15" x14ac:dyDescent="0.25">
      <c r="B55" s="26" t="s">
        <v>19</v>
      </c>
      <c r="C55" s="26">
        <v>1</v>
      </c>
      <c r="D55" s="21"/>
      <c r="E55" s="21"/>
      <c r="F55" s="21"/>
      <c r="G55" s="21"/>
      <c r="H55" s="21"/>
      <c r="I55" s="21"/>
      <c r="J55" s="21"/>
      <c r="K55" s="21"/>
      <c r="L55" s="21"/>
      <c r="N55" s="21"/>
      <c r="O55" s="21"/>
    </row>
    <row r="56" spans="2:15" x14ac:dyDescent="0.25">
      <c r="B56" s="26" t="s">
        <v>16</v>
      </c>
      <c r="C56" s="26">
        <v>2</v>
      </c>
      <c r="D56" s="21"/>
      <c r="E56" s="21"/>
      <c r="F56" s="21"/>
      <c r="G56" s="21"/>
      <c r="H56" s="21"/>
      <c r="I56" s="21"/>
      <c r="J56" s="21"/>
      <c r="K56" s="21"/>
      <c r="L56" s="21"/>
      <c r="N56" s="21"/>
      <c r="O56" s="21"/>
    </row>
    <row r="57" spans="2:15" x14ac:dyDescent="0.25">
      <c r="B57" s="26" t="s">
        <v>15</v>
      </c>
      <c r="C57" s="26">
        <v>1</v>
      </c>
      <c r="D57" s="21"/>
      <c r="E57" s="21"/>
      <c r="F57" s="21"/>
      <c r="G57" s="21"/>
      <c r="H57" s="21"/>
      <c r="I57" s="21"/>
      <c r="J57" s="21"/>
      <c r="K57" s="21"/>
      <c r="L57" s="21"/>
      <c r="N57" s="21"/>
      <c r="O57" s="21"/>
    </row>
    <row r="58" spans="2:15" x14ac:dyDescent="0.25">
      <c r="B58" s="26" t="s">
        <v>28</v>
      </c>
      <c r="C58" s="26"/>
      <c r="D58" s="21">
        <v>1</v>
      </c>
      <c r="E58" s="21"/>
      <c r="F58" s="21"/>
      <c r="G58" s="21"/>
      <c r="H58" s="21"/>
      <c r="I58" s="21"/>
      <c r="J58" s="21"/>
      <c r="K58" s="21"/>
      <c r="L58" s="21"/>
      <c r="N58" s="21"/>
      <c r="O58" s="21"/>
    </row>
    <row r="59" spans="2:15" x14ac:dyDescent="0.25">
      <c r="B59" s="26" t="s">
        <v>27</v>
      </c>
      <c r="C59" s="26">
        <v>1</v>
      </c>
      <c r="D59" s="21"/>
      <c r="E59" s="21"/>
      <c r="F59" s="21"/>
      <c r="G59" s="21"/>
      <c r="H59" s="21"/>
      <c r="I59" s="21"/>
      <c r="J59" s="21"/>
      <c r="K59" s="21"/>
      <c r="L59" s="21"/>
      <c r="N59" s="21"/>
      <c r="O59" s="21"/>
    </row>
    <row r="60" spans="2:15" x14ac:dyDescent="0.25">
      <c r="B60" s="26" t="s">
        <v>21</v>
      </c>
      <c r="C60" s="26">
        <v>2</v>
      </c>
      <c r="D60" s="21"/>
      <c r="E60" s="21" t="s">
        <v>81</v>
      </c>
      <c r="F60" s="21"/>
      <c r="G60" s="21"/>
      <c r="H60" s="21"/>
      <c r="I60" s="21"/>
      <c r="J60" s="21"/>
      <c r="K60" s="21"/>
      <c r="L60" s="21"/>
      <c r="N60" s="21"/>
      <c r="O60" s="21"/>
    </row>
    <row r="61" spans="2:15" x14ac:dyDescent="0.25">
      <c r="B61" s="26" t="s">
        <v>23</v>
      </c>
      <c r="C61" s="26">
        <v>1</v>
      </c>
      <c r="D61" s="21"/>
      <c r="E61" s="21"/>
      <c r="F61" s="21"/>
      <c r="G61" s="21"/>
      <c r="H61" s="21"/>
      <c r="I61" s="21"/>
      <c r="J61" s="21"/>
      <c r="K61" s="21"/>
      <c r="L61" s="21"/>
      <c r="N61" s="21"/>
      <c r="O61" s="21"/>
    </row>
    <row r="62" spans="2:15" x14ac:dyDescent="0.25">
      <c r="B62" s="26" t="s">
        <v>22</v>
      </c>
      <c r="C62" s="26"/>
      <c r="D62" s="21">
        <v>1</v>
      </c>
      <c r="E62" s="21"/>
      <c r="F62" s="21"/>
      <c r="G62" s="21"/>
      <c r="H62" s="21"/>
      <c r="I62" s="21"/>
      <c r="J62" s="21"/>
      <c r="K62" s="21"/>
      <c r="L62" s="21"/>
      <c r="N62" s="21"/>
      <c r="O62" s="21"/>
    </row>
    <row r="63" spans="2:15" x14ac:dyDescent="0.25">
      <c r="B63" s="26" t="s">
        <v>25</v>
      </c>
      <c r="C63" s="26"/>
      <c r="D63" s="21">
        <v>1</v>
      </c>
      <c r="E63" s="21"/>
      <c r="F63" s="21"/>
      <c r="G63" s="21"/>
      <c r="H63" s="21"/>
      <c r="I63" s="21"/>
      <c r="J63" s="21"/>
      <c r="K63" s="21"/>
      <c r="L63" s="21"/>
      <c r="N63" s="21"/>
      <c r="O63" s="21"/>
    </row>
    <row r="64" spans="2:15" x14ac:dyDescent="0.25">
      <c r="B64" s="26" t="s">
        <v>26</v>
      </c>
      <c r="C64" s="26">
        <v>1</v>
      </c>
      <c r="D64" s="21"/>
      <c r="E64" s="21"/>
      <c r="F64" s="21"/>
      <c r="G64" s="21"/>
      <c r="H64" s="21"/>
      <c r="I64" s="21"/>
      <c r="J64" s="21"/>
      <c r="K64" s="21"/>
      <c r="L64" s="21"/>
      <c r="N64" s="21"/>
      <c r="O64" s="21"/>
    </row>
    <row r="65" spans="2:20" x14ac:dyDescent="0.25">
      <c r="B65" s="26" t="s">
        <v>24</v>
      </c>
      <c r="C65" s="26">
        <v>2</v>
      </c>
      <c r="D65" s="21"/>
      <c r="E65" s="21"/>
      <c r="F65" s="21"/>
      <c r="G65" s="21"/>
      <c r="H65" s="21"/>
      <c r="I65" s="21"/>
      <c r="J65" s="21"/>
      <c r="K65" s="21"/>
      <c r="L65" s="21"/>
      <c r="N65" s="21"/>
      <c r="O65" s="21"/>
    </row>
    <row r="66" spans="2:20" x14ac:dyDescent="0.25">
      <c r="B66" s="26" t="s">
        <v>29</v>
      </c>
      <c r="C66" s="26">
        <v>1</v>
      </c>
      <c r="D66" s="21"/>
      <c r="E66" s="21"/>
      <c r="F66" s="21"/>
      <c r="G66" s="21"/>
      <c r="H66" s="21"/>
      <c r="I66" s="21"/>
      <c r="J66" s="21"/>
      <c r="K66" s="21"/>
      <c r="L66" s="21"/>
      <c r="N66" s="21"/>
      <c r="O66" s="21"/>
    </row>
    <row r="67" spans="2:20" x14ac:dyDescent="0.25">
      <c r="B67" s="26" t="s">
        <v>1</v>
      </c>
      <c r="C67" s="26">
        <v>1</v>
      </c>
      <c r="D67" s="21"/>
      <c r="E67" s="21"/>
      <c r="F67" s="21"/>
      <c r="G67" s="21"/>
      <c r="H67" s="21"/>
      <c r="I67" s="21"/>
      <c r="J67" s="21"/>
      <c r="K67" s="21"/>
      <c r="L67" s="21"/>
      <c r="N67" s="21"/>
      <c r="O67" s="21"/>
    </row>
    <row r="68" spans="2:20" x14ac:dyDescent="0.25">
      <c r="B68" s="26"/>
      <c r="C68" s="26">
        <f>SUM(C49:C67)</f>
        <v>25</v>
      </c>
      <c r="D68" s="26">
        <f>SUM(D49:D67)</f>
        <v>8</v>
      </c>
      <c r="E68" s="21"/>
      <c r="F68" s="21"/>
      <c r="G68" s="21"/>
      <c r="H68" s="21"/>
      <c r="I68" s="21"/>
      <c r="J68" s="21"/>
      <c r="K68" s="21"/>
      <c r="L68" s="21"/>
      <c r="N68" s="21"/>
      <c r="O68" s="21"/>
    </row>
    <row r="69" spans="2:20" x14ac:dyDescent="0.25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N69" s="21"/>
      <c r="O69" s="21"/>
    </row>
    <row r="70" spans="2:20" x14ac:dyDescent="0.25">
      <c r="B70" s="23"/>
      <c r="C70" s="26"/>
      <c r="D70" s="26"/>
      <c r="E70" s="26"/>
      <c r="F70" s="26"/>
      <c r="G70" s="26"/>
      <c r="H70" s="26"/>
      <c r="I70" s="26"/>
      <c r="J70" s="26"/>
      <c r="K70" s="26"/>
      <c r="L70" s="23"/>
      <c r="M70" s="37"/>
      <c r="N70" s="23"/>
      <c r="O70" s="23"/>
    </row>
    <row r="71" spans="2:20" x14ac:dyDescent="0.25">
      <c r="B71" s="23"/>
      <c r="C71" s="26"/>
      <c r="D71" s="26"/>
      <c r="E71" s="26"/>
      <c r="F71" s="26"/>
      <c r="G71" s="26"/>
      <c r="H71" s="26" t="s">
        <v>56</v>
      </c>
      <c r="I71" s="26" t="s">
        <v>84</v>
      </c>
      <c r="J71" s="26" t="s">
        <v>79</v>
      </c>
      <c r="K71" s="26"/>
      <c r="L71" s="23"/>
      <c r="M71" s="37"/>
      <c r="N71" s="23"/>
      <c r="O71" s="23"/>
    </row>
    <row r="72" spans="2:20" x14ac:dyDescent="0.25">
      <c r="B72" s="23"/>
      <c r="C72" s="26"/>
      <c r="D72" s="26"/>
      <c r="E72" s="26"/>
      <c r="F72" s="26"/>
      <c r="G72" s="26"/>
      <c r="H72" s="26" t="s">
        <v>59</v>
      </c>
      <c r="I72" s="26">
        <v>0</v>
      </c>
      <c r="J72" s="26">
        <v>4</v>
      </c>
      <c r="K72" s="26"/>
      <c r="L72" s="23"/>
      <c r="M72" s="37"/>
      <c r="N72" s="23"/>
      <c r="O72" s="23"/>
    </row>
    <row r="73" spans="2:20" x14ac:dyDescent="0.25">
      <c r="B73" s="23"/>
      <c r="C73" s="26"/>
      <c r="D73" s="26"/>
      <c r="E73" s="26"/>
      <c r="F73" s="26"/>
      <c r="G73" s="26"/>
      <c r="H73" s="26" t="s">
        <v>60</v>
      </c>
      <c r="I73" s="26">
        <v>11</v>
      </c>
      <c r="J73" s="27">
        <v>9</v>
      </c>
      <c r="K73" s="26"/>
      <c r="L73" s="23"/>
      <c r="M73" s="37"/>
      <c r="N73" s="23"/>
      <c r="O73" s="23"/>
    </row>
    <row r="74" spans="2:20" x14ac:dyDescent="0.25">
      <c r="B74" s="23"/>
      <c r="C74" s="26"/>
      <c r="D74" s="26"/>
      <c r="E74" s="26"/>
      <c r="F74" s="26"/>
      <c r="G74" s="26"/>
      <c r="H74" s="26" t="s">
        <v>61</v>
      </c>
      <c r="I74" s="26">
        <v>9</v>
      </c>
      <c r="J74" s="27">
        <v>7</v>
      </c>
      <c r="K74" s="26"/>
      <c r="L74" s="23"/>
      <c r="M74" s="37"/>
      <c r="N74" s="23"/>
      <c r="O74" s="23"/>
    </row>
    <row r="75" spans="2:20" x14ac:dyDescent="0.25">
      <c r="B75" s="23"/>
      <c r="C75" s="26"/>
      <c r="D75" s="26"/>
      <c r="E75" s="26"/>
      <c r="F75" s="26"/>
      <c r="G75" s="26"/>
      <c r="H75" s="26" t="s">
        <v>62</v>
      </c>
      <c r="I75" s="26">
        <v>5</v>
      </c>
      <c r="J75" s="27">
        <v>5</v>
      </c>
      <c r="K75" s="26"/>
      <c r="L75" s="23"/>
      <c r="M75" s="37"/>
      <c r="N75" s="23"/>
      <c r="O75" s="23"/>
    </row>
    <row r="76" spans="2:20" x14ac:dyDescent="0.25">
      <c r="B76" s="23"/>
      <c r="C76" s="26"/>
      <c r="D76" s="26"/>
      <c r="E76" s="26"/>
      <c r="F76" s="26"/>
      <c r="G76" s="26"/>
      <c r="H76" s="26"/>
      <c r="I76" s="26">
        <f>SUM(I72:I75)</f>
        <v>25</v>
      </c>
      <c r="J76" s="26">
        <f>SUM(J72:J75)</f>
        <v>25</v>
      </c>
      <c r="K76" s="26"/>
      <c r="L76" s="23"/>
      <c r="M76" s="37"/>
      <c r="N76" s="23"/>
      <c r="O76" s="23"/>
    </row>
    <row r="77" spans="2:20" x14ac:dyDescent="0.25">
      <c r="B77" s="23"/>
      <c r="C77" s="26"/>
      <c r="D77" s="26"/>
      <c r="E77" s="26"/>
      <c r="F77" s="26"/>
      <c r="G77" s="26"/>
      <c r="H77" s="26"/>
      <c r="I77" s="26"/>
      <c r="J77" s="26"/>
      <c r="K77" s="26"/>
      <c r="L77" s="23"/>
      <c r="M77" s="37"/>
      <c r="N77" s="23"/>
      <c r="O77" s="23"/>
    </row>
    <row r="78" spans="2:20" x14ac:dyDescent="0.25">
      <c r="B78" s="23"/>
      <c r="C78" s="26"/>
      <c r="D78" s="26"/>
      <c r="E78" s="26"/>
      <c r="F78" s="26"/>
      <c r="G78" s="26"/>
      <c r="H78" s="26"/>
      <c r="I78" s="26"/>
      <c r="J78" s="23"/>
      <c r="K78" s="23"/>
      <c r="L78" s="23"/>
      <c r="M78" s="37"/>
      <c r="N78" s="23"/>
      <c r="O78" s="23"/>
      <c r="R78" s="21"/>
      <c r="S78" s="21"/>
      <c r="T78" s="21"/>
    </row>
    <row r="79" spans="2:20" x14ac:dyDescent="0.25"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37"/>
      <c r="N79" s="23"/>
      <c r="O79" s="23"/>
    </row>
    <row r="80" spans="2:20" x14ac:dyDescent="0.25">
      <c r="B80" s="23"/>
      <c r="C80" s="26"/>
      <c r="D80" s="26"/>
      <c r="E80" s="26"/>
      <c r="F80" s="26"/>
      <c r="G80" s="26"/>
      <c r="H80" s="23"/>
      <c r="I80" s="23"/>
      <c r="J80" s="23"/>
      <c r="K80" s="23"/>
      <c r="L80" s="23"/>
      <c r="M80" s="37"/>
      <c r="N80" s="23"/>
      <c r="O80" s="23"/>
    </row>
    <row r="81" spans="2:15" x14ac:dyDescent="0.25">
      <c r="B81" s="23"/>
      <c r="C81" s="26"/>
      <c r="D81" s="26"/>
      <c r="E81" s="26"/>
      <c r="F81" s="26"/>
      <c r="G81" s="26"/>
      <c r="H81" s="23"/>
      <c r="I81" s="23"/>
      <c r="J81" s="23"/>
      <c r="K81" s="23"/>
      <c r="L81" s="23"/>
      <c r="M81" s="37"/>
      <c r="N81" s="23"/>
      <c r="O81" s="23"/>
    </row>
    <row r="82" spans="2:15" x14ac:dyDescent="0.25">
      <c r="B82" s="23"/>
      <c r="C82" s="26"/>
      <c r="D82" s="26"/>
      <c r="E82" s="26"/>
      <c r="F82" s="26"/>
      <c r="G82" s="26"/>
      <c r="H82" s="23"/>
      <c r="I82" s="23"/>
      <c r="K82" s="26"/>
      <c r="L82" s="26"/>
      <c r="M82" s="37"/>
      <c r="N82" s="23"/>
      <c r="O82" s="23"/>
    </row>
    <row r="83" spans="2:15" x14ac:dyDescent="0.25">
      <c r="B83" s="23"/>
      <c r="C83" s="26"/>
      <c r="D83" s="26"/>
      <c r="E83" s="26"/>
      <c r="F83" s="26"/>
      <c r="G83" s="26"/>
      <c r="H83" s="23"/>
      <c r="I83" s="23"/>
      <c r="K83" s="26" t="s">
        <v>66</v>
      </c>
      <c r="L83" s="26"/>
      <c r="M83" s="37"/>
      <c r="N83" s="23"/>
      <c r="O83" s="23"/>
    </row>
    <row r="84" spans="2:15" x14ac:dyDescent="0.25">
      <c r="B84" s="23"/>
      <c r="C84" s="26"/>
      <c r="D84" s="26"/>
      <c r="E84" s="26"/>
      <c r="F84" s="26"/>
      <c r="G84" s="26"/>
      <c r="H84" s="23"/>
      <c r="I84" s="23"/>
      <c r="K84" s="26" t="s">
        <v>73</v>
      </c>
      <c r="L84" s="26">
        <f>31+4</f>
        <v>35</v>
      </c>
      <c r="M84" s="37" t="s">
        <v>80</v>
      </c>
      <c r="N84" s="23"/>
      <c r="O84" s="23"/>
    </row>
    <row r="85" spans="2:15" x14ac:dyDescent="0.25">
      <c r="B85" s="23"/>
      <c r="C85" s="26"/>
      <c r="D85" s="26" t="s">
        <v>63</v>
      </c>
      <c r="E85" s="26"/>
      <c r="F85" s="26"/>
      <c r="G85" s="26"/>
      <c r="H85" s="23" t="s">
        <v>55</v>
      </c>
      <c r="I85" s="23"/>
      <c r="K85" s="26" t="s">
        <v>74</v>
      </c>
      <c r="L85" s="26">
        <f>2</f>
        <v>2</v>
      </c>
      <c r="O85" s="23"/>
    </row>
    <row r="86" spans="2:15" x14ac:dyDescent="0.25">
      <c r="B86" s="23"/>
      <c r="C86" s="26" t="s">
        <v>64</v>
      </c>
      <c r="D86" s="26">
        <f>33+2</f>
        <v>35</v>
      </c>
      <c r="E86" s="26" t="s">
        <v>82</v>
      </c>
      <c r="F86" s="26"/>
      <c r="G86" s="26"/>
      <c r="H86" s="23">
        <v>1</v>
      </c>
      <c r="I86" s="23"/>
      <c r="K86" s="26" t="s">
        <v>75</v>
      </c>
      <c r="L86" s="26">
        <f>3</f>
        <v>3</v>
      </c>
      <c r="O86" s="23"/>
    </row>
    <row r="87" spans="2:15" x14ac:dyDescent="0.25">
      <c r="B87" s="23"/>
      <c r="C87" s="26" t="s">
        <v>68</v>
      </c>
      <c r="D87" s="26">
        <f>6+2</f>
        <v>8</v>
      </c>
      <c r="E87" s="26" t="s">
        <v>82</v>
      </c>
      <c r="F87" s="26"/>
      <c r="G87" s="26"/>
      <c r="H87" s="23">
        <v>1</v>
      </c>
      <c r="I87" s="23"/>
      <c r="K87" s="26" t="s">
        <v>83</v>
      </c>
      <c r="L87" s="26">
        <f>4</f>
        <v>4</v>
      </c>
      <c r="O87" s="23"/>
    </row>
    <row r="88" spans="2:15" x14ac:dyDescent="0.25">
      <c r="B88" s="23"/>
      <c r="C88" s="26" t="s">
        <v>69</v>
      </c>
      <c r="D88" s="26">
        <f>1</f>
        <v>1</v>
      </c>
      <c r="E88" s="26"/>
      <c r="F88" s="26"/>
      <c r="G88" s="26"/>
      <c r="H88" s="23">
        <v>2</v>
      </c>
      <c r="I88" s="23"/>
      <c r="K88" s="26" t="s">
        <v>65</v>
      </c>
      <c r="L88" s="26">
        <v>17</v>
      </c>
      <c r="O88" s="23"/>
    </row>
    <row r="89" spans="2:15" x14ac:dyDescent="0.25">
      <c r="B89" s="23"/>
      <c r="C89" s="26" t="s">
        <v>65</v>
      </c>
      <c r="D89" s="26">
        <v>17</v>
      </c>
      <c r="E89" s="26"/>
      <c r="F89" s="26"/>
      <c r="G89" s="26"/>
      <c r="H89" s="23">
        <v>3</v>
      </c>
      <c r="I89" s="23"/>
      <c r="J89" s="23"/>
      <c r="K89" s="23"/>
      <c r="L89" s="33">
        <f>SUM(L84:L88)</f>
        <v>61</v>
      </c>
      <c r="O89" s="23"/>
    </row>
    <row r="90" spans="2:15" x14ac:dyDescent="0.25">
      <c r="B90" s="23"/>
      <c r="C90" s="26"/>
      <c r="D90" s="26">
        <f>SUM(D86:D89)</f>
        <v>61</v>
      </c>
      <c r="E90" s="26"/>
      <c r="F90" s="26"/>
      <c r="G90" s="26"/>
      <c r="H90" s="23">
        <v>1</v>
      </c>
      <c r="I90" s="23"/>
      <c r="J90" s="23"/>
      <c r="K90" s="26">
        <f>57</f>
        <v>57</v>
      </c>
      <c r="L90" s="23"/>
      <c r="O90" s="23"/>
    </row>
    <row r="91" spans="2:15" x14ac:dyDescent="0.25">
      <c r="B91" s="23"/>
      <c r="C91" s="26"/>
      <c r="D91" s="26"/>
      <c r="E91" s="26"/>
      <c r="F91" s="26"/>
      <c r="G91" s="26"/>
      <c r="H91" s="23">
        <v>2</v>
      </c>
      <c r="I91" s="23"/>
      <c r="J91" s="23"/>
      <c r="K91" s="23"/>
      <c r="L91" s="23"/>
      <c r="O91" s="23"/>
    </row>
    <row r="92" spans="2:15" x14ac:dyDescent="0.25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N92" s="21"/>
    </row>
    <row r="94" spans="2:15" ht="23.25" x14ac:dyDescent="0.35">
      <c r="B94" s="112" t="s">
        <v>78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21"/>
    </row>
    <row r="95" spans="2:15" ht="23.25" x14ac:dyDescent="0.35">
      <c r="B95" s="30"/>
      <c r="C95" s="30"/>
      <c r="D95" s="30"/>
      <c r="E95" s="21"/>
      <c r="F95" s="21"/>
      <c r="G95" s="21"/>
      <c r="H95" s="21"/>
      <c r="I95" s="21"/>
      <c r="J95" s="21"/>
      <c r="K95" s="21"/>
      <c r="L95" s="21"/>
      <c r="N95" s="21"/>
    </row>
    <row r="96" spans="2:15" x14ac:dyDescent="0.25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N96" s="21"/>
    </row>
    <row r="97" spans="2:14" x14ac:dyDescent="0.25">
      <c r="B97" s="21"/>
      <c r="C97" s="21" t="e">
        <f>#REF!</f>
        <v>#REF!</v>
      </c>
      <c r="D97" s="31"/>
      <c r="E97" s="21"/>
      <c r="F97" s="21">
        <v>75</v>
      </c>
      <c r="G97" s="21"/>
      <c r="H97" s="21"/>
      <c r="I97" s="21"/>
      <c r="J97" s="21"/>
      <c r="K97" s="21"/>
      <c r="L97" s="21"/>
      <c r="N97" s="21"/>
    </row>
    <row r="98" spans="2:14" x14ac:dyDescent="0.25">
      <c r="B98" s="21"/>
      <c r="C98" s="21" t="e">
        <f>#REF!</f>
        <v>#REF!</v>
      </c>
      <c r="D98" s="31"/>
      <c r="E98" s="21"/>
      <c r="F98" s="21">
        <v>69.5</v>
      </c>
      <c r="G98" s="21"/>
      <c r="H98" s="21"/>
      <c r="I98" s="21"/>
      <c r="J98" s="21"/>
      <c r="K98" s="21"/>
      <c r="L98" s="21"/>
      <c r="N98" s="21"/>
    </row>
    <row r="99" spans="2:14" x14ac:dyDescent="0.25">
      <c r="B99" s="21"/>
      <c r="C99" s="21" t="e">
        <f>#REF!</f>
        <v>#REF!</v>
      </c>
      <c r="D99" s="31"/>
      <c r="E99" s="21"/>
      <c r="F99" s="21">
        <v>31.6</v>
      </c>
      <c r="G99" s="21"/>
      <c r="H99" s="21"/>
      <c r="I99" s="21"/>
      <c r="J99" s="21" t="s">
        <v>67</v>
      </c>
      <c r="K99" s="21"/>
      <c r="L99" s="21"/>
      <c r="N99" s="21"/>
    </row>
    <row r="100" spans="2:14" x14ac:dyDescent="0.25">
      <c r="B100" s="21"/>
      <c r="C100" s="21"/>
      <c r="D100" s="21"/>
      <c r="E100" s="21"/>
      <c r="F100" s="21"/>
      <c r="G100" s="21"/>
      <c r="H100" s="21"/>
      <c r="I100" s="21"/>
      <c r="J100" s="21" t="s">
        <v>40</v>
      </c>
      <c r="K100" s="21">
        <v>20</v>
      </c>
      <c r="L100" s="21"/>
      <c r="N100" s="21"/>
    </row>
    <row r="101" spans="2:14" x14ac:dyDescent="0.25">
      <c r="B101" s="21"/>
      <c r="C101" s="21"/>
      <c r="D101" s="21"/>
      <c r="E101" s="21"/>
      <c r="F101" s="21"/>
      <c r="G101" s="21"/>
      <c r="H101" s="21"/>
      <c r="I101" s="21"/>
      <c r="J101" s="21" t="s">
        <v>72</v>
      </c>
      <c r="K101" s="21">
        <v>0</v>
      </c>
      <c r="L101" s="21"/>
      <c r="N101" s="21"/>
    </row>
    <row r="102" spans="2:14" x14ac:dyDescent="0.25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N102" s="21"/>
    </row>
    <row r="103" spans="2:14" x14ac:dyDescent="0.25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N103" s="21"/>
    </row>
    <row r="104" spans="2:14" x14ac:dyDescent="0.25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N104" s="21"/>
    </row>
    <row r="105" spans="2:14" x14ac:dyDescent="0.25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N105" s="21"/>
    </row>
    <row r="106" spans="2:14" x14ac:dyDescent="0.25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N106" s="21"/>
    </row>
    <row r="107" spans="2:14" x14ac:dyDescent="0.25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N107" s="21"/>
    </row>
    <row r="108" spans="2:14" x14ac:dyDescent="0.25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N108" s="21"/>
    </row>
    <row r="109" spans="2:14" x14ac:dyDescent="0.25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N109" s="21"/>
    </row>
    <row r="110" spans="2:14" x14ac:dyDescent="0.25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N110" s="21"/>
    </row>
    <row r="111" spans="2:14" x14ac:dyDescent="0.25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N111" s="21"/>
    </row>
    <row r="112" spans="2:14" ht="9.9499999999999993" customHeight="1" x14ac:dyDescent="0.25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N112" s="21"/>
    </row>
    <row r="113" spans="2:14" ht="9.9499999999999993" customHeight="1" x14ac:dyDescent="0.25">
      <c r="B113" s="26"/>
      <c r="C113" s="26" t="s">
        <v>70</v>
      </c>
      <c r="D113" s="21" t="s">
        <v>71</v>
      </c>
      <c r="E113" s="21"/>
      <c r="F113" s="21"/>
      <c r="G113" s="21"/>
      <c r="H113" s="21"/>
      <c r="I113" s="21"/>
      <c r="J113" s="21"/>
      <c r="K113" s="21"/>
      <c r="L113" s="21"/>
      <c r="N113" s="21"/>
    </row>
    <row r="114" spans="2:14" ht="9.9499999999999993" customHeight="1" x14ac:dyDescent="0.25">
      <c r="B114" s="26" t="s">
        <v>13</v>
      </c>
      <c r="C114" s="26">
        <v>1</v>
      </c>
      <c r="D114" s="21"/>
      <c r="E114" s="21"/>
      <c r="F114" s="21"/>
      <c r="G114" s="21"/>
      <c r="H114" s="21"/>
      <c r="I114" s="21"/>
      <c r="J114" s="21"/>
      <c r="K114" s="21"/>
      <c r="L114" s="21"/>
      <c r="N114" s="21"/>
    </row>
    <row r="115" spans="2:14" ht="9.9499999999999993" customHeight="1" x14ac:dyDescent="0.25">
      <c r="B115" s="26" t="s">
        <v>0</v>
      </c>
      <c r="C115" s="26">
        <v>1</v>
      </c>
      <c r="D115" s="21"/>
      <c r="E115" s="21"/>
      <c r="F115" s="21"/>
      <c r="G115" s="21"/>
      <c r="H115" s="21"/>
      <c r="I115" s="21"/>
      <c r="J115" s="21"/>
      <c r="K115" s="21"/>
      <c r="L115" s="21"/>
      <c r="N115" s="21"/>
    </row>
    <row r="116" spans="2:14" ht="9.9499999999999993" customHeight="1" x14ac:dyDescent="0.25">
      <c r="B116" s="26" t="s">
        <v>14</v>
      </c>
      <c r="C116" s="26">
        <v>1</v>
      </c>
      <c r="D116" s="21"/>
      <c r="E116" s="21"/>
      <c r="F116" s="21"/>
      <c r="G116" s="21"/>
      <c r="H116" s="21"/>
      <c r="I116" s="21"/>
      <c r="J116" s="21"/>
      <c r="K116" s="21"/>
      <c r="L116" s="21"/>
      <c r="N116" s="21"/>
    </row>
    <row r="117" spans="2:14" ht="9.9499999999999993" customHeight="1" x14ac:dyDescent="0.25">
      <c r="B117" s="26" t="s">
        <v>20</v>
      </c>
      <c r="C117" s="26">
        <v>2</v>
      </c>
      <c r="D117" s="21"/>
      <c r="E117" s="21"/>
      <c r="F117" s="21"/>
      <c r="G117" s="21"/>
      <c r="H117" s="21"/>
      <c r="I117" s="21"/>
      <c r="J117" s="21"/>
      <c r="K117" s="21"/>
      <c r="L117" s="21"/>
      <c r="N117" s="21"/>
    </row>
    <row r="118" spans="2:14" ht="9.9499999999999993" customHeight="1" x14ac:dyDescent="0.25">
      <c r="B118" s="26" t="s">
        <v>17</v>
      </c>
      <c r="C118" s="26">
        <v>0</v>
      </c>
      <c r="D118" s="21"/>
      <c r="E118" s="21"/>
      <c r="F118" s="21"/>
      <c r="G118" s="21"/>
      <c r="H118" s="21"/>
      <c r="I118" s="21"/>
      <c r="J118" s="21"/>
      <c r="K118" s="21"/>
      <c r="L118" s="21"/>
      <c r="N118" s="21"/>
    </row>
    <row r="119" spans="2:14" ht="9.9499999999999993" customHeight="1" x14ac:dyDescent="0.25">
      <c r="B119" s="26" t="s">
        <v>18</v>
      </c>
      <c r="C119" s="26">
        <v>1</v>
      </c>
      <c r="D119" s="21"/>
      <c r="E119" s="21"/>
      <c r="F119" s="21"/>
      <c r="G119" s="21"/>
      <c r="H119" s="21"/>
      <c r="I119" s="21"/>
      <c r="J119" s="21"/>
      <c r="K119" s="21"/>
      <c r="L119" s="21"/>
      <c r="N119" s="21"/>
    </row>
    <row r="120" spans="2:14" ht="9.9499999999999993" customHeight="1" x14ac:dyDescent="0.25">
      <c r="B120" s="26" t="s">
        <v>19</v>
      </c>
      <c r="C120" s="26">
        <v>1</v>
      </c>
      <c r="D120" s="21"/>
      <c r="E120" s="21"/>
      <c r="F120" s="21"/>
      <c r="G120" s="21"/>
      <c r="H120" s="21"/>
      <c r="I120" s="21"/>
      <c r="J120" s="21"/>
      <c r="K120" s="21"/>
      <c r="L120" s="21"/>
      <c r="N120" s="21"/>
    </row>
    <row r="121" spans="2:14" ht="9.9499999999999993" customHeight="1" x14ac:dyDescent="0.25">
      <c r="B121" s="26" t="s">
        <v>16</v>
      </c>
      <c r="C121" s="26">
        <v>0</v>
      </c>
      <c r="D121" s="21"/>
      <c r="E121" s="21"/>
      <c r="F121" s="21"/>
      <c r="G121" s="21"/>
      <c r="H121" s="21"/>
      <c r="I121" s="21"/>
      <c r="J121" s="21"/>
      <c r="K121" s="21"/>
      <c r="L121" s="21"/>
      <c r="N121" s="21"/>
    </row>
    <row r="122" spans="2:14" ht="9.9499999999999993" customHeight="1" x14ac:dyDescent="0.25">
      <c r="B122" s="26" t="s">
        <v>15</v>
      </c>
      <c r="C122" s="26">
        <v>2</v>
      </c>
      <c r="D122" s="21"/>
      <c r="E122" s="21"/>
      <c r="F122" s="21"/>
      <c r="G122" s="21"/>
      <c r="H122" s="21"/>
      <c r="I122" s="21"/>
      <c r="J122" s="21"/>
      <c r="K122" s="21"/>
      <c r="L122" s="21"/>
      <c r="N122" s="21"/>
    </row>
    <row r="123" spans="2:14" ht="9.9499999999999993" customHeight="1" x14ac:dyDescent="0.25">
      <c r="B123" s="26" t="s">
        <v>28</v>
      </c>
      <c r="C123" s="26">
        <v>0</v>
      </c>
      <c r="D123" s="21"/>
      <c r="E123" s="21"/>
      <c r="F123" s="21"/>
      <c r="G123" s="21"/>
      <c r="H123" s="21"/>
      <c r="I123" s="21"/>
      <c r="J123" s="21"/>
      <c r="K123" s="21"/>
      <c r="L123" s="21"/>
      <c r="N123" s="21"/>
    </row>
    <row r="124" spans="2:14" ht="9.9499999999999993" customHeight="1" x14ac:dyDescent="0.25">
      <c r="B124" s="26" t="s">
        <v>27</v>
      </c>
      <c r="C124" s="26">
        <v>1</v>
      </c>
      <c r="D124" s="21"/>
      <c r="E124" s="21"/>
      <c r="F124" s="21"/>
      <c r="G124" s="21"/>
      <c r="H124" s="21"/>
      <c r="I124" s="21"/>
      <c r="J124" s="21"/>
      <c r="K124" s="21"/>
      <c r="L124" s="21"/>
      <c r="N124" s="21"/>
    </row>
    <row r="125" spans="2:14" ht="9.9499999999999993" customHeight="1" x14ac:dyDescent="0.25">
      <c r="B125" s="26" t="s">
        <v>21</v>
      </c>
      <c r="C125" s="26">
        <v>2</v>
      </c>
      <c r="D125" s="21"/>
      <c r="E125" s="21"/>
      <c r="F125" s="21"/>
      <c r="G125" s="21"/>
      <c r="H125" s="21"/>
      <c r="I125" s="21"/>
      <c r="J125" s="21"/>
      <c r="K125" s="21"/>
      <c r="L125" s="21"/>
      <c r="N125" s="21"/>
    </row>
    <row r="126" spans="2:14" ht="9.9499999999999993" customHeight="1" x14ac:dyDescent="0.25">
      <c r="B126" s="26" t="s">
        <v>23</v>
      </c>
      <c r="C126" s="26">
        <v>2</v>
      </c>
      <c r="D126" s="21"/>
      <c r="E126" s="21"/>
      <c r="F126" s="21"/>
      <c r="G126" s="21"/>
      <c r="H126" s="21"/>
      <c r="I126" s="21"/>
      <c r="J126" s="21"/>
      <c r="K126" s="21"/>
      <c r="L126" s="21"/>
      <c r="N126" s="21"/>
    </row>
    <row r="127" spans="2:14" ht="9.9499999999999993" customHeight="1" x14ac:dyDescent="0.25">
      <c r="B127" s="26" t="s">
        <v>22</v>
      </c>
      <c r="C127" s="26">
        <v>0</v>
      </c>
      <c r="D127" s="21"/>
      <c r="E127" s="21"/>
      <c r="F127" s="21"/>
      <c r="G127" s="21"/>
      <c r="H127" s="21"/>
      <c r="I127" s="21"/>
      <c r="J127" s="21"/>
      <c r="K127" s="21"/>
      <c r="L127" s="21"/>
      <c r="N127" s="21"/>
    </row>
    <row r="128" spans="2:14" ht="9.9499999999999993" customHeight="1" x14ac:dyDescent="0.25">
      <c r="B128" s="26" t="s">
        <v>25</v>
      </c>
      <c r="C128" s="26">
        <v>3</v>
      </c>
      <c r="D128" s="21"/>
      <c r="E128" s="21"/>
      <c r="F128" s="21"/>
      <c r="G128" s="21"/>
      <c r="H128" s="21"/>
      <c r="I128" s="21"/>
      <c r="J128" s="21"/>
      <c r="K128" s="21"/>
      <c r="L128" s="21"/>
      <c r="N128" s="21"/>
    </row>
    <row r="129" spans="2:14" ht="9.9499999999999993" customHeight="1" x14ac:dyDescent="0.25">
      <c r="B129" s="26" t="s">
        <v>26</v>
      </c>
      <c r="C129" s="26">
        <v>1</v>
      </c>
      <c r="D129" s="21"/>
      <c r="E129" s="21"/>
      <c r="F129" s="21"/>
      <c r="G129" s="21"/>
      <c r="H129" s="21"/>
      <c r="I129" s="21"/>
      <c r="J129" s="21"/>
      <c r="K129" s="21"/>
      <c r="L129" s="21"/>
      <c r="N129" s="21"/>
    </row>
    <row r="130" spans="2:14" ht="9.9499999999999993" customHeight="1" x14ac:dyDescent="0.25">
      <c r="B130" s="26" t="s">
        <v>24</v>
      </c>
      <c r="C130" s="26">
        <v>2</v>
      </c>
      <c r="D130" s="21"/>
      <c r="E130" s="21"/>
      <c r="F130" s="21"/>
      <c r="G130" s="21"/>
      <c r="H130" s="21"/>
      <c r="I130" s="21"/>
      <c r="J130" s="21"/>
      <c r="K130" s="21"/>
      <c r="L130" s="21"/>
      <c r="N130" s="21"/>
    </row>
    <row r="131" spans="2:14" ht="9.9499999999999993" customHeight="1" x14ac:dyDescent="0.25">
      <c r="B131" s="26" t="s">
        <v>29</v>
      </c>
      <c r="C131" s="26">
        <v>0</v>
      </c>
      <c r="D131" s="21"/>
      <c r="E131" s="21"/>
      <c r="F131" s="21"/>
      <c r="G131" s="21"/>
      <c r="H131" s="21"/>
      <c r="I131" s="21"/>
      <c r="J131" s="21"/>
      <c r="K131" s="21"/>
      <c r="L131" s="21"/>
      <c r="N131" s="21"/>
    </row>
    <row r="132" spans="2:14" ht="9.9499999999999993" customHeight="1" x14ac:dyDescent="0.25">
      <c r="B132" s="26" t="s">
        <v>1</v>
      </c>
      <c r="C132" s="26">
        <v>0</v>
      </c>
      <c r="D132" s="21"/>
      <c r="E132" s="21"/>
      <c r="F132" s="21"/>
      <c r="G132" s="21"/>
      <c r="H132" s="21"/>
      <c r="I132" s="21"/>
      <c r="J132" s="21"/>
      <c r="K132" s="21"/>
      <c r="L132" s="21"/>
      <c r="N132" s="21"/>
    </row>
    <row r="133" spans="2:14" ht="9.9499999999999993" customHeight="1" x14ac:dyDescent="0.25">
      <c r="B133" s="26"/>
      <c r="C133" s="26">
        <f>SUM(C114:C132)</f>
        <v>20</v>
      </c>
      <c r="D133" s="26">
        <f>SUM(D114:D132)</f>
        <v>0</v>
      </c>
      <c r="E133" s="21"/>
      <c r="F133" s="21"/>
      <c r="G133" s="21"/>
      <c r="H133" s="21"/>
      <c r="I133" s="21"/>
      <c r="J133" s="21"/>
      <c r="K133" s="21"/>
      <c r="L133" s="21"/>
      <c r="N133" s="21"/>
    </row>
    <row r="134" spans="2:14" ht="9.9499999999999993" customHeight="1" x14ac:dyDescent="0.25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N134" s="21"/>
    </row>
    <row r="135" spans="2:14" x14ac:dyDescent="0.25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N135" s="21"/>
    </row>
    <row r="136" spans="2:14" x14ac:dyDescent="0.25"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37"/>
      <c r="N136" s="23"/>
    </row>
    <row r="137" spans="2:14" x14ac:dyDescent="0.25">
      <c r="B137" s="23"/>
      <c r="C137" s="26"/>
      <c r="D137" s="26"/>
      <c r="E137" s="26"/>
      <c r="F137" s="26"/>
      <c r="G137" s="26"/>
      <c r="H137" s="26"/>
      <c r="I137" s="26"/>
      <c r="J137" s="26"/>
      <c r="K137" s="26"/>
      <c r="L137" s="23"/>
      <c r="M137" s="37"/>
      <c r="N137" s="23"/>
    </row>
    <row r="138" spans="2:14" x14ac:dyDescent="0.25">
      <c r="B138" s="23"/>
      <c r="C138" s="26"/>
      <c r="D138" s="26"/>
      <c r="E138" s="26"/>
      <c r="F138" s="26"/>
      <c r="G138" s="26"/>
      <c r="H138" s="26" t="s">
        <v>56</v>
      </c>
      <c r="I138" s="26"/>
      <c r="J138" s="26"/>
      <c r="K138" s="26"/>
      <c r="L138" s="23"/>
      <c r="M138" s="37"/>
      <c r="N138" s="23"/>
    </row>
    <row r="139" spans="2:14" x14ac:dyDescent="0.25">
      <c r="B139" s="23"/>
      <c r="C139" s="26"/>
      <c r="D139" s="26"/>
      <c r="E139" s="26"/>
      <c r="F139" s="26"/>
      <c r="G139" s="26"/>
      <c r="H139" s="26"/>
      <c r="I139" s="26"/>
      <c r="J139" s="26"/>
      <c r="K139" s="26"/>
      <c r="L139" s="23"/>
      <c r="M139" s="37"/>
      <c r="N139" s="23"/>
    </row>
    <row r="140" spans="2:14" x14ac:dyDescent="0.25">
      <c r="B140" s="23"/>
      <c r="C140" s="26"/>
      <c r="D140" s="26"/>
      <c r="E140" s="26"/>
      <c r="F140" s="26"/>
      <c r="G140" s="26"/>
      <c r="I140" s="26" t="s">
        <v>57</v>
      </c>
      <c r="J140" s="26" t="s">
        <v>58</v>
      </c>
      <c r="K140" s="26"/>
      <c r="L140" s="23"/>
      <c r="M140" s="37"/>
      <c r="N140" s="23"/>
    </row>
    <row r="141" spans="2:14" x14ac:dyDescent="0.25">
      <c r="B141" s="23"/>
      <c r="C141" s="26"/>
      <c r="D141" s="26"/>
      <c r="E141" s="26"/>
      <c r="F141" s="26"/>
      <c r="G141" s="26"/>
      <c r="H141" s="26" t="s">
        <v>59</v>
      </c>
      <c r="I141" s="26">
        <v>0</v>
      </c>
      <c r="J141" s="26"/>
      <c r="K141" s="26"/>
      <c r="L141" s="23"/>
      <c r="M141" s="37"/>
      <c r="N141" s="23"/>
    </row>
    <row r="142" spans="2:14" x14ac:dyDescent="0.25">
      <c r="B142" s="23"/>
      <c r="C142" s="26"/>
      <c r="D142" s="26"/>
      <c r="E142" s="26"/>
      <c r="F142" s="26"/>
      <c r="G142" s="26"/>
      <c r="H142" s="26" t="s">
        <v>60</v>
      </c>
      <c r="I142" s="26">
        <v>0</v>
      </c>
      <c r="J142" s="26"/>
      <c r="K142" s="26"/>
      <c r="L142" s="23"/>
      <c r="M142" s="37"/>
      <c r="N142" s="23"/>
    </row>
    <row r="143" spans="2:14" x14ac:dyDescent="0.25">
      <c r="B143" s="23"/>
      <c r="C143" s="26"/>
      <c r="D143" s="26"/>
      <c r="E143" s="26"/>
      <c r="F143" s="26"/>
      <c r="G143" s="26"/>
      <c r="H143" s="26" t="s">
        <v>61</v>
      </c>
      <c r="I143" s="26">
        <v>11</v>
      </c>
      <c r="J143" s="26">
        <v>12</v>
      </c>
      <c r="K143" s="26"/>
      <c r="L143" s="23"/>
      <c r="M143" s="37"/>
      <c r="N143" s="23"/>
    </row>
    <row r="144" spans="2:14" x14ac:dyDescent="0.25">
      <c r="B144" s="23"/>
      <c r="C144" s="26"/>
      <c r="D144" s="26"/>
      <c r="E144" s="26"/>
      <c r="F144" s="26"/>
      <c r="G144" s="26"/>
      <c r="H144" s="26" t="s">
        <v>62</v>
      </c>
      <c r="I144" s="26">
        <v>9</v>
      </c>
      <c r="J144" s="26">
        <v>8</v>
      </c>
      <c r="K144" s="26"/>
      <c r="L144" s="23"/>
      <c r="M144" s="37"/>
      <c r="N144" s="23"/>
    </row>
    <row r="145" spans="2:17" x14ac:dyDescent="0.25">
      <c r="B145" s="23"/>
      <c r="C145" s="26"/>
      <c r="D145" s="26"/>
      <c r="E145" s="26"/>
      <c r="F145" s="26"/>
      <c r="G145" s="26"/>
      <c r="H145" s="26"/>
      <c r="I145" s="26">
        <f>SUM(I141:I144)</f>
        <v>20</v>
      </c>
      <c r="J145" s="26">
        <f>SUM(J141:J144)</f>
        <v>20</v>
      </c>
      <c r="K145" s="26"/>
      <c r="L145" s="23"/>
      <c r="M145" s="37"/>
      <c r="N145" s="23"/>
    </row>
    <row r="146" spans="2:17" x14ac:dyDescent="0.25">
      <c r="B146" s="23"/>
      <c r="C146" s="26"/>
      <c r="D146" s="26"/>
      <c r="E146" s="26"/>
      <c r="F146" s="26"/>
      <c r="G146" s="26"/>
      <c r="H146" s="26"/>
      <c r="I146" s="26"/>
      <c r="J146" s="26"/>
      <c r="K146" s="26"/>
      <c r="L146" s="23"/>
      <c r="M146" s="37"/>
      <c r="N146" s="23"/>
    </row>
    <row r="147" spans="2:17" x14ac:dyDescent="0.25">
      <c r="B147" s="23"/>
      <c r="C147" s="23"/>
      <c r="D147" s="23"/>
      <c r="E147" s="23"/>
      <c r="F147" s="23"/>
      <c r="G147" s="23"/>
      <c r="H147" s="23"/>
      <c r="I147" s="26"/>
      <c r="J147" s="26"/>
      <c r="K147" s="26"/>
      <c r="L147" s="26"/>
      <c r="M147" s="38"/>
      <c r="N147" s="23"/>
    </row>
    <row r="148" spans="2:17" x14ac:dyDescent="0.25">
      <c r="B148" s="23"/>
      <c r="C148" s="26"/>
      <c r="D148" s="26"/>
      <c r="E148" s="26"/>
      <c r="F148" s="26"/>
      <c r="G148" s="26"/>
      <c r="H148" s="23"/>
      <c r="I148" s="26"/>
      <c r="J148" s="26"/>
      <c r="K148" s="26"/>
      <c r="L148" s="26"/>
      <c r="M148" s="38"/>
      <c r="N148" s="23"/>
    </row>
    <row r="149" spans="2:17" x14ac:dyDescent="0.25">
      <c r="B149" s="23"/>
      <c r="C149" s="26"/>
      <c r="D149" s="26"/>
      <c r="E149" s="26"/>
      <c r="F149" s="26"/>
      <c r="G149" s="26"/>
      <c r="H149" s="23"/>
      <c r="I149" s="26"/>
      <c r="J149" s="26"/>
      <c r="K149" s="26"/>
      <c r="L149" s="26"/>
      <c r="M149" s="38"/>
      <c r="N149" s="23"/>
    </row>
    <row r="150" spans="2:17" x14ac:dyDescent="0.25">
      <c r="B150" s="23"/>
      <c r="C150" s="26"/>
      <c r="D150" s="26"/>
      <c r="E150" s="26"/>
      <c r="F150" s="26"/>
      <c r="G150" s="26"/>
      <c r="H150" s="23"/>
      <c r="I150" s="26"/>
      <c r="J150" s="26"/>
      <c r="K150" s="26" t="s">
        <v>66</v>
      </c>
      <c r="L150" s="26"/>
      <c r="M150" s="38"/>
      <c r="N150" s="23"/>
    </row>
    <row r="151" spans="2:17" x14ac:dyDescent="0.25">
      <c r="B151" s="23"/>
      <c r="C151" s="26"/>
      <c r="D151" s="26"/>
      <c r="E151" s="26"/>
      <c r="F151" s="26"/>
      <c r="G151" s="26"/>
      <c r="H151" s="23"/>
      <c r="I151" s="26"/>
      <c r="J151" s="26"/>
      <c r="K151" s="26" t="s">
        <v>73</v>
      </c>
      <c r="L151" s="26">
        <v>27</v>
      </c>
      <c r="M151" s="38"/>
      <c r="N151" s="23"/>
    </row>
    <row r="152" spans="2:17" x14ac:dyDescent="0.25">
      <c r="B152" s="23"/>
      <c r="C152" s="26"/>
      <c r="D152" s="26"/>
      <c r="E152" s="26"/>
      <c r="F152" s="26"/>
      <c r="G152" s="26"/>
      <c r="H152" s="23"/>
      <c r="I152" s="26"/>
      <c r="J152" s="26"/>
      <c r="K152" s="26" t="s">
        <v>74</v>
      </c>
      <c r="L152" s="26">
        <v>0</v>
      </c>
      <c r="M152" s="38"/>
      <c r="N152" s="23"/>
    </row>
    <row r="153" spans="2:17" x14ac:dyDescent="0.25">
      <c r="B153" s="23"/>
      <c r="C153" s="26"/>
      <c r="D153" s="26"/>
      <c r="E153" s="26"/>
      <c r="F153" s="26"/>
      <c r="G153" s="26"/>
      <c r="H153" s="23"/>
      <c r="I153" s="26"/>
      <c r="J153" s="26"/>
      <c r="K153" s="26" t="s">
        <v>75</v>
      </c>
      <c r="L153" s="26">
        <v>2</v>
      </c>
      <c r="M153" s="38"/>
      <c r="N153" s="26"/>
      <c r="O153" s="38"/>
      <c r="P153" s="38"/>
      <c r="Q153" s="38"/>
    </row>
    <row r="154" spans="2:17" x14ac:dyDescent="0.25">
      <c r="B154" s="23"/>
      <c r="C154" s="26"/>
      <c r="D154" s="26" t="s">
        <v>63</v>
      </c>
      <c r="E154" s="26"/>
      <c r="F154" s="26"/>
      <c r="G154" s="26"/>
      <c r="H154" s="23" t="s">
        <v>55</v>
      </c>
      <c r="I154" s="26"/>
      <c r="J154" s="26"/>
      <c r="K154" s="26" t="s">
        <v>83</v>
      </c>
      <c r="L154" s="26">
        <v>2</v>
      </c>
      <c r="M154" s="38"/>
      <c r="N154" s="26"/>
      <c r="O154" s="38"/>
      <c r="P154" s="38"/>
      <c r="Q154" s="38"/>
    </row>
    <row r="155" spans="2:17" x14ac:dyDescent="0.25">
      <c r="B155" s="23"/>
      <c r="C155" s="26" t="s">
        <v>64</v>
      </c>
      <c r="D155" s="26">
        <v>28</v>
      </c>
      <c r="E155" s="26"/>
      <c r="F155" s="26"/>
      <c r="G155" s="26"/>
      <c r="H155" s="23">
        <v>1</v>
      </c>
      <c r="I155" s="26"/>
      <c r="J155" s="26"/>
      <c r="K155" s="26" t="s">
        <v>65</v>
      </c>
      <c r="L155" s="26">
        <v>7</v>
      </c>
      <c r="O155" s="38"/>
      <c r="P155" s="38"/>
      <c r="Q155" s="38"/>
    </row>
    <row r="156" spans="2:17" x14ac:dyDescent="0.25">
      <c r="B156" s="23"/>
      <c r="C156" s="26" t="s">
        <v>68</v>
      </c>
      <c r="D156" s="26">
        <v>3</v>
      </c>
      <c r="E156" s="26"/>
      <c r="F156" s="26"/>
      <c r="G156" s="26"/>
      <c r="H156" s="23">
        <v>1</v>
      </c>
      <c r="I156" s="26"/>
      <c r="J156" s="26"/>
      <c r="K156" s="26"/>
      <c r="L156" s="26">
        <f>SUM(L151:L155)</f>
        <v>38</v>
      </c>
      <c r="O156" s="38"/>
      <c r="P156" s="38"/>
      <c r="Q156" s="38"/>
    </row>
    <row r="157" spans="2:17" x14ac:dyDescent="0.25">
      <c r="B157" s="23"/>
      <c r="C157" s="26" t="s">
        <v>69</v>
      </c>
      <c r="D157" s="26">
        <v>1</v>
      </c>
      <c r="E157" s="26"/>
      <c r="F157" s="26"/>
      <c r="G157" s="26"/>
      <c r="H157" s="23">
        <v>2</v>
      </c>
      <c r="I157" s="26"/>
      <c r="J157" s="26"/>
      <c r="K157" s="26"/>
      <c r="L157" s="26"/>
      <c r="O157" s="38"/>
      <c r="P157" s="38"/>
      <c r="Q157" s="38"/>
    </row>
    <row r="158" spans="2:17" x14ac:dyDescent="0.25">
      <c r="B158" s="23"/>
      <c r="C158" s="26" t="s">
        <v>65</v>
      </c>
      <c r="D158" s="26">
        <v>7</v>
      </c>
      <c r="E158" s="26"/>
      <c r="F158" s="26"/>
      <c r="G158" s="26"/>
      <c r="H158" s="23">
        <v>3</v>
      </c>
      <c r="I158" s="26"/>
      <c r="J158" s="26"/>
      <c r="K158" s="26"/>
      <c r="L158" s="26"/>
      <c r="O158" s="38"/>
      <c r="P158" s="38"/>
      <c r="Q158" s="38"/>
    </row>
    <row r="159" spans="2:17" x14ac:dyDescent="0.25">
      <c r="B159" s="23"/>
      <c r="C159" s="26"/>
      <c r="D159" s="26">
        <f>SUM(D155:D158)</f>
        <v>39</v>
      </c>
      <c r="E159" s="26"/>
      <c r="F159" s="26"/>
      <c r="G159" s="26"/>
      <c r="H159" s="23">
        <v>1</v>
      </c>
      <c r="I159" s="26"/>
      <c r="J159" s="26"/>
      <c r="K159" s="26"/>
      <c r="L159" s="26"/>
      <c r="O159" s="38"/>
      <c r="P159" s="38"/>
      <c r="Q159" s="38"/>
    </row>
    <row r="160" spans="2:17" x14ac:dyDescent="0.25">
      <c r="B160" s="23"/>
      <c r="C160" s="26"/>
      <c r="D160" s="26"/>
      <c r="E160" s="26"/>
      <c r="F160" s="26"/>
      <c r="G160" s="26"/>
      <c r="H160" s="23">
        <v>2</v>
      </c>
      <c r="I160" s="26"/>
      <c r="J160" s="26"/>
      <c r="K160" s="26"/>
      <c r="L160" s="26"/>
      <c r="O160" s="38"/>
      <c r="P160" s="38"/>
      <c r="Q160" s="38"/>
    </row>
    <row r="161" spans="3:17" x14ac:dyDescent="0.25">
      <c r="C161" s="38"/>
      <c r="D161" s="38"/>
      <c r="E161" s="38"/>
      <c r="F161" s="38"/>
      <c r="G161" s="38"/>
      <c r="K161" s="38"/>
      <c r="L161" s="38"/>
      <c r="M161" s="38"/>
      <c r="N161" s="38"/>
      <c r="O161" s="38"/>
      <c r="P161" s="38"/>
      <c r="Q161" s="38"/>
    </row>
    <row r="162" spans="3:17" x14ac:dyDescent="0.25">
      <c r="K162" s="38"/>
      <c r="L162" s="38"/>
      <c r="M162" s="38"/>
      <c r="N162" s="38"/>
      <c r="O162" s="38"/>
      <c r="P162" s="38"/>
      <c r="Q162" s="38"/>
    </row>
    <row r="163" spans="3:17" x14ac:dyDescent="0.25">
      <c r="K163" s="38"/>
      <c r="L163" s="38"/>
      <c r="M163" s="38"/>
      <c r="N163" s="38"/>
      <c r="O163" s="38"/>
      <c r="P163" s="38"/>
      <c r="Q163" s="38"/>
    </row>
    <row r="164" spans="3:17" x14ac:dyDescent="0.25">
      <c r="K164" s="38"/>
      <c r="L164" s="38"/>
      <c r="M164" s="38"/>
      <c r="N164" s="38"/>
      <c r="O164" s="38"/>
      <c r="P164" s="38"/>
      <c r="Q164" s="38"/>
    </row>
    <row r="165" spans="3:17" x14ac:dyDescent="0.25">
      <c r="K165" s="38"/>
      <c r="L165" s="38"/>
      <c r="M165" s="38"/>
      <c r="N165" s="38"/>
      <c r="O165" s="38"/>
      <c r="P165" s="38"/>
      <c r="Q165" s="38"/>
    </row>
    <row r="166" spans="3:17" ht="18.75" x14ac:dyDescent="0.25">
      <c r="G166" s="39"/>
      <c r="K166" s="38"/>
      <c r="L166" s="38"/>
      <c r="M166" s="38"/>
      <c r="N166" s="38"/>
      <c r="O166" s="38"/>
      <c r="P166" s="38"/>
      <c r="Q166" s="38"/>
    </row>
    <row r="167" spans="3:17" x14ac:dyDescent="0.25">
      <c r="K167" s="38"/>
      <c r="L167" s="38"/>
      <c r="M167" s="38"/>
      <c r="N167" s="38"/>
      <c r="O167" s="38"/>
      <c r="P167" s="38"/>
      <c r="Q167" s="38"/>
    </row>
  </sheetData>
  <mergeCells count="4">
    <mergeCell ref="B1:N1"/>
    <mergeCell ref="B3:D3"/>
    <mergeCell ref="B94:M94"/>
    <mergeCell ref="B29:M2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fitToHeight="2" orientation="portrait" r:id="rId1"/>
  <headerFooter>
    <oddHeader>&amp;LINVIAS&amp;COficina Asesora de Planeación&amp;RCorte 4° trimestre de  2022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F9C83-4CFF-459D-AF35-B6AEB1D1EB66}">
  <sheetPr codeName="Hoja2"/>
  <dimension ref="A1:T167"/>
  <sheetViews>
    <sheetView showGridLines="0" tabSelected="1" zoomScale="130" zoomScaleNormal="130" zoomScaleSheetLayoutView="85" workbookViewId="0">
      <selection activeCell="B5" sqref="B5:F15"/>
    </sheetView>
  </sheetViews>
  <sheetFormatPr baseColWidth="10" defaultRowHeight="15" x14ac:dyDescent="0.25"/>
  <cols>
    <col min="5" max="5" width="8.42578125" bestFit="1" customWidth="1"/>
    <col min="9" max="9" width="16.85546875" customWidth="1"/>
    <col min="10" max="10" width="10" customWidth="1"/>
    <col min="13" max="13" width="12.42578125" customWidth="1"/>
  </cols>
  <sheetData>
    <row r="1" spans="1:15" ht="26.25" x14ac:dyDescent="0.4">
      <c r="B1" s="110" t="s">
        <v>46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21"/>
    </row>
    <row r="2" spans="1:15" ht="6.75" customHeight="1" x14ac:dyDescent="0.4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40"/>
      <c r="N2" s="25"/>
      <c r="O2" s="21"/>
    </row>
    <row r="3" spans="1:15" x14ac:dyDescent="0.25">
      <c r="B3" s="113" t="s">
        <v>219</v>
      </c>
      <c r="C3" s="113"/>
      <c r="D3" s="113"/>
      <c r="E3" s="26"/>
      <c r="F3" s="26"/>
      <c r="G3" s="26"/>
      <c r="H3" s="26"/>
      <c r="I3" s="26"/>
      <c r="J3" s="26"/>
      <c r="K3" s="26"/>
      <c r="L3" s="26"/>
      <c r="M3" s="38"/>
      <c r="N3" s="26"/>
      <c r="O3" s="21"/>
    </row>
    <row r="4" spans="1:15" x14ac:dyDescent="0.25">
      <c r="A4" s="104"/>
      <c r="B4" s="133"/>
      <c r="C4" s="133"/>
      <c r="D4" s="133"/>
      <c r="E4" s="33"/>
      <c r="F4" s="33"/>
      <c r="G4" s="26"/>
      <c r="H4" s="26"/>
      <c r="I4" s="26"/>
      <c r="J4" s="26"/>
      <c r="K4" s="26"/>
      <c r="L4" s="26"/>
      <c r="M4" s="38"/>
      <c r="N4" s="33"/>
      <c r="O4" s="21"/>
    </row>
    <row r="5" spans="1:15" x14ac:dyDescent="0.25">
      <c r="A5" s="104"/>
      <c r="B5" s="23"/>
      <c r="C5" s="23"/>
      <c r="D5" s="23"/>
      <c r="E5" s="23"/>
      <c r="F5" s="23"/>
      <c r="G5" s="33"/>
      <c r="H5" s="33"/>
      <c r="I5" s="33"/>
      <c r="J5" s="33"/>
      <c r="K5" s="33"/>
      <c r="L5" s="33"/>
      <c r="M5" s="38"/>
      <c r="N5" s="33"/>
      <c r="O5" s="21"/>
    </row>
    <row r="6" spans="1:15" x14ac:dyDescent="0.25">
      <c r="A6" s="104"/>
      <c r="B6" s="23" t="s">
        <v>54</v>
      </c>
      <c r="C6" s="23" t="s">
        <v>49</v>
      </c>
      <c r="D6" s="23" t="s">
        <v>50</v>
      </c>
      <c r="E6" s="23"/>
      <c r="F6" s="23"/>
      <c r="G6" s="104"/>
      <c r="H6" s="104"/>
      <c r="I6" s="105"/>
      <c r="J6" s="33"/>
      <c r="K6" s="33"/>
      <c r="L6" s="33"/>
      <c r="M6" s="38"/>
      <c r="N6" s="33"/>
      <c r="O6" s="21"/>
    </row>
    <row r="7" spans="1:15" x14ac:dyDescent="0.25">
      <c r="A7" s="104"/>
      <c r="B7" s="101">
        <f>(E25)*100</f>
        <v>38.85</v>
      </c>
      <c r="C7" s="23">
        <v>7</v>
      </c>
      <c r="D7" s="24">
        <f>SUM(B10:F10)-B7-C7</f>
        <v>154.15</v>
      </c>
      <c r="E7" s="23"/>
      <c r="F7" s="23"/>
      <c r="G7" s="104"/>
      <c r="H7" s="104"/>
      <c r="I7" s="105"/>
      <c r="J7" s="33"/>
      <c r="K7" s="33"/>
      <c r="L7" s="33"/>
      <c r="M7" s="38"/>
      <c r="N7" s="33"/>
      <c r="O7" s="21"/>
    </row>
    <row r="8" spans="1:15" x14ac:dyDescent="0.25">
      <c r="A8" s="104"/>
      <c r="B8" s="23"/>
      <c r="C8" s="23"/>
      <c r="D8" s="23"/>
      <c r="E8" s="23"/>
      <c r="F8" s="23"/>
      <c r="G8" s="105"/>
      <c r="H8" s="105"/>
      <c r="I8" s="105"/>
      <c r="J8" s="33"/>
      <c r="K8" s="33"/>
      <c r="L8" s="33"/>
      <c r="M8" s="38"/>
      <c r="N8" s="33"/>
      <c r="O8" s="21"/>
    </row>
    <row r="9" spans="1:15" x14ac:dyDescent="0.25">
      <c r="A9" s="104"/>
      <c r="B9" s="23" t="s">
        <v>30</v>
      </c>
      <c r="C9" s="23" t="s">
        <v>52</v>
      </c>
      <c r="D9" s="23" t="s">
        <v>31</v>
      </c>
      <c r="E9" s="23" t="s">
        <v>32</v>
      </c>
      <c r="F9" s="23" t="s">
        <v>53</v>
      </c>
      <c r="G9" s="105"/>
      <c r="H9" s="105"/>
      <c r="I9" s="105"/>
      <c r="J9" s="33"/>
      <c r="K9" s="33"/>
      <c r="L9" s="33"/>
      <c r="M9" s="38"/>
      <c r="N9" s="33"/>
      <c r="O9" s="21"/>
    </row>
    <row r="10" spans="1:15" x14ac:dyDescent="0.25">
      <c r="A10" s="104"/>
      <c r="B10" s="23">
        <v>20</v>
      </c>
      <c r="C10" s="23">
        <v>30</v>
      </c>
      <c r="D10" s="23">
        <v>30</v>
      </c>
      <c r="E10" s="23">
        <v>20</v>
      </c>
      <c r="F10" s="23">
        <f>SUM(B10:E10)</f>
        <v>100</v>
      </c>
      <c r="G10" s="105"/>
      <c r="H10" s="105"/>
      <c r="I10" s="105"/>
      <c r="J10" s="33"/>
      <c r="K10" s="33"/>
      <c r="L10" s="33"/>
      <c r="M10" s="38"/>
      <c r="N10" s="33"/>
      <c r="O10" s="21"/>
    </row>
    <row r="11" spans="1:15" x14ac:dyDescent="0.25">
      <c r="A11" s="104"/>
      <c r="B11" s="23"/>
      <c r="C11" s="23"/>
      <c r="D11" s="23"/>
      <c r="E11" s="23"/>
      <c r="F11" s="23"/>
      <c r="G11" s="104"/>
      <c r="H11" s="104"/>
      <c r="I11" s="104"/>
      <c r="J11" s="33"/>
      <c r="K11" s="33"/>
      <c r="L11" s="33"/>
      <c r="M11" s="38"/>
      <c r="N11" s="33"/>
      <c r="O11" s="21"/>
    </row>
    <row r="12" spans="1:15" x14ac:dyDescent="0.25">
      <c r="A12" s="104"/>
      <c r="B12" s="23" t="s">
        <v>168</v>
      </c>
      <c r="C12" s="102">
        <f>B7-(C7/2)</f>
        <v>35.35</v>
      </c>
      <c r="D12" s="23"/>
      <c r="E12" s="23"/>
      <c r="F12" s="23"/>
      <c r="G12" s="104"/>
      <c r="H12" s="104"/>
      <c r="I12" s="104"/>
      <c r="J12" s="33"/>
      <c r="K12" s="33"/>
      <c r="L12" s="33"/>
      <c r="M12" s="38"/>
      <c r="N12" s="33"/>
      <c r="O12" s="21"/>
    </row>
    <row r="13" spans="1:15" x14ac:dyDescent="0.25">
      <c r="A13" s="104"/>
      <c r="B13" s="23" t="s">
        <v>169</v>
      </c>
      <c r="C13" s="23">
        <v>3</v>
      </c>
      <c r="D13" s="23"/>
      <c r="E13" s="23"/>
      <c r="F13" s="23"/>
      <c r="G13" s="104"/>
      <c r="H13" s="104"/>
      <c r="I13" s="104"/>
      <c r="J13" s="33"/>
      <c r="K13" s="33"/>
      <c r="L13" s="33"/>
      <c r="M13" s="38"/>
      <c r="N13" s="33"/>
      <c r="O13" s="21"/>
    </row>
    <row r="14" spans="1:15" x14ac:dyDescent="0.25">
      <c r="A14" s="104"/>
      <c r="B14" s="23" t="s">
        <v>170</v>
      </c>
      <c r="C14" s="23">
        <f>SUM(B10:F10)-C13</f>
        <v>197</v>
      </c>
      <c r="D14" s="23"/>
      <c r="E14" s="23"/>
      <c r="F14" s="23"/>
      <c r="G14" s="105"/>
      <c r="H14" s="105"/>
      <c r="I14" s="105"/>
      <c r="J14" s="33"/>
      <c r="K14" s="33"/>
      <c r="L14" s="33"/>
      <c r="M14" s="38"/>
      <c r="N14" s="33"/>
      <c r="O14" s="21"/>
    </row>
    <row r="15" spans="1:15" x14ac:dyDescent="0.25">
      <c r="A15" s="104"/>
      <c r="B15" s="23"/>
      <c r="C15" s="23"/>
      <c r="D15" s="23"/>
      <c r="E15" s="23"/>
      <c r="F15" s="23"/>
      <c r="G15" s="105"/>
      <c r="H15" s="105"/>
      <c r="I15" s="105"/>
      <c r="J15" s="33"/>
      <c r="K15" s="33"/>
      <c r="L15" s="33"/>
      <c r="M15" s="38"/>
      <c r="N15" s="33"/>
      <c r="O15" s="21"/>
    </row>
    <row r="16" spans="1:15" x14ac:dyDescent="0.25">
      <c r="A16" s="104"/>
      <c r="B16" s="23"/>
      <c r="C16" s="23"/>
      <c r="D16" s="23"/>
      <c r="E16" s="23"/>
      <c r="F16" s="23"/>
      <c r="G16" s="105"/>
      <c r="H16" s="105"/>
      <c r="I16" s="105"/>
      <c r="J16" s="33"/>
      <c r="K16" s="33"/>
      <c r="L16" s="33"/>
      <c r="M16" s="38"/>
      <c r="N16" s="33"/>
      <c r="O16" s="21"/>
    </row>
    <row r="17" spans="1:15" x14ac:dyDescent="0.25">
      <c r="A17" s="104"/>
      <c r="B17" s="23"/>
      <c r="C17" s="23"/>
      <c r="D17" s="107"/>
      <c r="E17" s="107"/>
      <c r="F17" s="107"/>
      <c r="G17" s="106"/>
      <c r="H17" s="106"/>
      <c r="I17" s="106"/>
      <c r="J17" s="33"/>
      <c r="K17" s="34"/>
      <c r="L17" s="34"/>
      <c r="M17" s="38"/>
      <c r="N17" s="33"/>
      <c r="O17" s="21"/>
    </row>
    <row r="18" spans="1:15" x14ac:dyDescent="0.25">
      <c r="A18" s="104"/>
      <c r="B18" s="23"/>
      <c r="C18" s="107" t="s">
        <v>45</v>
      </c>
      <c r="D18" s="23"/>
      <c r="E18" s="23"/>
      <c r="F18" s="23"/>
      <c r="G18" s="105"/>
      <c r="H18" s="105"/>
      <c r="I18" s="105"/>
      <c r="J18" s="33"/>
      <c r="K18" s="33"/>
      <c r="L18" s="33"/>
      <c r="M18" s="38"/>
      <c r="N18" s="33"/>
      <c r="O18" s="21"/>
    </row>
    <row r="19" spans="1:15" x14ac:dyDescent="0.25">
      <c r="B19" s="33"/>
      <c r="C19" s="33"/>
      <c r="D19" s="33"/>
      <c r="E19" s="35"/>
      <c r="F19" s="33"/>
      <c r="G19" s="33"/>
      <c r="H19" s="33"/>
      <c r="I19" s="33"/>
      <c r="J19" s="35"/>
      <c r="K19" s="33"/>
      <c r="L19" s="33"/>
      <c r="M19" s="38"/>
      <c r="N19" s="33"/>
      <c r="O19" s="21"/>
    </row>
    <row r="20" spans="1:15" x14ac:dyDescent="0.25">
      <c r="B20" s="33"/>
      <c r="C20" s="33"/>
      <c r="D20" s="33"/>
      <c r="E20" s="36"/>
      <c r="F20" s="33"/>
      <c r="G20" s="33"/>
      <c r="H20" s="33"/>
      <c r="I20" s="33"/>
      <c r="J20" s="36"/>
      <c r="K20" s="33"/>
      <c r="L20" s="33"/>
      <c r="M20" s="38"/>
      <c r="N20" s="33"/>
      <c r="O20" s="21"/>
    </row>
    <row r="21" spans="1:15" x14ac:dyDescent="0.25"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8"/>
      <c r="N21" s="33"/>
      <c r="O21" s="21"/>
    </row>
    <row r="22" spans="1:15" x14ac:dyDescent="0.25">
      <c r="B22" s="33"/>
      <c r="C22" s="33"/>
      <c r="D22" s="26" t="s">
        <v>199</v>
      </c>
      <c r="E22" s="90">
        <v>0.4</v>
      </c>
      <c r="F22" s="56"/>
      <c r="G22" s="33"/>
      <c r="H22" s="33"/>
      <c r="I22" s="33"/>
      <c r="J22" s="33"/>
      <c r="K22" s="33"/>
      <c r="L22" s="33"/>
      <c r="M22" s="38"/>
      <c r="N22" s="33"/>
      <c r="O22" s="21"/>
    </row>
    <row r="23" spans="1:15" x14ac:dyDescent="0.25">
      <c r="B23" s="33"/>
      <c r="C23" s="33"/>
      <c r="D23" s="57" t="s">
        <v>200</v>
      </c>
      <c r="E23" s="91">
        <v>0.377</v>
      </c>
      <c r="F23" s="58"/>
      <c r="G23" s="33"/>
      <c r="H23" s="33"/>
      <c r="I23" s="33"/>
      <c r="J23" s="33"/>
      <c r="K23" s="33"/>
      <c r="L23" s="33"/>
      <c r="M23" s="38"/>
      <c r="N23" s="33"/>
      <c r="O23" s="21"/>
    </row>
    <row r="24" spans="1:15" x14ac:dyDescent="0.25">
      <c r="B24" s="33"/>
      <c r="C24" s="33"/>
      <c r="D24" s="57" t="s">
        <v>201</v>
      </c>
      <c r="E24" s="91">
        <v>0</v>
      </c>
      <c r="F24" s="58"/>
      <c r="G24" s="33"/>
      <c r="H24" s="33"/>
      <c r="I24" s="33"/>
      <c r="J24" s="33"/>
      <c r="K24" s="33"/>
      <c r="L24" s="33"/>
      <c r="M24" s="38"/>
      <c r="N24" s="33"/>
      <c r="O24" s="21"/>
    </row>
    <row r="25" spans="1:15" x14ac:dyDescent="0.25">
      <c r="B25" s="33"/>
      <c r="C25" s="33"/>
      <c r="D25" s="57"/>
      <c r="E25" s="91">
        <f>AVERAGE(E22:E23)</f>
        <v>0.38850000000000001</v>
      </c>
      <c r="F25" s="58"/>
      <c r="G25" s="33"/>
      <c r="H25" s="33"/>
      <c r="I25" s="33"/>
      <c r="J25" s="33"/>
      <c r="K25" s="33"/>
      <c r="L25" s="33"/>
      <c r="M25" s="38"/>
      <c r="N25" s="33"/>
      <c r="O25" s="21"/>
    </row>
    <row r="26" spans="1:15" x14ac:dyDescent="0.25"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8"/>
      <c r="N26" s="33"/>
      <c r="O26" s="21"/>
    </row>
    <row r="27" spans="1:15" x14ac:dyDescent="0.25"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8"/>
      <c r="N27" s="33"/>
      <c r="O27" s="21"/>
    </row>
    <row r="28" spans="1:15" x14ac:dyDescent="0.25"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8"/>
      <c r="N28" s="33"/>
      <c r="O28" s="21"/>
    </row>
    <row r="29" spans="1:15" x14ac:dyDescent="0.25">
      <c r="B29" s="23"/>
      <c r="C29" s="23"/>
      <c r="D29" s="23"/>
      <c r="E29" s="37"/>
      <c r="F29" s="37"/>
      <c r="G29" s="38"/>
      <c r="H29" s="38"/>
      <c r="I29" s="38"/>
      <c r="J29" s="26"/>
      <c r="K29" s="26"/>
      <c r="L29" s="26"/>
      <c r="M29" s="38"/>
      <c r="N29" s="33"/>
      <c r="O29" s="21"/>
    </row>
    <row r="30" spans="1:15" x14ac:dyDescent="0.25">
      <c r="B30" s="23"/>
      <c r="C30" s="23"/>
      <c r="D30" s="23"/>
      <c r="E30" s="37"/>
      <c r="F30" s="37"/>
      <c r="G30" s="38"/>
      <c r="H30" s="38"/>
      <c r="I30" s="38"/>
      <c r="J30" s="26"/>
      <c r="K30" s="26"/>
      <c r="L30" s="26"/>
      <c r="M30" s="38"/>
      <c r="N30" s="33"/>
      <c r="O30" s="21"/>
    </row>
    <row r="31" spans="1:15" x14ac:dyDescent="0.25">
      <c r="B31" s="26"/>
      <c r="C31" s="26"/>
      <c r="D31" s="26"/>
      <c r="E31" s="38"/>
      <c r="F31" s="38"/>
      <c r="G31" s="38"/>
      <c r="H31" s="38"/>
      <c r="I31" s="38"/>
      <c r="J31" s="26"/>
      <c r="K31" s="26"/>
      <c r="L31" s="26"/>
      <c r="M31" s="38"/>
      <c r="N31" s="33"/>
      <c r="O31" s="21"/>
    </row>
    <row r="32" spans="1:15" x14ac:dyDescent="0.25"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38"/>
      <c r="N32" s="33"/>
      <c r="O32" s="21"/>
    </row>
    <row r="33" spans="2:15" x14ac:dyDescent="0.25"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38"/>
      <c r="N33" s="33"/>
      <c r="O33" s="21"/>
    </row>
    <row r="34" spans="2:15" x14ac:dyDescent="0.25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38"/>
      <c r="N34" s="33"/>
      <c r="O34" s="21"/>
    </row>
    <row r="35" spans="2:15" x14ac:dyDescent="0.25">
      <c r="B35" s="26"/>
      <c r="C35" s="26"/>
      <c r="E35" s="27"/>
      <c r="F35" s="27"/>
      <c r="G35" s="27"/>
      <c r="H35" s="27"/>
      <c r="I35" s="27"/>
      <c r="J35" s="26"/>
      <c r="K35" s="27"/>
      <c r="L35" s="27"/>
      <c r="M35" s="38"/>
      <c r="N35" s="33"/>
      <c r="O35" s="21"/>
    </row>
    <row r="36" spans="2:15" x14ac:dyDescent="0.25">
      <c r="B36" s="26"/>
      <c r="C36" s="26"/>
      <c r="D36" s="26"/>
      <c r="I36" s="26"/>
      <c r="J36" s="26"/>
      <c r="K36" s="26"/>
      <c r="L36" s="26"/>
      <c r="M36" s="26"/>
      <c r="N36" s="33"/>
      <c r="O36" s="21"/>
    </row>
    <row r="37" spans="2:15" ht="26.25" customHeight="1" x14ac:dyDescent="0.4">
      <c r="B37" s="112" t="s">
        <v>220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43"/>
      <c r="O37" s="21"/>
    </row>
    <row r="38" spans="2:15" ht="23.25" customHeight="1" x14ac:dyDescent="0.4">
      <c r="B38" s="30"/>
      <c r="C38" s="30"/>
      <c r="D38" s="30"/>
      <c r="E38" s="21"/>
      <c r="F38" s="21"/>
      <c r="G38" s="21"/>
      <c r="H38" s="21"/>
      <c r="I38" s="21"/>
      <c r="J38" s="21"/>
      <c r="K38" s="21"/>
      <c r="L38" s="21"/>
      <c r="N38" s="43"/>
      <c r="O38" s="21"/>
    </row>
    <row r="39" spans="2:15" ht="23.25" customHeight="1" x14ac:dyDescent="0.25">
      <c r="B39" s="37"/>
      <c r="C39" s="37" t="s">
        <v>85</v>
      </c>
      <c r="D39" s="37" t="s">
        <v>86</v>
      </c>
      <c r="E39" s="37" t="s">
        <v>87</v>
      </c>
      <c r="F39" s="37" t="s">
        <v>151</v>
      </c>
      <c r="G39" s="37" t="s">
        <v>152</v>
      </c>
      <c r="H39" s="37" t="s">
        <v>153</v>
      </c>
      <c r="I39" s="37" t="s">
        <v>154</v>
      </c>
      <c r="J39" s="37" t="s">
        <v>155</v>
      </c>
      <c r="K39" s="37" t="s">
        <v>156</v>
      </c>
      <c r="L39" s="37" t="s">
        <v>157</v>
      </c>
      <c r="M39" s="37" t="s">
        <v>158</v>
      </c>
      <c r="N39" s="37" t="s">
        <v>159</v>
      </c>
    </row>
    <row r="40" spans="2:15" ht="15" customHeight="1" x14ac:dyDescent="0.25">
      <c r="B40" s="37" t="s">
        <v>67</v>
      </c>
      <c r="C40" s="37">
        <v>0</v>
      </c>
      <c r="D40" s="37">
        <v>0</v>
      </c>
      <c r="E40" s="37">
        <v>0</v>
      </c>
      <c r="F40" s="98">
        <v>0</v>
      </c>
      <c r="G40" s="98">
        <v>0</v>
      </c>
      <c r="H40" s="98">
        <v>0</v>
      </c>
      <c r="I40" s="98">
        <v>0</v>
      </c>
      <c r="J40" s="98">
        <v>0</v>
      </c>
      <c r="K40" s="98">
        <v>0</v>
      </c>
      <c r="L40" s="98">
        <v>0</v>
      </c>
      <c r="M40" s="98">
        <v>0</v>
      </c>
      <c r="N40" s="98">
        <v>0</v>
      </c>
    </row>
    <row r="41" spans="2:15" ht="15" customHeight="1" x14ac:dyDescent="0.25">
      <c r="B41" s="37" t="s">
        <v>72</v>
      </c>
      <c r="C41" s="37">
        <v>0</v>
      </c>
      <c r="D41" s="37">
        <v>0</v>
      </c>
      <c r="E41" s="37">
        <v>0</v>
      </c>
      <c r="F41" s="98">
        <v>0</v>
      </c>
      <c r="G41" s="98">
        <v>0</v>
      </c>
      <c r="H41" s="98">
        <v>0</v>
      </c>
      <c r="I41" s="98">
        <v>0</v>
      </c>
      <c r="J41" s="98">
        <v>0</v>
      </c>
      <c r="K41" s="98">
        <v>0</v>
      </c>
      <c r="L41" s="98">
        <v>0</v>
      </c>
      <c r="M41" s="98">
        <v>0</v>
      </c>
      <c r="N41" s="98">
        <v>0</v>
      </c>
    </row>
    <row r="42" spans="2:15" ht="15" customHeight="1" x14ac:dyDescent="0.25">
      <c r="B42" s="21"/>
      <c r="C42" s="44"/>
      <c r="D42" s="44"/>
      <c r="E42" s="44"/>
      <c r="F42" s="44"/>
      <c r="G42" s="44"/>
      <c r="H42" s="44"/>
      <c r="I42" s="44"/>
      <c r="N42" s="21"/>
    </row>
    <row r="43" spans="2:15" ht="15" customHeight="1" x14ac:dyDescent="0.25">
      <c r="B43" s="21"/>
      <c r="C43" s="21"/>
      <c r="D43" s="21"/>
      <c r="E43" s="21"/>
      <c r="F43" s="21"/>
      <c r="G43" s="21"/>
      <c r="H43" s="21"/>
      <c r="I43" s="21"/>
      <c r="O43" s="21"/>
    </row>
    <row r="44" spans="2:15" ht="15" customHeight="1" x14ac:dyDescent="0.25">
      <c r="B44" s="21"/>
      <c r="C44" s="21"/>
      <c r="D44" s="21"/>
      <c r="E44" s="21"/>
      <c r="F44" s="21"/>
      <c r="G44" s="21"/>
      <c r="H44" s="21"/>
      <c r="I44" s="21"/>
      <c r="O44" s="21"/>
    </row>
    <row r="45" spans="2:15" ht="15" customHeight="1" x14ac:dyDescent="0.4">
      <c r="B45" s="21"/>
      <c r="C45" s="21"/>
      <c r="D45" s="21"/>
      <c r="E45" s="21"/>
      <c r="F45" s="21"/>
      <c r="G45" s="21"/>
      <c r="H45" s="21"/>
      <c r="I45" s="21"/>
      <c r="J45" s="21"/>
      <c r="K45" s="21"/>
      <c r="M45" s="43"/>
      <c r="N45" s="43"/>
      <c r="O45" s="21"/>
    </row>
    <row r="46" spans="2:15" ht="15" customHeight="1" x14ac:dyDescent="0.25">
      <c r="B46" s="21"/>
      <c r="C46" s="21"/>
      <c r="D46" s="21"/>
      <c r="E46" s="21"/>
      <c r="F46" s="21"/>
      <c r="G46" s="21"/>
      <c r="H46" s="21"/>
    </row>
    <row r="47" spans="2:15" ht="15" customHeight="1" x14ac:dyDescent="0.25">
      <c r="B47" s="21"/>
      <c r="C47" s="21"/>
      <c r="D47" s="21"/>
      <c r="E47" s="21"/>
      <c r="F47" s="21"/>
      <c r="G47" s="21"/>
      <c r="H47" s="21"/>
    </row>
    <row r="48" spans="2:15" ht="15" customHeight="1" x14ac:dyDescent="0.25">
      <c r="B48" s="21"/>
      <c r="C48" s="21"/>
      <c r="D48" s="21"/>
      <c r="E48" s="21"/>
      <c r="F48" s="21"/>
      <c r="G48" s="21"/>
      <c r="H48" s="21"/>
    </row>
    <row r="49" spans="2:15" ht="15" customHeight="1" x14ac:dyDescent="0.4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N49" s="43"/>
      <c r="O49" s="21"/>
    </row>
    <row r="50" spans="2:15" ht="15" customHeight="1" x14ac:dyDescent="0.4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N50" s="43"/>
      <c r="O50" s="21"/>
    </row>
    <row r="51" spans="2:15" ht="15" customHeight="1" x14ac:dyDescent="0.4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N51" s="43"/>
      <c r="O51" s="21"/>
    </row>
    <row r="52" spans="2:15" ht="15" customHeight="1" x14ac:dyDescent="0.4">
      <c r="B52" s="26" t="s">
        <v>3</v>
      </c>
      <c r="C52" s="26" t="s">
        <v>70</v>
      </c>
      <c r="D52" s="21" t="s">
        <v>71</v>
      </c>
      <c r="E52" s="21"/>
      <c r="F52" s="21"/>
      <c r="G52" s="21"/>
      <c r="H52" s="21"/>
      <c r="I52" s="21"/>
      <c r="J52" s="21"/>
      <c r="K52" s="21"/>
      <c r="L52" s="21"/>
      <c r="N52" s="43"/>
      <c r="O52" s="21"/>
    </row>
    <row r="53" spans="2:15" ht="15" customHeight="1" x14ac:dyDescent="0.4">
      <c r="B53" s="26" t="s">
        <v>13</v>
      </c>
      <c r="C53" s="27">
        <v>5</v>
      </c>
      <c r="D53" s="21"/>
      <c r="E53" s="21"/>
      <c r="F53" s="21"/>
      <c r="G53" s="21"/>
      <c r="H53" s="21"/>
      <c r="I53" s="21"/>
      <c r="J53" s="21"/>
      <c r="K53" s="21"/>
      <c r="L53" s="21"/>
      <c r="N53" s="43"/>
      <c r="O53" s="21"/>
    </row>
    <row r="54" spans="2:15" ht="15" customHeight="1" x14ac:dyDescent="0.4">
      <c r="B54" s="26" t="s">
        <v>0</v>
      </c>
      <c r="C54" s="27">
        <v>3</v>
      </c>
      <c r="D54" s="21"/>
      <c r="E54" s="21"/>
      <c r="F54" s="21"/>
      <c r="G54" s="21"/>
      <c r="H54" s="21"/>
      <c r="I54" s="21"/>
      <c r="J54" s="21"/>
      <c r="K54" s="21"/>
      <c r="L54" s="21"/>
      <c r="N54" s="43"/>
      <c r="O54" s="21"/>
    </row>
    <row r="55" spans="2:15" ht="15" customHeight="1" x14ac:dyDescent="0.4">
      <c r="B55" s="26" t="s">
        <v>14</v>
      </c>
      <c r="C55" s="100">
        <v>3</v>
      </c>
      <c r="D55" s="21"/>
      <c r="E55" s="21"/>
      <c r="F55" s="21"/>
      <c r="G55" s="21"/>
      <c r="H55" s="21"/>
      <c r="I55" s="21"/>
      <c r="J55" s="21"/>
      <c r="K55" s="21"/>
      <c r="L55" s="21"/>
      <c r="N55" s="43"/>
      <c r="O55" s="21"/>
    </row>
    <row r="56" spans="2:15" ht="15" customHeight="1" x14ac:dyDescent="0.4">
      <c r="B56" s="26" t="s">
        <v>20</v>
      </c>
      <c r="C56" s="27">
        <v>2</v>
      </c>
      <c r="D56" s="21"/>
      <c r="E56" s="21"/>
      <c r="F56" s="21"/>
      <c r="G56" s="21"/>
      <c r="H56" s="21"/>
      <c r="I56" s="21"/>
      <c r="J56" s="21"/>
      <c r="K56" s="21"/>
      <c r="L56" s="21"/>
      <c r="N56" s="43"/>
      <c r="O56" s="21"/>
    </row>
    <row r="57" spans="2:15" ht="15" customHeight="1" x14ac:dyDescent="0.4">
      <c r="B57" s="26" t="s">
        <v>17</v>
      </c>
      <c r="C57" s="27">
        <v>1</v>
      </c>
      <c r="D57" s="21"/>
      <c r="E57" s="21"/>
      <c r="F57" s="21"/>
      <c r="G57" s="21"/>
      <c r="H57" s="21"/>
      <c r="I57" s="21"/>
      <c r="J57" s="21"/>
      <c r="K57" s="21"/>
      <c r="L57" s="21"/>
      <c r="N57" s="43"/>
      <c r="O57" s="21"/>
    </row>
    <row r="58" spans="2:15" ht="15" customHeight="1" x14ac:dyDescent="0.4">
      <c r="B58" s="26" t="s">
        <v>18</v>
      </c>
      <c r="C58" s="27">
        <v>1</v>
      </c>
      <c r="D58" s="21"/>
      <c r="E58" s="21"/>
      <c r="F58" s="21"/>
      <c r="G58" s="21"/>
      <c r="H58" s="21"/>
      <c r="I58" s="21"/>
      <c r="J58" s="21"/>
      <c r="K58" s="21"/>
      <c r="L58" s="21"/>
      <c r="N58" s="43"/>
      <c r="O58" s="21"/>
    </row>
    <row r="59" spans="2:15" ht="15" customHeight="1" x14ac:dyDescent="0.4">
      <c r="B59" s="26" t="s">
        <v>19</v>
      </c>
      <c r="C59" s="27">
        <v>1</v>
      </c>
      <c r="D59" s="21"/>
      <c r="E59" s="21"/>
      <c r="F59" s="21"/>
      <c r="G59" s="21"/>
      <c r="H59" s="21"/>
      <c r="I59" s="21"/>
      <c r="J59" s="21"/>
      <c r="K59" s="21"/>
      <c r="L59" s="21"/>
      <c r="N59" s="43"/>
      <c r="O59" s="21"/>
    </row>
    <row r="60" spans="2:15" ht="15" customHeight="1" x14ac:dyDescent="0.4">
      <c r="B60" s="26" t="s">
        <v>16</v>
      </c>
      <c r="C60" s="27">
        <v>2</v>
      </c>
      <c r="D60" s="21"/>
      <c r="E60" s="21"/>
      <c r="F60" s="21"/>
      <c r="G60" s="21"/>
      <c r="H60" s="21"/>
      <c r="I60" s="21"/>
      <c r="J60" s="21"/>
      <c r="K60" s="21"/>
      <c r="L60" s="21"/>
      <c r="N60" s="43"/>
      <c r="O60" s="21"/>
    </row>
    <row r="61" spans="2:15" ht="15" customHeight="1" x14ac:dyDescent="0.4">
      <c r="B61" s="26" t="s">
        <v>15</v>
      </c>
      <c r="C61" s="27">
        <v>1</v>
      </c>
      <c r="D61" s="21"/>
      <c r="E61" s="21"/>
      <c r="F61" s="21"/>
      <c r="G61" s="21"/>
      <c r="H61" s="21"/>
      <c r="I61" s="21"/>
      <c r="J61" s="21"/>
      <c r="K61" s="21"/>
      <c r="L61" s="21"/>
      <c r="N61" s="43"/>
      <c r="O61" s="21"/>
    </row>
    <row r="62" spans="2:15" ht="15" customHeight="1" x14ac:dyDescent="0.4">
      <c r="B62" s="26" t="s">
        <v>28</v>
      </c>
      <c r="C62" s="27">
        <v>0</v>
      </c>
      <c r="D62" s="21"/>
      <c r="E62" s="21"/>
      <c r="F62" s="21"/>
      <c r="G62" s="21"/>
      <c r="H62" s="21"/>
      <c r="I62" s="21"/>
      <c r="J62" s="21"/>
      <c r="K62" s="21"/>
      <c r="L62" s="21"/>
      <c r="N62" s="43"/>
      <c r="O62" s="21"/>
    </row>
    <row r="63" spans="2:15" ht="15" customHeight="1" x14ac:dyDescent="0.4">
      <c r="B63" s="26" t="s">
        <v>27</v>
      </c>
      <c r="C63" s="27">
        <v>1</v>
      </c>
      <c r="D63" s="21"/>
      <c r="E63" s="21"/>
      <c r="F63" s="21"/>
      <c r="G63" s="21"/>
      <c r="H63" s="21"/>
      <c r="I63" s="21"/>
      <c r="J63" s="21"/>
      <c r="K63" s="21"/>
      <c r="L63" s="21"/>
      <c r="N63" s="43"/>
      <c r="O63" s="21"/>
    </row>
    <row r="64" spans="2:15" ht="15" customHeight="1" x14ac:dyDescent="0.4">
      <c r="B64" s="26" t="s">
        <v>21</v>
      </c>
      <c r="C64" s="27">
        <v>2</v>
      </c>
      <c r="D64" s="21"/>
      <c r="E64" s="21"/>
      <c r="F64" s="21"/>
      <c r="G64" s="21"/>
      <c r="H64" s="21"/>
      <c r="I64" s="21"/>
      <c r="J64" s="21"/>
      <c r="K64" s="21"/>
      <c r="L64" s="21"/>
      <c r="N64" s="43"/>
      <c r="O64" s="21"/>
    </row>
    <row r="65" spans="2:15" ht="15" customHeight="1" x14ac:dyDescent="0.4">
      <c r="B65" s="26" t="s">
        <v>23</v>
      </c>
      <c r="C65" s="27">
        <v>1</v>
      </c>
      <c r="D65" s="21"/>
      <c r="E65" s="21"/>
      <c r="F65" s="21"/>
      <c r="G65" s="21"/>
      <c r="H65" s="21"/>
      <c r="I65" s="21"/>
      <c r="J65" s="21"/>
      <c r="K65" s="21"/>
      <c r="L65" s="21"/>
      <c r="N65" s="43"/>
      <c r="O65" s="21"/>
    </row>
    <row r="66" spans="2:15" ht="15" customHeight="1" x14ac:dyDescent="0.4">
      <c r="B66" s="26" t="s">
        <v>22</v>
      </c>
      <c r="C66" s="27">
        <v>3</v>
      </c>
      <c r="D66" s="21"/>
      <c r="E66" s="21"/>
      <c r="F66" s="21"/>
      <c r="G66" s="21"/>
      <c r="H66" s="21"/>
      <c r="I66" s="21"/>
      <c r="J66" s="21"/>
      <c r="K66" s="21"/>
      <c r="L66" s="21"/>
      <c r="N66" s="43"/>
      <c r="O66" s="21"/>
    </row>
    <row r="67" spans="2:15" ht="15" customHeight="1" x14ac:dyDescent="0.4">
      <c r="B67" s="26" t="s">
        <v>25</v>
      </c>
      <c r="C67" s="100">
        <v>1</v>
      </c>
      <c r="D67" s="21"/>
      <c r="E67" s="21"/>
      <c r="F67" s="21"/>
      <c r="G67" s="21"/>
      <c r="H67" s="21"/>
      <c r="I67" s="21"/>
      <c r="J67" s="21"/>
      <c r="K67" s="21"/>
      <c r="L67" s="21"/>
      <c r="N67" s="43"/>
      <c r="O67" s="21"/>
    </row>
    <row r="68" spans="2:15" ht="15" customHeight="1" x14ac:dyDescent="0.4">
      <c r="B68" s="26" t="s">
        <v>26</v>
      </c>
      <c r="C68" s="27">
        <v>1</v>
      </c>
      <c r="D68" s="21"/>
      <c r="E68" s="21"/>
      <c r="F68" s="21"/>
      <c r="G68" s="21"/>
      <c r="H68" s="21"/>
      <c r="I68" s="21"/>
      <c r="J68" s="21"/>
      <c r="K68" s="21"/>
      <c r="L68" s="21"/>
      <c r="N68" s="43"/>
      <c r="O68" s="21"/>
    </row>
    <row r="69" spans="2:15" ht="15" customHeight="1" x14ac:dyDescent="0.4">
      <c r="B69" s="26" t="s">
        <v>24</v>
      </c>
      <c r="C69" s="27">
        <v>3</v>
      </c>
      <c r="D69" s="21"/>
      <c r="E69" s="21"/>
      <c r="F69" s="21"/>
      <c r="G69" s="21"/>
      <c r="H69" s="21"/>
      <c r="I69" s="21"/>
      <c r="J69" s="21"/>
      <c r="K69" s="21"/>
      <c r="L69" s="21"/>
      <c r="N69" s="43"/>
      <c r="O69" s="21"/>
    </row>
    <row r="70" spans="2:15" ht="15" customHeight="1" x14ac:dyDescent="0.4">
      <c r="B70" s="26" t="s">
        <v>29</v>
      </c>
      <c r="C70" s="26">
        <v>1</v>
      </c>
      <c r="D70" s="21"/>
      <c r="E70" s="21"/>
      <c r="F70" s="21"/>
      <c r="G70" s="21"/>
      <c r="H70" s="21"/>
      <c r="I70" s="21"/>
      <c r="J70" s="21"/>
      <c r="K70" s="21"/>
      <c r="L70" s="21"/>
      <c r="N70" s="43"/>
      <c r="O70" s="21"/>
    </row>
    <row r="71" spans="2:15" ht="15" customHeight="1" x14ac:dyDescent="0.4">
      <c r="B71" s="26" t="s">
        <v>1</v>
      </c>
      <c r="C71" s="26">
        <v>1</v>
      </c>
      <c r="D71" s="21"/>
      <c r="E71" s="21"/>
      <c r="F71" s="21"/>
      <c r="G71" s="21"/>
      <c r="H71" s="21"/>
      <c r="I71" s="21"/>
      <c r="J71" s="21"/>
      <c r="K71" s="21"/>
      <c r="L71" s="21"/>
      <c r="N71" s="43"/>
      <c r="O71" s="21"/>
    </row>
    <row r="72" spans="2:15" ht="15" customHeight="1" x14ac:dyDescent="0.4">
      <c r="B72" s="26"/>
      <c r="C72" s="26">
        <f>SUM(C53:C71)</f>
        <v>33</v>
      </c>
      <c r="D72" s="26">
        <f>SUM(D53:D71)</f>
        <v>0</v>
      </c>
      <c r="E72" s="21"/>
      <c r="F72" s="21"/>
      <c r="G72" s="21"/>
      <c r="H72" s="21"/>
      <c r="I72" s="21"/>
      <c r="J72" s="21"/>
      <c r="K72" s="21"/>
      <c r="L72" s="21"/>
      <c r="N72" s="43"/>
      <c r="O72" s="21"/>
    </row>
    <row r="73" spans="2:15" ht="15" customHeight="1" x14ac:dyDescent="0.4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N73" s="43"/>
      <c r="O73" s="21"/>
    </row>
    <row r="74" spans="2:15" ht="15" customHeight="1" x14ac:dyDescent="0.4">
      <c r="B74" s="39"/>
      <c r="C74" s="26"/>
      <c r="D74" s="26"/>
      <c r="E74" s="26"/>
      <c r="F74" s="26"/>
      <c r="G74" s="26"/>
      <c r="H74" s="26"/>
      <c r="I74" s="26"/>
      <c r="J74" s="23"/>
      <c r="K74" s="23"/>
      <c r="L74" s="23"/>
      <c r="M74" s="37"/>
      <c r="N74" s="43"/>
      <c r="O74" s="23"/>
    </row>
    <row r="75" spans="2:15" ht="15" customHeight="1" x14ac:dyDescent="0.4">
      <c r="B75" s="23"/>
      <c r="C75" s="26"/>
      <c r="D75" s="26"/>
      <c r="E75" s="26"/>
      <c r="F75" s="26"/>
      <c r="G75" s="26"/>
      <c r="H75" s="26"/>
      <c r="I75" s="26"/>
      <c r="J75" s="26"/>
      <c r="K75" s="26"/>
      <c r="L75" s="23"/>
      <c r="M75" s="37"/>
      <c r="N75" s="43"/>
      <c r="O75" s="23"/>
    </row>
    <row r="76" spans="2:15" ht="15" customHeight="1" x14ac:dyDescent="0.4">
      <c r="B76" s="23"/>
      <c r="C76" s="26"/>
      <c r="D76" s="26"/>
      <c r="E76" s="26"/>
      <c r="F76" s="26"/>
      <c r="G76" s="26"/>
      <c r="H76" s="26" t="s">
        <v>56</v>
      </c>
      <c r="I76" s="26" t="s">
        <v>84</v>
      </c>
      <c r="J76" s="26" t="s">
        <v>79</v>
      </c>
      <c r="K76" s="26"/>
      <c r="L76" s="23"/>
      <c r="M76" s="37"/>
      <c r="N76" s="43"/>
      <c r="O76" s="23"/>
    </row>
    <row r="77" spans="2:15" ht="15" customHeight="1" x14ac:dyDescent="0.4">
      <c r="B77" s="23"/>
      <c r="C77" s="26"/>
      <c r="D77" s="26"/>
      <c r="E77" s="26"/>
      <c r="F77" s="26"/>
      <c r="G77" s="26"/>
      <c r="H77" s="26" t="s">
        <v>59</v>
      </c>
      <c r="I77" s="26">
        <v>0</v>
      </c>
      <c r="J77" s="26">
        <v>4</v>
      </c>
      <c r="K77" s="26"/>
      <c r="L77" s="23"/>
      <c r="M77" s="37"/>
      <c r="N77" s="43"/>
      <c r="O77" s="23"/>
    </row>
    <row r="78" spans="2:15" ht="15" customHeight="1" x14ac:dyDescent="0.4">
      <c r="B78" s="23"/>
      <c r="C78" s="26"/>
      <c r="D78" s="26"/>
      <c r="E78" s="26"/>
      <c r="F78" s="26"/>
      <c r="G78" s="26"/>
      <c r="H78" s="26" t="s">
        <v>60</v>
      </c>
      <c r="I78" s="27">
        <v>12</v>
      </c>
      <c r="J78" s="27">
        <v>12</v>
      </c>
      <c r="K78" s="26"/>
      <c r="L78" s="23"/>
      <c r="M78" s="37"/>
      <c r="N78" s="43"/>
      <c r="O78" s="23"/>
    </row>
    <row r="79" spans="2:15" ht="15" customHeight="1" x14ac:dyDescent="0.4">
      <c r="B79" s="23"/>
      <c r="C79" s="26"/>
      <c r="D79" s="26"/>
      <c r="E79" s="26"/>
      <c r="F79" s="26"/>
      <c r="G79" s="26"/>
      <c r="H79" s="26" t="s">
        <v>61</v>
      </c>
      <c r="I79" s="27">
        <v>13</v>
      </c>
      <c r="J79" s="27">
        <v>9</v>
      </c>
      <c r="K79" s="26"/>
      <c r="L79" s="23"/>
      <c r="M79" s="37"/>
      <c r="N79" s="43"/>
      <c r="O79" s="23"/>
    </row>
    <row r="80" spans="2:15" ht="15" customHeight="1" x14ac:dyDescent="0.4">
      <c r="B80" s="23"/>
      <c r="C80" s="26"/>
      <c r="D80" s="26"/>
      <c r="E80" s="26"/>
      <c r="F80" s="26"/>
      <c r="G80" s="26"/>
      <c r="H80" s="26" t="s">
        <v>62</v>
      </c>
      <c r="I80" s="26">
        <v>8</v>
      </c>
      <c r="J80" s="27">
        <v>8</v>
      </c>
      <c r="K80" s="26"/>
      <c r="L80" s="23"/>
      <c r="M80" s="37"/>
      <c r="N80" s="43"/>
      <c r="O80" s="23"/>
    </row>
    <row r="81" spans="2:20" ht="15" customHeight="1" x14ac:dyDescent="0.4">
      <c r="B81" s="23"/>
      <c r="C81" s="26"/>
      <c r="D81" s="26"/>
      <c r="E81" s="26"/>
      <c r="F81" s="26"/>
      <c r="G81" s="26"/>
      <c r="H81" s="26"/>
      <c r="I81" s="26">
        <f>SUM(I77:I80)</f>
        <v>33</v>
      </c>
      <c r="J81" s="26">
        <f>SUM(J77:J80)</f>
        <v>33</v>
      </c>
      <c r="K81" s="26"/>
      <c r="L81" s="23"/>
      <c r="M81" s="37"/>
      <c r="N81" s="43"/>
      <c r="O81" s="23"/>
    </row>
    <row r="82" spans="2:20" ht="15" customHeight="1" x14ac:dyDescent="0.4">
      <c r="B82" s="23"/>
      <c r="C82" s="26"/>
      <c r="D82" s="26"/>
      <c r="E82" s="26"/>
      <c r="F82" s="26"/>
      <c r="G82" s="26"/>
      <c r="H82" s="26"/>
      <c r="I82" s="26"/>
      <c r="J82" s="26"/>
      <c r="K82" s="26"/>
      <c r="L82" s="23"/>
      <c r="M82" s="37"/>
      <c r="N82" s="43"/>
      <c r="O82" s="23"/>
    </row>
    <row r="83" spans="2:20" ht="15" customHeight="1" x14ac:dyDescent="0.4">
      <c r="B83" s="23"/>
      <c r="C83" s="26"/>
      <c r="D83" s="26"/>
      <c r="E83" s="26"/>
      <c r="F83" s="26"/>
      <c r="G83" s="26"/>
      <c r="H83" s="26"/>
      <c r="I83" s="26"/>
      <c r="J83" s="23"/>
      <c r="K83" s="23"/>
      <c r="L83" s="23"/>
      <c r="M83" s="37"/>
      <c r="N83" s="43"/>
      <c r="O83" s="23"/>
    </row>
    <row r="84" spans="2:20" ht="15" customHeight="1" x14ac:dyDescent="0.4"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37"/>
      <c r="N84" s="43"/>
      <c r="O84" s="23"/>
    </row>
    <row r="85" spans="2:20" ht="15" customHeight="1" x14ac:dyDescent="0.4">
      <c r="B85" s="23"/>
      <c r="C85" s="26"/>
      <c r="D85" s="26"/>
      <c r="E85" s="26"/>
      <c r="F85" s="26"/>
      <c r="G85" s="26"/>
      <c r="H85" s="23"/>
      <c r="I85" s="23"/>
      <c r="J85" s="23"/>
      <c r="K85" s="23"/>
      <c r="L85" s="23"/>
      <c r="M85" s="37"/>
      <c r="N85" s="43"/>
      <c r="O85" s="23"/>
      <c r="R85" s="21"/>
      <c r="S85" s="21"/>
      <c r="T85" s="21"/>
    </row>
    <row r="86" spans="2:20" ht="15" customHeight="1" x14ac:dyDescent="0.4">
      <c r="B86" s="23"/>
      <c r="C86" s="26"/>
      <c r="D86" s="26"/>
      <c r="E86" s="26"/>
      <c r="F86" s="26"/>
      <c r="G86" s="26"/>
      <c r="H86" s="23"/>
      <c r="I86" s="23"/>
      <c r="J86" s="23"/>
      <c r="K86" s="23"/>
      <c r="L86" s="23"/>
      <c r="M86" s="37"/>
      <c r="N86" s="43"/>
      <c r="O86" s="23"/>
    </row>
    <row r="87" spans="2:20" ht="15" customHeight="1" x14ac:dyDescent="0.25">
      <c r="B87" s="23"/>
      <c r="C87" s="26"/>
      <c r="D87" s="26"/>
      <c r="E87" s="26"/>
      <c r="F87" s="26"/>
      <c r="G87" s="26"/>
      <c r="H87" s="23"/>
      <c r="I87" s="23"/>
    </row>
    <row r="88" spans="2:20" ht="15" customHeight="1" x14ac:dyDescent="0.25">
      <c r="B88" s="23"/>
      <c r="C88" s="26"/>
      <c r="D88" s="26"/>
      <c r="E88" s="26"/>
      <c r="F88" s="26"/>
      <c r="G88" s="26"/>
      <c r="H88" s="23"/>
      <c r="I88" s="23"/>
      <c r="Q88" s="26"/>
    </row>
    <row r="89" spans="2:20" ht="15" customHeight="1" x14ac:dyDescent="0.25">
      <c r="B89" s="23"/>
      <c r="C89" s="26"/>
      <c r="D89" s="27" t="s">
        <v>63</v>
      </c>
      <c r="E89" s="26"/>
      <c r="F89" s="26"/>
      <c r="G89" s="26"/>
      <c r="H89" s="23"/>
      <c r="I89" s="23"/>
    </row>
    <row r="90" spans="2:20" ht="15" customHeight="1" x14ac:dyDescent="0.25">
      <c r="B90" s="23"/>
      <c r="C90" s="26"/>
      <c r="D90" t="s">
        <v>87</v>
      </c>
    </row>
    <row r="91" spans="2:20" ht="15" customHeight="1" x14ac:dyDescent="0.25">
      <c r="B91" s="23"/>
      <c r="C91" s="17" t="s">
        <v>222</v>
      </c>
      <c r="D91" s="97">
        <v>29</v>
      </c>
      <c r="E91" s="26"/>
      <c r="F91" s="26"/>
      <c r="G91" s="26"/>
      <c r="H91" s="23">
        <v>1</v>
      </c>
      <c r="I91" s="23"/>
    </row>
    <row r="92" spans="2:20" ht="15" customHeight="1" x14ac:dyDescent="0.25">
      <c r="B92" s="23"/>
      <c r="C92" s="17" t="s">
        <v>195</v>
      </c>
      <c r="D92" s="97">
        <v>0</v>
      </c>
      <c r="E92" s="26"/>
      <c r="F92" s="26"/>
      <c r="G92" s="26"/>
      <c r="H92" s="23"/>
      <c r="I92" s="23"/>
    </row>
    <row r="93" spans="2:20" ht="15" customHeight="1" x14ac:dyDescent="0.25">
      <c r="B93" s="23"/>
      <c r="C93" s="17" t="s">
        <v>196</v>
      </c>
      <c r="D93" s="97">
        <v>2</v>
      </c>
      <c r="E93" s="26"/>
      <c r="F93" s="26"/>
      <c r="G93" s="26"/>
      <c r="H93" s="23">
        <v>1</v>
      </c>
      <c r="I93" s="23"/>
    </row>
    <row r="94" spans="2:20" ht="15" customHeight="1" x14ac:dyDescent="0.25">
      <c r="B94" s="23"/>
      <c r="C94" s="17" t="s">
        <v>197</v>
      </c>
      <c r="D94" s="97">
        <v>51</v>
      </c>
      <c r="E94" s="26"/>
      <c r="F94" s="26"/>
      <c r="G94" s="26"/>
      <c r="H94" s="23">
        <v>2</v>
      </c>
      <c r="I94" s="23"/>
      <c r="Q94" s="33"/>
    </row>
    <row r="95" spans="2:20" ht="15" customHeight="1" x14ac:dyDescent="0.25">
      <c r="B95" s="23"/>
      <c r="C95" s="17" t="s">
        <v>40</v>
      </c>
      <c r="D95" s="97">
        <v>8</v>
      </c>
      <c r="E95" s="26"/>
      <c r="F95" s="26"/>
      <c r="G95" s="26"/>
      <c r="H95" s="23">
        <v>3</v>
      </c>
      <c r="I95" s="23"/>
      <c r="J95" s="23"/>
    </row>
    <row r="96" spans="2:20" ht="15" customHeight="1" x14ac:dyDescent="0.25">
      <c r="B96" s="23"/>
      <c r="C96" s="26"/>
      <c r="D96" s="26">
        <f t="shared" ref="D96" si="0">SUM(D91:D95)</f>
        <v>90</v>
      </c>
      <c r="E96" s="26"/>
      <c r="F96" s="26"/>
      <c r="G96" s="26"/>
      <c r="H96" s="26"/>
      <c r="I96" s="26"/>
      <c r="J96" s="23"/>
    </row>
    <row r="97" spans="2:16" ht="15" customHeight="1" x14ac:dyDescent="0.4">
      <c r="B97" s="23"/>
      <c r="C97" s="21"/>
      <c r="D97" s="21"/>
      <c r="E97" s="21"/>
      <c r="F97" s="21"/>
      <c r="G97" s="21"/>
      <c r="H97" s="21"/>
      <c r="I97" s="21"/>
      <c r="J97" s="23"/>
      <c r="K97" s="26"/>
      <c r="L97" s="23"/>
      <c r="N97" s="43"/>
      <c r="O97" s="23"/>
    </row>
    <row r="98" spans="2:16" ht="15" customHeight="1" x14ac:dyDescent="0.4">
      <c r="B98" s="23"/>
      <c r="C98" s="27" t="s">
        <v>66</v>
      </c>
      <c r="D98" s="26"/>
      <c r="E98" s="37"/>
      <c r="F98" s="43"/>
      <c r="G98" s="23"/>
      <c r="I98" s="21"/>
      <c r="J98" s="23"/>
      <c r="K98" s="26"/>
      <c r="L98" s="23"/>
      <c r="N98" s="43"/>
      <c r="O98" s="23"/>
    </row>
    <row r="99" spans="2:16" ht="15" customHeight="1" x14ac:dyDescent="0.4">
      <c r="B99" s="23"/>
      <c r="D99" t="s">
        <v>87</v>
      </c>
      <c r="E99" s="26"/>
      <c r="F99" s="26"/>
      <c r="H99" s="26"/>
      <c r="I99" s="21"/>
      <c r="J99" s="23"/>
      <c r="K99" s="26"/>
      <c r="L99" s="23"/>
      <c r="N99" s="43"/>
      <c r="O99" s="23"/>
    </row>
    <row r="100" spans="2:16" ht="15" customHeight="1" x14ac:dyDescent="0.4">
      <c r="B100" s="23"/>
      <c r="C100" s="108" t="s">
        <v>40</v>
      </c>
      <c r="D100" s="26">
        <v>43</v>
      </c>
      <c r="E100" s="26"/>
      <c r="F100" s="26"/>
      <c r="G100" s="23"/>
      <c r="I100" s="21"/>
      <c r="J100" s="23"/>
      <c r="K100" s="26"/>
      <c r="L100" s="23"/>
      <c r="N100" s="43"/>
      <c r="O100" s="23"/>
    </row>
    <row r="101" spans="2:16" ht="15" customHeight="1" x14ac:dyDescent="0.4">
      <c r="B101" s="23"/>
      <c r="C101" s="108" t="s">
        <v>223</v>
      </c>
      <c r="D101" s="26">
        <v>14</v>
      </c>
      <c r="E101" s="26"/>
      <c r="F101" s="26"/>
      <c r="G101" s="23"/>
      <c r="I101" s="21"/>
      <c r="J101" s="23"/>
      <c r="K101" s="26"/>
      <c r="L101" s="23"/>
      <c r="N101" s="43"/>
      <c r="O101" s="23"/>
    </row>
    <row r="102" spans="2:16" ht="15" customHeight="1" x14ac:dyDescent="0.4">
      <c r="B102" s="23"/>
      <c r="C102" s="108" t="s">
        <v>210</v>
      </c>
      <c r="D102" s="26">
        <v>1</v>
      </c>
      <c r="E102" s="26"/>
      <c r="F102" s="26"/>
      <c r="G102" s="23"/>
      <c r="I102" s="21"/>
      <c r="J102" s="23"/>
      <c r="K102" s="26"/>
      <c r="L102" s="23"/>
      <c r="N102" s="43"/>
      <c r="O102" s="23"/>
    </row>
    <row r="103" spans="2:16" ht="15" customHeight="1" x14ac:dyDescent="0.4">
      <c r="B103" s="23"/>
      <c r="C103" s="108" t="s">
        <v>65</v>
      </c>
      <c r="D103" s="26">
        <v>24</v>
      </c>
      <c r="E103" s="26"/>
      <c r="F103" s="26"/>
      <c r="G103" s="23"/>
      <c r="I103" s="21"/>
      <c r="J103" s="23"/>
      <c r="K103" s="26"/>
      <c r="L103" s="23"/>
      <c r="N103" s="43"/>
      <c r="O103" s="23"/>
    </row>
    <row r="104" spans="2:16" ht="15" customHeight="1" x14ac:dyDescent="0.4">
      <c r="B104" s="23"/>
      <c r="D104" s="33">
        <f>SUM(D100:D103)</f>
        <v>82</v>
      </c>
      <c r="E104" s="33"/>
      <c r="F104" s="33"/>
      <c r="G104" s="33"/>
      <c r="H104" s="33"/>
      <c r="I104" s="21"/>
      <c r="J104" s="23"/>
      <c r="K104" s="26"/>
      <c r="L104" s="23"/>
      <c r="N104" s="43"/>
      <c r="O104" s="23"/>
    </row>
    <row r="105" spans="2:16" ht="15" customHeight="1" x14ac:dyDescent="0.4">
      <c r="N105" s="43"/>
      <c r="O105" s="23"/>
    </row>
    <row r="106" spans="2:16" ht="20.25" customHeight="1" x14ac:dyDescent="0.4">
      <c r="B106" s="112" t="s">
        <v>221</v>
      </c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43"/>
      <c r="O106" s="23"/>
    </row>
    <row r="107" spans="2:16" ht="15" customHeight="1" x14ac:dyDescent="0.4">
      <c r="B107" s="30"/>
      <c r="C107" s="30"/>
      <c r="D107" s="30"/>
      <c r="E107" s="21"/>
      <c r="F107" s="21"/>
      <c r="G107" s="21"/>
      <c r="H107" s="21"/>
      <c r="I107" s="21"/>
      <c r="J107" s="21"/>
      <c r="K107" s="21"/>
      <c r="L107" s="21"/>
      <c r="N107" s="43"/>
      <c r="O107" s="21"/>
    </row>
    <row r="108" spans="2:16" ht="15" customHeight="1" x14ac:dyDescent="0.4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N108" s="43"/>
      <c r="O108" s="21"/>
    </row>
    <row r="109" spans="2:16" ht="15" customHeight="1" x14ac:dyDescent="0.4">
      <c r="B109" s="23"/>
      <c r="C109" s="23" t="s">
        <v>67</v>
      </c>
      <c r="D109" s="23"/>
      <c r="E109" s="23"/>
      <c r="F109" s="37"/>
      <c r="G109" s="99"/>
      <c r="H109" s="23"/>
      <c r="I109" s="37"/>
      <c r="J109" s="23"/>
      <c r="K109" s="23"/>
      <c r="L109" s="23"/>
      <c r="M109" s="37"/>
      <c r="N109" s="99"/>
      <c r="O109" s="23"/>
      <c r="P109" s="37"/>
    </row>
    <row r="110" spans="2:16" ht="23.25" customHeight="1" x14ac:dyDescent="0.25">
      <c r="B110" s="23"/>
      <c r="C110" s="37"/>
      <c r="D110" s="23" t="s">
        <v>85</v>
      </c>
      <c r="E110" s="23" t="s">
        <v>86</v>
      </c>
      <c r="F110" s="23" t="s">
        <v>87</v>
      </c>
      <c r="G110" s="23" t="s">
        <v>151</v>
      </c>
      <c r="H110" s="23" t="s">
        <v>152</v>
      </c>
      <c r="I110" s="23" t="s">
        <v>153</v>
      </c>
      <c r="J110" s="23" t="s">
        <v>154</v>
      </c>
      <c r="K110" s="23" t="s">
        <v>155</v>
      </c>
      <c r="L110" s="23" t="s">
        <v>156</v>
      </c>
      <c r="M110" s="23" t="s">
        <v>157</v>
      </c>
      <c r="N110" s="23" t="s">
        <v>158</v>
      </c>
      <c r="O110" s="23" t="s">
        <v>159</v>
      </c>
      <c r="P110" s="37"/>
    </row>
    <row r="111" spans="2:16" ht="15" customHeight="1" x14ac:dyDescent="0.25">
      <c r="B111" s="23"/>
      <c r="C111" s="23" t="s">
        <v>67</v>
      </c>
      <c r="D111" s="23">
        <v>0</v>
      </c>
      <c r="E111" s="23">
        <v>0</v>
      </c>
      <c r="F111" s="23">
        <v>0</v>
      </c>
      <c r="G111" s="23">
        <v>0</v>
      </c>
      <c r="H111" s="23">
        <v>0</v>
      </c>
      <c r="I111" s="23">
        <v>0</v>
      </c>
      <c r="J111" s="23">
        <v>0</v>
      </c>
      <c r="K111" s="23">
        <v>0</v>
      </c>
      <c r="L111" s="23">
        <v>0</v>
      </c>
      <c r="M111" s="23">
        <v>0</v>
      </c>
      <c r="N111" s="23">
        <v>0</v>
      </c>
      <c r="O111" s="23">
        <v>0</v>
      </c>
      <c r="P111" s="37"/>
    </row>
    <row r="112" spans="2:16" ht="15" customHeight="1" x14ac:dyDescent="0.25">
      <c r="B112" s="23"/>
      <c r="C112" s="23" t="s">
        <v>72</v>
      </c>
      <c r="D112" s="23">
        <v>0</v>
      </c>
      <c r="E112" s="23">
        <v>0</v>
      </c>
      <c r="F112" s="23">
        <v>0</v>
      </c>
      <c r="G112" s="23">
        <v>0</v>
      </c>
      <c r="H112" s="23">
        <v>0</v>
      </c>
      <c r="I112" s="23">
        <v>0</v>
      </c>
      <c r="J112" s="23">
        <v>0</v>
      </c>
      <c r="K112" s="23">
        <v>0</v>
      </c>
      <c r="L112" s="23">
        <v>0</v>
      </c>
      <c r="M112" s="23">
        <v>0</v>
      </c>
      <c r="N112" s="23">
        <v>0</v>
      </c>
      <c r="O112" s="23">
        <v>0</v>
      </c>
      <c r="P112" s="37"/>
    </row>
    <row r="113" spans="2:16" ht="15" customHeight="1" x14ac:dyDescent="0.25">
      <c r="B113" s="23"/>
      <c r="C113" s="23"/>
      <c r="D113" s="23"/>
      <c r="E113" s="23"/>
      <c r="F113" s="23"/>
      <c r="G113" s="23"/>
      <c r="H113" s="23"/>
      <c r="I113" s="23"/>
      <c r="J113" s="37"/>
      <c r="K113" s="37"/>
      <c r="L113" s="37"/>
      <c r="M113" s="37"/>
      <c r="N113" s="37"/>
      <c r="O113" s="37"/>
      <c r="P113" s="37"/>
    </row>
    <row r="114" spans="2:16" ht="15" customHeight="1" x14ac:dyDescent="0.4"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37"/>
      <c r="N114" s="99"/>
      <c r="O114" s="23"/>
      <c r="P114" s="37"/>
    </row>
    <row r="115" spans="2:16" ht="15" customHeight="1" x14ac:dyDescent="0.4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N115" s="43"/>
      <c r="O115" s="21"/>
    </row>
    <row r="116" spans="2:16" ht="15" customHeight="1" x14ac:dyDescent="0.4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N116" s="43"/>
      <c r="O116" s="21"/>
    </row>
    <row r="117" spans="2:16" ht="15" customHeight="1" x14ac:dyDescent="0.4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N117" s="43"/>
      <c r="O117" s="21"/>
    </row>
    <row r="118" spans="2:16" ht="15" customHeight="1" x14ac:dyDescent="0.4">
      <c r="B118" s="26"/>
      <c r="C118" s="26" t="s">
        <v>70</v>
      </c>
      <c r="D118" s="21" t="s">
        <v>198</v>
      </c>
      <c r="E118" s="21"/>
      <c r="F118" s="21"/>
      <c r="G118" s="21"/>
      <c r="H118" s="21"/>
      <c r="I118" s="21"/>
      <c r="J118" s="21"/>
      <c r="K118" s="21"/>
      <c r="L118" s="21"/>
      <c r="N118" s="43"/>
      <c r="O118" s="21"/>
    </row>
    <row r="119" spans="2:16" ht="15" customHeight="1" x14ac:dyDescent="0.4">
      <c r="B119" s="26" t="s">
        <v>13</v>
      </c>
      <c r="C119" s="27">
        <v>1</v>
      </c>
      <c r="D119" s="21"/>
      <c r="E119" s="21"/>
      <c r="F119" s="21"/>
      <c r="G119" s="21"/>
      <c r="H119" s="21"/>
      <c r="I119" s="21"/>
      <c r="J119" s="21"/>
      <c r="K119" s="21"/>
      <c r="L119" s="21"/>
      <c r="N119" s="43"/>
      <c r="O119" s="21"/>
    </row>
    <row r="120" spans="2:16" ht="15" customHeight="1" x14ac:dyDescent="0.4">
      <c r="B120" s="26" t="s">
        <v>0</v>
      </c>
      <c r="C120" s="27">
        <v>1</v>
      </c>
      <c r="D120" s="21"/>
      <c r="E120" s="21"/>
      <c r="F120" s="21"/>
      <c r="G120" s="21"/>
      <c r="H120" s="21"/>
      <c r="I120" s="21"/>
      <c r="J120" s="21"/>
      <c r="K120" s="21"/>
      <c r="L120" s="21"/>
      <c r="N120" s="43"/>
      <c r="O120" s="21"/>
    </row>
    <row r="121" spans="2:16" ht="15" customHeight="1" x14ac:dyDescent="0.4">
      <c r="B121" s="26" t="s">
        <v>14</v>
      </c>
      <c r="C121" s="27">
        <v>1</v>
      </c>
      <c r="D121" s="21"/>
      <c r="E121" s="21"/>
      <c r="F121" s="21"/>
      <c r="G121" s="21"/>
      <c r="H121" s="21"/>
      <c r="I121" s="21"/>
      <c r="J121" s="21"/>
      <c r="K121" s="21"/>
      <c r="L121" s="21"/>
      <c r="N121" s="43"/>
      <c r="O121" s="21"/>
    </row>
    <row r="122" spans="2:16" ht="15" customHeight="1" x14ac:dyDescent="0.4">
      <c r="B122" s="26" t="s">
        <v>20</v>
      </c>
      <c r="C122" s="27">
        <v>3</v>
      </c>
      <c r="D122" s="21"/>
      <c r="E122" s="21"/>
      <c r="F122" s="21"/>
      <c r="G122" s="21"/>
      <c r="H122" s="21"/>
      <c r="I122" s="21"/>
      <c r="J122" s="21"/>
      <c r="K122" s="21"/>
      <c r="L122" s="21"/>
      <c r="N122" s="43"/>
      <c r="O122" s="21"/>
    </row>
    <row r="123" spans="2:16" ht="15" customHeight="1" x14ac:dyDescent="0.4">
      <c r="B123" s="26" t="s">
        <v>17</v>
      </c>
      <c r="C123" s="27">
        <v>0</v>
      </c>
      <c r="D123" s="21"/>
      <c r="E123" s="21"/>
      <c r="F123" s="21"/>
      <c r="G123" s="21"/>
      <c r="H123" s="21"/>
      <c r="I123" s="21"/>
      <c r="J123" s="21"/>
      <c r="K123" s="21"/>
      <c r="L123" s="21"/>
      <c r="N123" s="43"/>
      <c r="O123" s="21"/>
    </row>
    <row r="124" spans="2:16" ht="15" customHeight="1" x14ac:dyDescent="0.4">
      <c r="B124" s="26" t="s">
        <v>18</v>
      </c>
      <c r="C124" s="27">
        <v>1</v>
      </c>
      <c r="D124" s="21"/>
      <c r="E124" s="21"/>
      <c r="F124" s="21"/>
      <c r="G124" s="21"/>
      <c r="H124" s="21"/>
      <c r="I124" s="21"/>
      <c r="J124" s="21"/>
      <c r="K124" s="21"/>
      <c r="L124" s="21"/>
      <c r="N124" s="43"/>
      <c r="O124" s="21"/>
    </row>
    <row r="125" spans="2:16" ht="15" customHeight="1" x14ac:dyDescent="0.4">
      <c r="B125" s="26" t="s">
        <v>19</v>
      </c>
      <c r="C125" s="27">
        <v>1</v>
      </c>
      <c r="D125" s="21"/>
      <c r="E125" s="21"/>
      <c r="F125" s="21"/>
      <c r="G125" s="21"/>
      <c r="H125" s="21"/>
      <c r="I125" s="21"/>
      <c r="J125" s="21"/>
      <c r="K125" s="21"/>
      <c r="L125" s="21"/>
      <c r="N125" s="43"/>
      <c r="O125" s="21"/>
    </row>
    <row r="126" spans="2:16" ht="15" customHeight="1" x14ac:dyDescent="0.4">
      <c r="B126" s="26" t="s">
        <v>16</v>
      </c>
      <c r="C126" s="27">
        <v>0</v>
      </c>
      <c r="D126" s="21"/>
      <c r="E126" s="21"/>
      <c r="F126" s="21"/>
      <c r="G126" s="21"/>
      <c r="H126" s="21"/>
      <c r="I126" s="21"/>
      <c r="J126" s="21"/>
      <c r="K126" s="21"/>
      <c r="L126" s="21"/>
      <c r="N126" s="43"/>
      <c r="O126" s="21"/>
    </row>
    <row r="127" spans="2:16" ht="15" customHeight="1" x14ac:dyDescent="0.4">
      <c r="B127" s="26" t="s">
        <v>15</v>
      </c>
      <c r="C127" s="27">
        <v>2</v>
      </c>
      <c r="D127" s="21"/>
      <c r="E127" s="21"/>
      <c r="F127" s="21"/>
      <c r="G127" s="21"/>
      <c r="H127" s="21"/>
      <c r="I127" s="21"/>
      <c r="J127" s="21"/>
      <c r="K127" s="21"/>
      <c r="L127" s="21"/>
      <c r="N127" s="43"/>
      <c r="O127" s="21"/>
    </row>
    <row r="128" spans="2:16" ht="15" customHeight="1" x14ac:dyDescent="0.4">
      <c r="B128" s="26" t="s">
        <v>28</v>
      </c>
      <c r="C128" s="27">
        <v>0</v>
      </c>
      <c r="D128" s="21"/>
      <c r="E128" s="21"/>
      <c r="F128" s="21"/>
      <c r="G128" s="21"/>
      <c r="H128" s="21"/>
      <c r="I128" s="21"/>
      <c r="J128" s="21"/>
      <c r="K128" s="21"/>
      <c r="L128" s="21"/>
      <c r="N128" s="43"/>
      <c r="O128" s="21"/>
    </row>
    <row r="129" spans="2:15" ht="15" customHeight="1" x14ac:dyDescent="0.4">
      <c r="B129" s="26" t="s">
        <v>27</v>
      </c>
      <c r="C129" s="27">
        <v>1</v>
      </c>
      <c r="D129" s="21"/>
      <c r="E129" s="21"/>
      <c r="F129" s="21"/>
      <c r="G129" s="21"/>
      <c r="H129" s="21"/>
      <c r="I129" s="21"/>
      <c r="J129" s="21"/>
      <c r="K129" s="21"/>
      <c r="L129" s="21"/>
      <c r="N129" s="43"/>
      <c r="O129" s="21"/>
    </row>
    <row r="130" spans="2:15" ht="15" customHeight="1" x14ac:dyDescent="0.4">
      <c r="B130" s="26" t="s">
        <v>21</v>
      </c>
      <c r="C130" s="27">
        <v>2</v>
      </c>
      <c r="D130" s="21"/>
      <c r="E130" s="21"/>
      <c r="F130" s="21"/>
      <c r="G130" s="21"/>
      <c r="H130" s="21"/>
      <c r="I130" s="21"/>
      <c r="J130" s="21"/>
      <c r="K130" s="21"/>
      <c r="L130" s="21"/>
      <c r="N130" s="43"/>
      <c r="O130" s="21"/>
    </row>
    <row r="131" spans="2:15" ht="15" customHeight="1" x14ac:dyDescent="0.4">
      <c r="B131" s="26" t="s">
        <v>23</v>
      </c>
      <c r="C131" s="27">
        <v>2</v>
      </c>
      <c r="D131" s="21"/>
      <c r="E131" s="21"/>
      <c r="F131" s="21"/>
      <c r="G131" s="21"/>
      <c r="H131" s="21"/>
      <c r="I131" s="21"/>
      <c r="J131" s="21"/>
      <c r="K131" s="21"/>
      <c r="L131" s="21"/>
      <c r="N131" s="43"/>
      <c r="O131" s="21"/>
    </row>
    <row r="132" spans="2:15" ht="15" customHeight="1" x14ac:dyDescent="0.4">
      <c r="B132" s="26" t="s">
        <v>22</v>
      </c>
      <c r="C132" s="27">
        <v>0</v>
      </c>
      <c r="D132" s="21"/>
      <c r="E132" s="21"/>
      <c r="F132" s="21"/>
      <c r="G132" s="21"/>
      <c r="H132" s="21"/>
      <c r="I132" s="21"/>
      <c r="J132" s="21"/>
      <c r="K132" s="21"/>
      <c r="L132" s="21"/>
      <c r="N132" s="43"/>
      <c r="O132" s="21"/>
    </row>
    <row r="133" spans="2:15" ht="15" customHeight="1" x14ac:dyDescent="0.4">
      <c r="B133" s="26" t="s">
        <v>25</v>
      </c>
      <c r="C133" s="92">
        <v>2</v>
      </c>
      <c r="D133" s="21"/>
      <c r="E133" s="21"/>
      <c r="F133" s="21"/>
      <c r="G133" s="21"/>
      <c r="H133" s="21"/>
      <c r="I133" s="21"/>
      <c r="J133" s="21"/>
      <c r="K133" s="21"/>
      <c r="L133" s="21"/>
      <c r="N133" s="43"/>
      <c r="O133" s="21"/>
    </row>
    <row r="134" spans="2:15" ht="15" customHeight="1" x14ac:dyDescent="0.4">
      <c r="B134" s="26" t="s">
        <v>26</v>
      </c>
      <c r="C134" s="27">
        <v>1</v>
      </c>
      <c r="D134" s="21"/>
      <c r="E134" s="21"/>
      <c r="F134" s="21"/>
      <c r="G134" s="21"/>
      <c r="H134" s="21"/>
      <c r="I134" s="21"/>
      <c r="J134" s="21"/>
      <c r="K134" s="21"/>
      <c r="L134" s="21"/>
      <c r="N134" s="43"/>
      <c r="O134" s="21"/>
    </row>
    <row r="135" spans="2:15" ht="15" customHeight="1" x14ac:dyDescent="0.4">
      <c r="B135" s="26" t="s">
        <v>24</v>
      </c>
      <c r="C135" s="27">
        <v>2</v>
      </c>
      <c r="D135" s="21"/>
      <c r="E135" s="21"/>
      <c r="F135" s="21"/>
      <c r="G135" s="21"/>
      <c r="H135" s="21"/>
      <c r="I135" s="21"/>
      <c r="J135" s="21"/>
      <c r="K135" s="21"/>
      <c r="L135" s="21"/>
      <c r="N135" s="43"/>
      <c r="O135" s="21"/>
    </row>
    <row r="136" spans="2:15" ht="15" customHeight="1" x14ac:dyDescent="0.4">
      <c r="B136" s="26" t="s">
        <v>29</v>
      </c>
      <c r="C136" s="27">
        <v>0</v>
      </c>
      <c r="D136" s="21"/>
      <c r="E136" s="21"/>
      <c r="F136" s="21"/>
      <c r="G136" s="21"/>
      <c r="H136" s="21"/>
      <c r="I136" s="21"/>
      <c r="J136" s="21"/>
      <c r="K136" s="21"/>
      <c r="L136" s="21"/>
      <c r="N136" s="43"/>
      <c r="O136" s="21"/>
    </row>
    <row r="137" spans="2:15" ht="15" customHeight="1" x14ac:dyDescent="0.4">
      <c r="B137" s="26" t="s">
        <v>1</v>
      </c>
      <c r="C137" s="27">
        <v>0</v>
      </c>
      <c r="D137" s="21"/>
      <c r="E137" s="21"/>
      <c r="F137" s="21"/>
      <c r="G137" s="21"/>
      <c r="H137" s="21"/>
      <c r="I137" s="21"/>
      <c r="J137" s="21"/>
      <c r="K137" s="21"/>
      <c r="L137" s="21"/>
      <c r="N137" s="43"/>
      <c r="O137" s="21"/>
    </row>
    <row r="138" spans="2:15" ht="15" customHeight="1" x14ac:dyDescent="0.4">
      <c r="B138" s="26"/>
      <c r="C138" s="26">
        <f>SUM(C119:C137)</f>
        <v>20</v>
      </c>
      <c r="D138" s="26">
        <f>SUM(D119:D137)</f>
        <v>0</v>
      </c>
      <c r="E138" s="21"/>
      <c r="F138" s="21"/>
      <c r="G138" s="21"/>
      <c r="H138" s="21"/>
      <c r="I138" s="21"/>
      <c r="J138" s="21"/>
      <c r="K138" s="21"/>
      <c r="L138" s="21"/>
      <c r="N138" s="43"/>
      <c r="O138" s="21"/>
    </row>
    <row r="139" spans="2:15" ht="15" customHeight="1" x14ac:dyDescent="0.4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N139" s="43"/>
      <c r="O139" s="21"/>
    </row>
    <row r="140" spans="2:15" ht="15" customHeight="1" x14ac:dyDescent="0.4">
      <c r="B140" s="23"/>
      <c r="C140" s="26"/>
      <c r="D140" s="26"/>
      <c r="E140" s="26"/>
      <c r="F140" s="26"/>
      <c r="G140" s="26"/>
      <c r="H140" s="26"/>
      <c r="I140" s="26"/>
      <c r="J140" s="23"/>
      <c r="K140" s="23"/>
      <c r="L140" s="23"/>
      <c r="M140" s="37"/>
      <c r="N140" s="43"/>
      <c r="O140" s="23"/>
    </row>
    <row r="141" spans="2:15" ht="15" customHeight="1" x14ac:dyDescent="0.4">
      <c r="B141" s="23"/>
      <c r="C141" s="26"/>
      <c r="D141" s="26"/>
      <c r="E141" s="26"/>
      <c r="F141" s="26"/>
      <c r="G141" s="26"/>
      <c r="H141" s="26" t="s">
        <v>56</v>
      </c>
      <c r="I141" s="26"/>
      <c r="J141" s="26"/>
      <c r="K141" s="26"/>
      <c r="L141" s="23"/>
      <c r="M141" s="37"/>
      <c r="N141" s="43"/>
      <c r="O141" s="23"/>
    </row>
    <row r="142" spans="2:15" ht="15" customHeight="1" x14ac:dyDescent="0.4">
      <c r="B142" s="23"/>
      <c r="C142" s="26"/>
      <c r="D142" s="26"/>
      <c r="E142" s="26"/>
      <c r="F142" s="26"/>
      <c r="G142" s="26"/>
      <c r="H142" s="26"/>
      <c r="I142" s="26"/>
      <c r="J142" s="26"/>
      <c r="K142" s="26"/>
      <c r="L142" s="23"/>
      <c r="M142" s="37"/>
      <c r="N142" s="43"/>
      <c r="O142" s="23"/>
    </row>
    <row r="143" spans="2:15" ht="15" customHeight="1" x14ac:dyDescent="0.4">
      <c r="B143" s="23"/>
      <c r="C143" s="26"/>
      <c r="D143" s="26"/>
      <c r="E143" s="26"/>
      <c r="F143" s="26"/>
      <c r="G143" s="26"/>
      <c r="I143" s="26" t="s">
        <v>57</v>
      </c>
      <c r="J143" s="26" t="s">
        <v>58</v>
      </c>
      <c r="K143" s="26"/>
      <c r="L143" s="23"/>
      <c r="M143" s="37"/>
      <c r="N143" s="43"/>
      <c r="O143" s="23"/>
    </row>
    <row r="144" spans="2:15" ht="15" customHeight="1" x14ac:dyDescent="0.4">
      <c r="B144" s="23"/>
      <c r="C144" s="26"/>
      <c r="D144" s="26"/>
      <c r="E144" s="26"/>
      <c r="F144" s="26"/>
      <c r="G144" s="26"/>
      <c r="H144" s="26" t="s">
        <v>59</v>
      </c>
      <c r="I144" s="26">
        <v>0</v>
      </c>
      <c r="J144" s="26"/>
      <c r="K144" s="26"/>
      <c r="L144" s="23"/>
      <c r="M144" s="37"/>
      <c r="N144" s="43"/>
      <c r="O144" s="23"/>
    </row>
    <row r="145" spans="2:20" ht="15" customHeight="1" x14ac:dyDescent="0.4">
      <c r="B145" s="23"/>
      <c r="C145" s="26"/>
      <c r="D145" s="26"/>
      <c r="E145" s="26"/>
      <c r="F145" s="26"/>
      <c r="G145" s="26"/>
      <c r="H145" s="26" t="s">
        <v>60</v>
      </c>
      <c r="I145" s="26">
        <v>0</v>
      </c>
      <c r="J145" s="26"/>
      <c r="K145" s="26"/>
      <c r="L145" s="23"/>
      <c r="M145" s="37"/>
      <c r="N145" s="43"/>
      <c r="O145" s="23"/>
    </row>
    <row r="146" spans="2:20" ht="15" customHeight="1" x14ac:dyDescent="0.4">
      <c r="B146" s="23"/>
      <c r="C146" s="26"/>
      <c r="D146" s="26"/>
      <c r="E146" s="26"/>
      <c r="F146" s="26"/>
      <c r="G146" s="26"/>
      <c r="H146" s="26" t="s">
        <v>61</v>
      </c>
      <c r="I146" s="27">
        <v>12</v>
      </c>
      <c r="J146" s="27">
        <v>12</v>
      </c>
      <c r="K146" s="26"/>
      <c r="L146" s="23"/>
      <c r="M146" s="37"/>
      <c r="N146" s="43"/>
      <c r="O146" s="23"/>
    </row>
    <row r="147" spans="2:20" ht="15" customHeight="1" x14ac:dyDescent="0.4">
      <c r="B147" s="23"/>
      <c r="C147" s="26"/>
      <c r="D147" s="26"/>
      <c r="E147" s="26"/>
      <c r="F147" s="26"/>
      <c r="G147" s="26"/>
      <c r="H147" s="26" t="s">
        <v>62</v>
      </c>
      <c r="I147" s="27">
        <v>8</v>
      </c>
      <c r="J147" s="27">
        <v>8</v>
      </c>
      <c r="K147" s="26"/>
      <c r="L147" s="23"/>
      <c r="M147" s="37"/>
      <c r="N147" s="43"/>
      <c r="O147" s="23"/>
    </row>
    <row r="148" spans="2:20" ht="15" customHeight="1" x14ac:dyDescent="0.4">
      <c r="B148" s="23"/>
      <c r="C148" s="26"/>
      <c r="D148" s="26"/>
      <c r="E148" s="26"/>
      <c r="F148" s="26"/>
      <c r="G148" s="26"/>
      <c r="H148" s="26"/>
      <c r="I148" s="26">
        <f>SUM(I144:I147)</f>
        <v>20</v>
      </c>
      <c r="J148" s="26">
        <f>SUM(J144:J147)</f>
        <v>20</v>
      </c>
      <c r="K148" s="26"/>
      <c r="L148" s="23"/>
      <c r="M148" s="37"/>
      <c r="N148" s="43"/>
      <c r="O148" s="23"/>
    </row>
    <row r="149" spans="2:20" ht="15" customHeight="1" x14ac:dyDescent="0.4">
      <c r="B149" s="23"/>
      <c r="C149" s="26"/>
      <c r="D149" s="26"/>
      <c r="E149" s="26"/>
      <c r="F149" s="26"/>
      <c r="G149" s="26"/>
      <c r="H149" s="26"/>
      <c r="I149" s="26"/>
      <c r="J149" s="23"/>
      <c r="K149" s="23"/>
      <c r="L149" s="23"/>
      <c r="M149" s="37"/>
      <c r="N149" s="43"/>
      <c r="O149" s="23"/>
    </row>
    <row r="150" spans="2:20" ht="15" customHeight="1" x14ac:dyDescent="0.4">
      <c r="B150" s="23"/>
      <c r="C150" s="26"/>
      <c r="D150" s="26"/>
      <c r="E150" s="26"/>
      <c r="F150" s="26"/>
      <c r="G150" s="26"/>
      <c r="H150" s="23"/>
      <c r="I150" s="23"/>
      <c r="J150" s="23"/>
      <c r="K150" s="23"/>
      <c r="L150" s="23"/>
      <c r="M150" s="37"/>
      <c r="N150" s="43"/>
      <c r="O150" s="23"/>
      <c r="R150" s="21"/>
      <c r="S150" s="21"/>
      <c r="T150" s="21"/>
    </row>
    <row r="151" spans="2:20" ht="15" customHeight="1" x14ac:dyDescent="0.4">
      <c r="B151" s="23"/>
      <c r="C151" s="26"/>
      <c r="D151" s="26"/>
      <c r="E151" s="26"/>
      <c r="F151" s="26"/>
      <c r="G151" s="26"/>
      <c r="H151" s="23"/>
      <c r="I151" s="23"/>
      <c r="J151" s="23"/>
      <c r="K151" s="23"/>
      <c r="L151" s="23"/>
      <c r="M151" s="37"/>
      <c r="N151" s="43"/>
      <c r="O151" s="23"/>
    </row>
    <row r="152" spans="2:20" ht="15" customHeight="1" x14ac:dyDescent="0.4">
      <c r="B152" s="23"/>
      <c r="C152" s="26"/>
      <c r="D152" s="26"/>
      <c r="E152" s="26"/>
      <c r="F152" s="26"/>
      <c r="G152" s="26"/>
      <c r="H152" s="23"/>
      <c r="I152" s="23"/>
      <c r="M152" s="37"/>
      <c r="N152" s="43"/>
      <c r="O152" s="23"/>
    </row>
    <row r="153" spans="2:20" ht="15" customHeight="1" x14ac:dyDescent="0.25">
      <c r="B153" s="23"/>
      <c r="C153" s="26"/>
      <c r="D153" s="26"/>
      <c r="E153" s="26"/>
      <c r="F153" s="26"/>
      <c r="G153" s="26"/>
      <c r="H153" s="23"/>
      <c r="I153" s="23"/>
      <c r="M153" s="26"/>
      <c r="N153" s="26"/>
      <c r="O153" s="26"/>
      <c r="P153" s="26"/>
      <c r="Q153" s="26"/>
    </row>
    <row r="154" spans="2:20" ht="15" customHeight="1" x14ac:dyDescent="0.25">
      <c r="B154" s="23"/>
      <c r="C154" s="26"/>
      <c r="D154" s="26" t="s">
        <v>63</v>
      </c>
      <c r="E154" s="26"/>
      <c r="F154" s="26"/>
      <c r="G154" s="26"/>
      <c r="H154" s="23"/>
      <c r="I154" s="23"/>
      <c r="M154" s="26"/>
      <c r="N154" s="26"/>
      <c r="O154" s="23"/>
    </row>
    <row r="155" spans="2:20" ht="15" customHeight="1" x14ac:dyDescent="0.25">
      <c r="B155" s="23"/>
      <c r="C155" s="26"/>
      <c r="D155" t="s">
        <v>87</v>
      </c>
      <c r="M155" s="26"/>
      <c r="N155" s="26"/>
      <c r="O155" s="23"/>
    </row>
    <row r="156" spans="2:20" ht="15" customHeight="1" x14ac:dyDescent="0.25">
      <c r="B156" s="23"/>
      <c r="C156" s="108" t="s">
        <v>222</v>
      </c>
      <c r="D156" s="26">
        <v>6</v>
      </c>
      <c r="E156" s="26"/>
      <c r="F156" s="26"/>
      <c r="G156" s="26"/>
      <c r="H156" s="23"/>
      <c r="I156" s="23"/>
      <c r="J156" s="26" t="s">
        <v>66</v>
      </c>
      <c r="K156" s="26"/>
      <c r="M156" s="26"/>
      <c r="N156" s="26"/>
      <c r="O156" s="23"/>
    </row>
    <row r="157" spans="2:20" ht="15" customHeight="1" thickBot="1" x14ac:dyDescent="0.3">
      <c r="B157" s="23"/>
      <c r="C157" s="108" t="s">
        <v>195</v>
      </c>
      <c r="D157" s="26"/>
      <c r="E157" s="26"/>
      <c r="F157" s="26"/>
      <c r="G157" s="26"/>
      <c r="H157" s="23"/>
      <c r="I157" s="23"/>
      <c r="K157" t="s">
        <v>87</v>
      </c>
      <c r="M157" s="26"/>
      <c r="N157" s="26"/>
      <c r="O157" s="23"/>
    </row>
    <row r="158" spans="2:20" ht="15" customHeight="1" thickBot="1" x14ac:dyDescent="0.3">
      <c r="B158" s="23"/>
      <c r="C158" s="108" t="s">
        <v>196</v>
      </c>
      <c r="D158" s="26"/>
      <c r="E158" s="26"/>
      <c r="F158" s="26"/>
      <c r="G158" s="26"/>
      <c r="H158" s="23">
        <v>1</v>
      </c>
      <c r="I158" s="23"/>
      <c r="J158" s="109" t="s">
        <v>40</v>
      </c>
      <c r="K158" s="97">
        <v>11</v>
      </c>
      <c r="M158" s="26"/>
      <c r="N158" s="26"/>
      <c r="O158" s="23"/>
    </row>
    <row r="159" spans="2:20" ht="15" customHeight="1" thickBot="1" x14ac:dyDescent="0.3">
      <c r="B159" s="23"/>
      <c r="C159" s="108" t="s">
        <v>197</v>
      </c>
      <c r="D159" s="26">
        <v>28</v>
      </c>
      <c r="E159" s="26"/>
      <c r="F159" s="26"/>
      <c r="G159" s="26"/>
      <c r="H159" s="23">
        <v>2</v>
      </c>
      <c r="I159" s="23"/>
      <c r="J159" s="109" t="s">
        <v>223</v>
      </c>
      <c r="K159" s="97">
        <v>4</v>
      </c>
      <c r="L159" s="33"/>
      <c r="M159" s="33"/>
      <c r="N159" s="33"/>
      <c r="O159" s="23"/>
    </row>
    <row r="160" spans="2:20" ht="15" customHeight="1" x14ac:dyDescent="0.25">
      <c r="B160" s="23"/>
      <c r="C160" s="108" t="s">
        <v>40</v>
      </c>
      <c r="D160" s="26">
        <v>5</v>
      </c>
      <c r="E160" s="26"/>
      <c r="F160" s="26"/>
      <c r="G160" s="26"/>
      <c r="H160" s="23">
        <v>3</v>
      </c>
      <c r="I160" s="23"/>
      <c r="J160" s="109" t="s">
        <v>210</v>
      </c>
      <c r="K160" s="97">
        <v>4</v>
      </c>
      <c r="O160" s="23"/>
    </row>
    <row r="161" spans="2:15" ht="15" customHeight="1" x14ac:dyDescent="0.4">
      <c r="B161" s="23"/>
      <c r="C161" s="26"/>
      <c r="D161" s="26">
        <f t="shared" ref="D161" si="1">SUM(D156:D160)</f>
        <v>39</v>
      </c>
      <c r="E161" s="26"/>
      <c r="F161" s="26"/>
      <c r="G161" s="26"/>
      <c r="H161" s="26"/>
      <c r="I161" s="26"/>
      <c r="J161" s="108" t="s">
        <v>65</v>
      </c>
      <c r="K161" s="97">
        <v>15</v>
      </c>
      <c r="L161" s="23"/>
      <c r="N161" s="43"/>
      <c r="O161" s="23"/>
    </row>
    <row r="162" spans="2:15" ht="26.25" x14ac:dyDescent="0.4">
      <c r="B162" s="21"/>
      <c r="C162" s="21"/>
      <c r="D162" s="21"/>
      <c r="E162" s="21"/>
      <c r="F162" s="21"/>
      <c r="G162" s="21"/>
      <c r="H162" s="21"/>
      <c r="I162" s="21"/>
      <c r="K162" s="26">
        <f>SUM(K158:K161)</f>
        <v>34</v>
      </c>
      <c r="L162" s="21"/>
      <c r="N162" s="43"/>
      <c r="O162" s="23"/>
    </row>
    <row r="163" spans="2:15" ht="26.25" x14ac:dyDescent="0.4">
      <c r="N163" s="43"/>
      <c r="O163" s="23"/>
    </row>
    <row r="164" spans="2:15" ht="26.25" x14ac:dyDescent="0.4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43"/>
      <c r="O164" s="23"/>
    </row>
    <row r="165" spans="2:15" x14ac:dyDescent="0.25">
      <c r="B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</row>
    <row r="166" spans="2:15" x14ac:dyDescent="0.25">
      <c r="B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</row>
    <row r="167" spans="2:15" x14ac:dyDescent="0.25">
      <c r="B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</row>
  </sheetData>
  <mergeCells count="6">
    <mergeCell ref="B164:M164"/>
    <mergeCell ref="B1:N1"/>
    <mergeCell ref="B3:D3"/>
    <mergeCell ref="B37:M37"/>
    <mergeCell ref="B106:M106"/>
    <mergeCell ref="B4:D4"/>
  </mergeCells>
  <phoneticPr fontId="8" type="noConversion"/>
  <dataValidations count="3">
    <dataValidation type="list" allowBlank="1" showInputMessage="1" showErrorMessage="1" sqref="C91:C95 C156:C160" xr:uid="{0407834C-7B14-47C5-B6BF-5C0788085708}">
      <formula1>"Consistente (reporte hasta 1T), Aleatoria (reportes parciales), No se ejecuta (según reporte), Sin reporte durante la vigencia, No aplica"</formula1>
    </dataValidation>
    <dataValidation type="list" allowBlank="1" showInputMessage="1" showErrorMessage="1" sqref="C100:C102 J158:J161" xr:uid="{34144C81-339E-4BF9-9AF9-248086841F81}">
      <formula1>"No aplica,Medidos y analizados (corte 1T), Parcialmente medidos y analizados, No aplica"</formula1>
    </dataValidation>
    <dataValidation type="list" allowBlank="1" showInputMessage="1" showErrorMessage="1" sqref="C103" xr:uid="{1EB71943-0793-4489-A7C5-8EBA7EFC2E53}">
      <formula1>"Medidos y analizados (reporte hasta 4T), Parcialmente medidos y analizados,Sin reporte, No aplica"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Header xml:space="preserve">&amp;LINVIAS&amp;COficina Asesora de Planeación&amp;RCorte 4° trimestre  de 2023
</oddHeader>
  </headerFooter>
  <rowBreaks count="1" manualBreakCount="1">
    <brk id="84" min="1" max="1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1C6DF-6C05-4FD1-8470-01D431822C5D}">
  <sheetPr codeName="Hoja3"/>
  <dimension ref="B1:O141"/>
  <sheetViews>
    <sheetView showGridLines="0" view="pageBreakPreview" topLeftCell="A12" zoomScale="70" zoomScaleNormal="60" zoomScaleSheetLayoutView="70" workbookViewId="0">
      <selection sqref="A1:A1048576"/>
    </sheetView>
  </sheetViews>
  <sheetFormatPr baseColWidth="10" defaultRowHeight="15" x14ac:dyDescent="0.25"/>
  <cols>
    <col min="19" max="19" width="2.85546875" customWidth="1"/>
  </cols>
  <sheetData>
    <row r="1" spans="2:13" ht="15" customHeight="1" x14ac:dyDescent="0.25"/>
    <row r="2" spans="2:13" ht="15" customHeight="1" x14ac:dyDescent="0.25"/>
    <row r="3" spans="2:13" ht="21" x14ac:dyDescent="0.35">
      <c r="B3" s="115" t="s">
        <v>144</v>
      </c>
      <c r="C3" s="115"/>
      <c r="D3" s="115"/>
      <c r="E3" s="115"/>
      <c r="F3" s="47"/>
      <c r="G3" s="47"/>
    </row>
    <row r="4" spans="2:13" ht="15.75" x14ac:dyDescent="0.25">
      <c r="C4" s="45" t="s">
        <v>145</v>
      </c>
    </row>
    <row r="5" spans="2:13" ht="9.9499999999999993" customHeight="1" x14ac:dyDescent="0.25">
      <c r="H5" s="116" t="s">
        <v>142</v>
      </c>
      <c r="I5" s="116"/>
      <c r="J5" s="116"/>
      <c r="K5" s="116" t="s">
        <v>143</v>
      </c>
      <c r="L5" s="116"/>
      <c r="M5" s="116"/>
    </row>
    <row r="6" spans="2:13" ht="9.9499999999999993" customHeight="1" x14ac:dyDescent="0.25">
      <c r="C6" t="s">
        <v>140</v>
      </c>
      <c r="D6" s="38" t="s">
        <v>114</v>
      </c>
      <c r="E6" s="38" t="s">
        <v>115</v>
      </c>
      <c r="F6" s="38" t="s">
        <v>116</v>
      </c>
      <c r="G6" s="38" t="s">
        <v>117</v>
      </c>
      <c r="H6" s="38" t="s">
        <v>138</v>
      </c>
      <c r="I6" s="38" t="s">
        <v>141</v>
      </c>
      <c r="J6" s="38" t="s">
        <v>139</v>
      </c>
      <c r="K6" s="38" t="s">
        <v>138</v>
      </c>
      <c r="L6" s="38" t="s">
        <v>141</v>
      </c>
      <c r="M6" s="38" t="s">
        <v>139</v>
      </c>
    </row>
    <row r="7" spans="2:13" ht="9.9499999999999993" customHeight="1" x14ac:dyDescent="0.25">
      <c r="B7" s="48">
        <v>1</v>
      </c>
      <c r="C7" s="48" t="s">
        <v>89</v>
      </c>
      <c r="D7" s="49">
        <v>0.6</v>
      </c>
      <c r="E7" s="49">
        <v>0.2</v>
      </c>
      <c r="F7" s="49">
        <v>0.36</v>
      </c>
      <c r="G7" s="49">
        <v>0.2</v>
      </c>
      <c r="H7" s="50">
        <f t="shared" ref="H7:H8" si="0">F7*G7</f>
        <v>7.1999999999999995E-2</v>
      </c>
      <c r="I7" s="51">
        <v>0.25</v>
      </c>
      <c r="J7" s="51">
        <v>0.2</v>
      </c>
      <c r="K7" s="50">
        <f>F7*G7</f>
        <v>7.1999999999999995E-2</v>
      </c>
      <c r="L7" s="51">
        <v>0.36</v>
      </c>
      <c r="M7" s="51">
        <v>0.16</v>
      </c>
    </row>
    <row r="8" spans="2:13" ht="9.9499999999999993" customHeight="1" x14ac:dyDescent="0.25">
      <c r="B8" s="48">
        <v>2</v>
      </c>
      <c r="C8" s="48" t="s">
        <v>90</v>
      </c>
      <c r="D8" s="49">
        <v>0.4</v>
      </c>
      <c r="E8" s="49">
        <v>1</v>
      </c>
      <c r="F8" s="49">
        <v>0.24</v>
      </c>
      <c r="G8" s="49">
        <v>1</v>
      </c>
      <c r="H8" s="50">
        <f t="shared" si="0"/>
        <v>0.24</v>
      </c>
      <c r="I8" s="51">
        <v>0.25</v>
      </c>
      <c r="J8" s="51">
        <v>0.2</v>
      </c>
      <c r="K8" s="50">
        <f t="shared" ref="K8:K31" si="1">F8*G8</f>
        <v>0.24</v>
      </c>
      <c r="L8" s="51">
        <v>0.36</v>
      </c>
      <c r="M8" s="51">
        <v>0.16</v>
      </c>
    </row>
    <row r="9" spans="2:13" ht="9.9499999999999993" customHeight="1" x14ac:dyDescent="0.25">
      <c r="B9" s="48">
        <v>3</v>
      </c>
      <c r="C9" s="48" t="s">
        <v>91</v>
      </c>
      <c r="D9" s="49">
        <v>0.2</v>
      </c>
      <c r="E9" s="49">
        <v>0.6</v>
      </c>
      <c r="F9" s="49">
        <v>0.12</v>
      </c>
      <c r="G9" s="49">
        <v>0.6</v>
      </c>
      <c r="H9" s="50">
        <f>F9*G9</f>
        <v>7.1999999999999995E-2</v>
      </c>
      <c r="I9" s="51">
        <v>0.25</v>
      </c>
      <c r="J9" s="51">
        <v>0.2</v>
      </c>
      <c r="K9" s="50">
        <f t="shared" si="1"/>
        <v>7.1999999999999995E-2</v>
      </c>
      <c r="L9" s="51">
        <v>0.36</v>
      </c>
      <c r="M9" s="51">
        <v>0.16</v>
      </c>
    </row>
    <row r="10" spans="2:13" ht="9.9499999999999993" customHeight="1" x14ac:dyDescent="0.25">
      <c r="B10" s="48">
        <v>4</v>
      </c>
      <c r="C10" s="48" t="s">
        <v>92</v>
      </c>
      <c r="D10" s="49">
        <v>0.4</v>
      </c>
      <c r="E10" s="49">
        <v>0.8</v>
      </c>
      <c r="F10" s="49">
        <v>0.24</v>
      </c>
      <c r="G10" s="49">
        <v>0.8</v>
      </c>
      <c r="H10" s="50">
        <f t="shared" ref="H10:H31" si="2">F10*G10</f>
        <v>0.192</v>
      </c>
      <c r="I10" s="51">
        <v>0.25</v>
      </c>
      <c r="J10" s="51">
        <v>0.2</v>
      </c>
      <c r="K10" s="50">
        <f t="shared" si="1"/>
        <v>0.192</v>
      </c>
      <c r="L10" s="51">
        <v>0.36</v>
      </c>
      <c r="M10" s="51">
        <v>0.16</v>
      </c>
    </row>
    <row r="11" spans="2:13" ht="9.9499999999999993" customHeight="1" x14ac:dyDescent="0.25">
      <c r="B11" s="48">
        <v>5</v>
      </c>
      <c r="C11" s="48" t="s">
        <v>93</v>
      </c>
      <c r="D11" s="49">
        <v>0.6</v>
      </c>
      <c r="E11" s="49">
        <v>0.2</v>
      </c>
      <c r="F11" s="49">
        <v>0.3</v>
      </c>
      <c r="G11" s="49">
        <v>0.2</v>
      </c>
      <c r="H11" s="50">
        <f t="shared" si="2"/>
        <v>0.06</v>
      </c>
      <c r="I11" s="51">
        <v>0.25</v>
      </c>
      <c r="J11" s="51">
        <v>0.2</v>
      </c>
      <c r="K11" s="50">
        <f t="shared" si="1"/>
        <v>0.06</v>
      </c>
      <c r="L11" s="51">
        <v>0.36</v>
      </c>
      <c r="M11" s="51">
        <v>0.16</v>
      </c>
    </row>
    <row r="12" spans="2:13" ht="9.9499999999999993" customHeight="1" x14ac:dyDescent="0.25">
      <c r="B12" s="48">
        <v>6</v>
      </c>
      <c r="C12" s="48" t="s">
        <v>94</v>
      </c>
      <c r="D12" s="49">
        <v>0.6</v>
      </c>
      <c r="E12" s="49">
        <v>0.6</v>
      </c>
      <c r="F12" s="49">
        <v>0.36</v>
      </c>
      <c r="G12" s="49">
        <v>0.6</v>
      </c>
      <c r="H12" s="50">
        <f t="shared" si="2"/>
        <v>0.216</v>
      </c>
      <c r="I12" s="51">
        <v>0.25</v>
      </c>
      <c r="J12" s="51">
        <v>0.2</v>
      </c>
      <c r="K12" s="50">
        <f t="shared" si="1"/>
        <v>0.216</v>
      </c>
      <c r="L12" s="51">
        <v>0.36</v>
      </c>
      <c r="M12" s="51">
        <v>0.16</v>
      </c>
    </row>
    <row r="13" spans="2:13" ht="9.9499999999999993" customHeight="1" x14ac:dyDescent="0.25">
      <c r="B13" s="48">
        <v>7</v>
      </c>
      <c r="C13" s="48" t="s">
        <v>95</v>
      </c>
      <c r="D13" s="49">
        <v>0.6</v>
      </c>
      <c r="E13" s="49">
        <v>1</v>
      </c>
      <c r="F13" s="49">
        <v>0.36</v>
      </c>
      <c r="G13" s="49">
        <v>1</v>
      </c>
      <c r="H13" s="50">
        <f t="shared" si="2"/>
        <v>0.36</v>
      </c>
      <c r="I13" s="51">
        <v>0.25</v>
      </c>
      <c r="J13" s="51">
        <v>0.2</v>
      </c>
      <c r="K13" s="50">
        <f t="shared" si="1"/>
        <v>0.36</v>
      </c>
      <c r="L13" s="51">
        <v>0.36</v>
      </c>
      <c r="M13" s="51">
        <v>0.16</v>
      </c>
    </row>
    <row r="14" spans="2:13" ht="9.9499999999999993" customHeight="1" x14ac:dyDescent="0.25">
      <c r="B14" s="48">
        <v>8</v>
      </c>
      <c r="C14" s="48" t="s">
        <v>96</v>
      </c>
      <c r="D14" s="49">
        <v>0.6</v>
      </c>
      <c r="E14" s="49">
        <v>1</v>
      </c>
      <c r="F14" s="49">
        <v>0.36</v>
      </c>
      <c r="G14" s="49">
        <v>1</v>
      </c>
      <c r="H14" s="50">
        <f t="shared" si="2"/>
        <v>0.36</v>
      </c>
      <c r="I14" s="51">
        <v>0.25</v>
      </c>
      <c r="J14" s="51">
        <v>0.2</v>
      </c>
      <c r="K14" s="50">
        <f t="shared" si="1"/>
        <v>0.36</v>
      </c>
      <c r="L14" s="51">
        <v>0.36</v>
      </c>
      <c r="M14" s="51">
        <v>0.16</v>
      </c>
    </row>
    <row r="15" spans="2:13" ht="9.9499999999999993" customHeight="1" x14ac:dyDescent="0.25">
      <c r="B15" s="48">
        <v>9</v>
      </c>
      <c r="C15" s="48" t="s">
        <v>97</v>
      </c>
      <c r="D15" s="49">
        <v>0.4</v>
      </c>
      <c r="E15" s="49">
        <v>1</v>
      </c>
      <c r="F15" s="49">
        <v>0.24</v>
      </c>
      <c r="G15" s="49">
        <v>1</v>
      </c>
      <c r="H15" s="50">
        <f t="shared" si="2"/>
        <v>0.24</v>
      </c>
      <c r="I15" s="51">
        <v>0.25</v>
      </c>
      <c r="J15" s="51">
        <v>0.2</v>
      </c>
      <c r="K15" s="50">
        <f t="shared" si="1"/>
        <v>0.24</v>
      </c>
      <c r="L15" s="51">
        <v>0.36</v>
      </c>
      <c r="M15" s="51">
        <v>0.16</v>
      </c>
    </row>
    <row r="16" spans="2:13" ht="9.9499999999999993" customHeight="1" x14ac:dyDescent="0.25">
      <c r="B16" s="48">
        <v>10</v>
      </c>
      <c r="C16" s="48" t="s">
        <v>98</v>
      </c>
      <c r="D16" s="49">
        <v>0.6</v>
      </c>
      <c r="E16" s="49">
        <v>0.8</v>
      </c>
      <c r="F16" s="49">
        <v>0.36</v>
      </c>
      <c r="G16" s="49">
        <v>0.8</v>
      </c>
      <c r="H16" s="50">
        <f t="shared" si="2"/>
        <v>0.28799999999999998</v>
      </c>
      <c r="I16" s="51">
        <v>0.25</v>
      </c>
      <c r="J16" s="51">
        <v>0.2</v>
      </c>
      <c r="K16" s="50">
        <f t="shared" si="1"/>
        <v>0.28799999999999998</v>
      </c>
      <c r="L16" s="51">
        <v>0.36</v>
      </c>
      <c r="M16" s="51">
        <v>0.16</v>
      </c>
    </row>
    <row r="17" spans="2:13" ht="9.9499999999999993" customHeight="1" x14ac:dyDescent="0.25">
      <c r="B17" s="48">
        <v>11</v>
      </c>
      <c r="C17" s="48" t="s">
        <v>99</v>
      </c>
      <c r="D17" s="49">
        <v>0.6</v>
      </c>
      <c r="E17" s="49">
        <v>0.8</v>
      </c>
      <c r="F17" s="49">
        <v>0.42</v>
      </c>
      <c r="G17" s="49">
        <v>0.8</v>
      </c>
      <c r="H17" s="50">
        <f t="shared" si="2"/>
        <v>0.33600000000000002</v>
      </c>
      <c r="I17" s="51">
        <v>0.25</v>
      </c>
      <c r="J17" s="51">
        <v>0.2</v>
      </c>
      <c r="K17" s="50">
        <f t="shared" si="1"/>
        <v>0.33600000000000002</v>
      </c>
      <c r="L17" s="51">
        <v>0.36</v>
      </c>
      <c r="M17" s="51">
        <v>0.16</v>
      </c>
    </row>
    <row r="18" spans="2:13" ht="9.9499999999999993" customHeight="1" x14ac:dyDescent="0.25">
      <c r="B18" s="48">
        <v>12</v>
      </c>
      <c r="C18" s="48" t="s">
        <v>100</v>
      </c>
      <c r="D18" s="49">
        <v>0.8</v>
      </c>
      <c r="E18" s="49">
        <v>1</v>
      </c>
      <c r="F18" s="49">
        <v>0.48</v>
      </c>
      <c r="G18" s="49">
        <v>1</v>
      </c>
      <c r="H18" s="50">
        <f t="shared" si="2"/>
        <v>0.48</v>
      </c>
      <c r="I18" s="51">
        <v>0.25</v>
      </c>
      <c r="J18" s="51">
        <v>0.2</v>
      </c>
      <c r="K18" s="50">
        <f t="shared" si="1"/>
        <v>0.48</v>
      </c>
      <c r="L18" s="51">
        <v>0.36</v>
      </c>
      <c r="M18" s="51">
        <v>0.16</v>
      </c>
    </row>
    <row r="19" spans="2:13" ht="9.9499999999999993" customHeight="1" x14ac:dyDescent="0.25">
      <c r="B19" s="48">
        <v>13</v>
      </c>
      <c r="C19" s="48" t="s">
        <v>101</v>
      </c>
      <c r="D19" s="49">
        <v>0.8</v>
      </c>
      <c r="E19" s="49">
        <v>0.8</v>
      </c>
      <c r="F19" s="49">
        <v>0.48</v>
      </c>
      <c r="G19" s="49">
        <v>0.8</v>
      </c>
      <c r="H19" s="50">
        <f t="shared" si="2"/>
        <v>0.38400000000000001</v>
      </c>
      <c r="I19" s="51">
        <v>0.25</v>
      </c>
      <c r="J19" s="51">
        <v>0.2</v>
      </c>
      <c r="K19" s="50">
        <f t="shared" si="1"/>
        <v>0.38400000000000001</v>
      </c>
      <c r="L19" s="51">
        <v>0.36</v>
      </c>
      <c r="M19" s="51">
        <v>0.16</v>
      </c>
    </row>
    <row r="20" spans="2:13" ht="9.9499999999999993" customHeight="1" x14ac:dyDescent="0.25">
      <c r="B20" s="48">
        <v>14</v>
      </c>
      <c r="C20" s="48" t="s">
        <v>102</v>
      </c>
      <c r="D20" s="49">
        <v>0.6</v>
      </c>
      <c r="E20" s="49">
        <v>0.4</v>
      </c>
      <c r="F20" s="49">
        <v>0.36</v>
      </c>
      <c r="G20" s="49">
        <v>0.4</v>
      </c>
      <c r="H20" s="50">
        <f t="shared" si="2"/>
        <v>0.14399999999999999</v>
      </c>
      <c r="I20" s="51">
        <v>0.25</v>
      </c>
      <c r="J20" s="51">
        <v>0.2</v>
      </c>
      <c r="K20" s="50">
        <f t="shared" si="1"/>
        <v>0.14399999999999999</v>
      </c>
      <c r="L20" s="51">
        <v>0.36</v>
      </c>
      <c r="M20" s="51">
        <v>0.16</v>
      </c>
    </row>
    <row r="21" spans="2:13" ht="9.9499999999999993" customHeight="1" x14ac:dyDescent="0.25">
      <c r="B21" s="48">
        <v>15</v>
      </c>
      <c r="C21" s="48" t="s">
        <v>103</v>
      </c>
      <c r="D21" s="49">
        <v>0.6</v>
      </c>
      <c r="E21" s="49">
        <v>0.2</v>
      </c>
      <c r="F21" s="49">
        <v>0.36</v>
      </c>
      <c r="G21" s="49">
        <v>0.2</v>
      </c>
      <c r="H21" s="50">
        <f>F21*G21</f>
        <v>7.1999999999999995E-2</v>
      </c>
      <c r="I21" s="51">
        <v>0.25</v>
      </c>
      <c r="J21" s="51">
        <v>0.2</v>
      </c>
      <c r="K21" s="50">
        <f t="shared" si="1"/>
        <v>7.1999999999999995E-2</v>
      </c>
      <c r="L21" s="51">
        <v>0.36</v>
      </c>
      <c r="M21" s="51">
        <v>0.16</v>
      </c>
    </row>
    <row r="22" spans="2:13" ht="9.9499999999999993" customHeight="1" x14ac:dyDescent="0.25">
      <c r="B22" s="48">
        <v>16</v>
      </c>
      <c r="C22" s="48" t="s">
        <v>104</v>
      </c>
      <c r="D22" s="49">
        <v>0.4</v>
      </c>
      <c r="E22" s="49">
        <v>0.4</v>
      </c>
      <c r="F22" s="49">
        <v>0.24</v>
      </c>
      <c r="G22" s="49">
        <v>0.4</v>
      </c>
      <c r="H22" s="50">
        <f t="shared" si="2"/>
        <v>9.6000000000000002E-2</v>
      </c>
      <c r="I22" s="51">
        <v>0.25</v>
      </c>
      <c r="J22" s="51">
        <v>0.2</v>
      </c>
      <c r="K22" s="50">
        <f t="shared" si="1"/>
        <v>9.6000000000000002E-2</v>
      </c>
      <c r="L22" s="51">
        <v>0.36</v>
      </c>
      <c r="M22" s="51">
        <v>0.16</v>
      </c>
    </row>
    <row r="23" spans="2:13" ht="9.9499999999999993" customHeight="1" x14ac:dyDescent="0.25">
      <c r="B23" s="48">
        <v>17</v>
      </c>
      <c r="C23" s="48" t="s">
        <v>105</v>
      </c>
      <c r="D23" s="49">
        <v>0.2</v>
      </c>
      <c r="E23" s="49">
        <v>0.8</v>
      </c>
      <c r="F23" s="49">
        <v>0.12</v>
      </c>
      <c r="G23" s="49">
        <v>0.8</v>
      </c>
      <c r="H23" s="50">
        <f t="shared" si="2"/>
        <v>9.6000000000000002E-2</v>
      </c>
      <c r="I23" s="51">
        <v>0.25</v>
      </c>
      <c r="J23" s="51">
        <v>0.2</v>
      </c>
      <c r="K23" s="50">
        <f t="shared" si="1"/>
        <v>9.6000000000000002E-2</v>
      </c>
      <c r="L23" s="51">
        <v>0.36</v>
      </c>
      <c r="M23" s="51">
        <v>0.16</v>
      </c>
    </row>
    <row r="24" spans="2:13" ht="9.9499999999999993" customHeight="1" x14ac:dyDescent="0.25">
      <c r="B24" s="48">
        <v>18</v>
      </c>
      <c r="C24" s="48" t="s">
        <v>106</v>
      </c>
      <c r="D24" s="49">
        <v>0.2</v>
      </c>
      <c r="E24" s="49">
        <v>0.8</v>
      </c>
      <c r="F24" s="49">
        <v>0.12</v>
      </c>
      <c r="G24" s="49">
        <v>0.8</v>
      </c>
      <c r="H24" s="50">
        <f t="shared" si="2"/>
        <v>9.6000000000000002E-2</v>
      </c>
      <c r="I24" s="51">
        <v>0.25</v>
      </c>
      <c r="J24" s="51">
        <v>0.2</v>
      </c>
      <c r="K24" s="50">
        <f t="shared" si="1"/>
        <v>9.6000000000000002E-2</v>
      </c>
      <c r="L24" s="51">
        <v>0.36</v>
      </c>
      <c r="M24" s="51">
        <v>0.16</v>
      </c>
    </row>
    <row r="25" spans="2:13" ht="9.9499999999999993" customHeight="1" x14ac:dyDescent="0.25">
      <c r="B25" s="48">
        <v>19</v>
      </c>
      <c r="C25" s="48" t="s">
        <v>107</v>
      </c>
      <c r="D25" s="49">
        <v>0.6</v>
      </c>
      <c r="E25" s="49">
        <v>0.6</v>
      </c>
      <c r="F25" s="49">
        <v>0.36</v>
      </c>
      <c r="G25" s="49">
        <v>0.6</v>
      </c>
      <c r="H25" s="50">
        <f t="shared" si="2"/>
        <v>0.216</v>
      </c>
      <c r="I25" s="51">
        <v>0.25</v>
      </c>
      <c r="J25" s="51">
        <v>0.2</v>
      </c>
      <c r="K25" s="50">
        <f t="shared" si="1"/>
        <v>0.216</v>
      </c>
      <c r="L25" s="51">
        <v>0.36</v>
      </c>
      <c r="M25" s="51">
        <v>0.16</v>
      </c>
    </row>
    <row r="26" spans="2:13" ht="9.9499999999999993" customHeight="1" x14ac:dyDescent="0.25">
      <c r="B26" s="48">
        <v>20</v>
      </c>
      <c r="C26" s="48" t="s">
        <v>108</v>
      </c>
      <c r="D26" s="49">
        <v>1</v>
      </c>
      <c r="E26" s="49">
        <v>0.6</v>
      </c>
      <c r="F26" s="49">
        <v>0.6</v>
      </c>
      <c r="G26" s="49">
        <v>0.6</v>
      </c>
      <c r="H26" s="50">
        <f t="shared" si="2"/>
        <v>0.36</v>
      </c>
      <c r="I26" s="51">
        <v>0.25</v>
      </c>
      <c r="J26" s="51">
        <v>0.2</v>
      </c>
      <c r="K26" s="50">
        <f t="shared" si="1"/>
        <v>0.36</v>
      </c>
      <c r="L26" s="51">
        <v>0.36</v>
      </c>
      <c r="M26" s="51">
        <v>0.16</v>
      </c>
    </row>
    <row r="27" spans="2:13" ht="9.9499999999999993" customHeight="1" x14ac:dyDescent="0.25">
      <c r="B27" s="48">
        <v>21</v>
      </c>
      <c r="C27" s="48" t="s">
        <v>109</v>
      </c>
      <c r="D27" s="49">
        <v>1</v>
      </c>
      <c r="E27" s="49">
        <v>0.2</v>
      </c>
      <c r="F27" s="49">
        <v>0.7</v>
      </c>
      <c r="G27" s="49">
        <v>0.2</v>
      </c>
      <c r="H27" s="50">
        <f t="shared" si="2"/>
        <v>0.13999999999999999</v>
      </c>
      <c r="I27" s="51">
        <v>0.25</v>
      </c>
      <c r="J27" s="51">
        <v>0.2</v>
      </c>
      <c r="K27" s="50">
        <f t="shared" si="1"/>
        <v>0.13999999999999999</v>
      </c>
      <c r="L27" s="51">
        <v>0.36</v>
      </c>
      <c r="M27" s="51">
        <v>0.16</v>
      </c>
    </row>
    <row r="28" spans="2:13" ht="9.9499999999999993" customHeight="1" x14ac:dyDescent="0.25">
      <c r="B28" s="48">
        <v>22</v>
      </c>
      <c r="C28" s="48" t="s">
        <v>110</v>
      </c>
      <c r="D28" s="49">
        <v>1</v>
      </c>
      <c r="E28" s="49">
        <v>0.6</v>
      </c>
      <c r="F28" s="49">
        <v>0.7</v>
      </c>
      <c r="G28" s="49">
        <v>0.6</v>
      </c>
      <c r="H28" s="50">
        <f t="shared" si="2"/>
        <v>0.42</v>
      </c>
      <c r="I28" s="51">
        <v>0.25</v>
      </c>
      <c r="J28" s="51">
        <v>0.2</v>
      </c>
      <c r="K28" s="50">
        <f t="shared" si="1"/>
        <v>0.42</v>
      </c>
      <c r="L28" s="51">
        <v>0.36</v>
      </c>
      <c r="M28" s="51">
        <v>0.16</v>
      </c>
    </row>
    <row r="29" spans="2:13" ht="9.9499999999999993" customHeight="1" x14ac:dyDescent="0.25">
      <c r="B29" s="48">
        <v>23</v>
      </c>
      <c r="C29" s="48" t="s">
        <v>111</v>
      </c>
      <c r="D29" s="49">
        <v>0.6</v>
      </c>
      <c r="E29" s="49">
        <v>0.4</v>
      </c>
      <c r="F29" s="49">
        <v>0.42</v>
      </c>
      <c r="G29" s="49">
        <v>0.4</v>
      </c>
      <c r="H29" s="50">
        <f t="shared" si="2"/>
        <v>0.16800000000000001</v>
      </c>
      <c r="I29" s="51">
        <v>0.25</v>
      </c>
      <c r="J29" s="51">
        <v>0.2</v>
      </c>
      <c r="K29" s="50">
        <f t="shared" si="1"/>
        <v>0.16800000000000001</v>
      </c>
      <c r="L29" s="51">
        <v>0.36</v>
      </c>
      <c r="M29" s="51">
        <v>0.16</v>
      </c>
    </row>
    <row r="30" spans="2:13" ht="9.9499999999999993" customHeight="1" x14ac:dyDescent="0.25">
      <c r="B30" s="48">
        <v>24</v>
      </c>
      <c r="C30" s="48" t="s">
        <v>112</v>
      </c>
      <c r="D30" s="49">
        <v>0.6</v>
      </c>
      <c r="E30" s="49">
        <v>0.2</v>
      </c>
      <c r="F30" s="49">
        <v>0.36</v>
      </c>
      <c r="G30" s="49">
        <v>0.2</v>
      </c>
      <c r="H30" s="50">
        <f t="shared" si="2"/>
        <v>7.1999999999999995E-2</v>
      </c>
      <c r="I30" s="51">
        <v>0.25</v>
      </c>
      <c r="J30" s="51">
        <v>0.2</v>
      </c>
      <c r="K30" s="50">
        <f t="shared" si="1"/>
        <v>7.1999999999999995E-2</v>
      </c>
      <c r="L30" s="51">
        <v>0.36</v>
      </c>
      <c r="M30" s="51">
        <v>0.16</v>
      </c>
    </row>
    <row r="31" spans="2:13" ht="9.9499999999999993" customHeight="1" x14ac:dyDescent="0.25">
      <c r="B31" s="48">
        <v>25</v>
      </c>
      <c r="C31" s="48" t="s">
        <v>113</v>
      </c>
      <c r="D31" s="49">
        <v>0.6</v>
      </c>
      <c r="E31" s="49">
        <v>0.6</v>
      </c>
      <c r="F31" s="49">
        <v>0.36</v>
      </c>
      <c r="G31" s="49">
        <v>0.6</v>
      </c>
      <c r="H31" s="50">
        <f t="shared" si="2"/>
        <v>0.216</v>
      </c>
      <c r="I31" s="51">
        <v>0.25</v>
      </c>
      <c r="J31" s="51">
        <v>0.2</v>
      </c>
      <c r="K31" s="50">
        <f t="shared" si="1"/>
        <v>0.216</v>
      </c>
      <c r="L31" s="51">
        <v>0.36</v>
      </c>
      <c r="M31" s="51">
        <v>0.16</v>
      </c>
    </row>
    <row r="32" spans="2:13" ht="9.9499999999999993" customHeight="1" x14ac:dyDescent="0.25"/>
    <row r="33" spans="2:13" ht="9.9499999999999993" customHeight="1" x14ac:dyDescent="0.35">
      <c r="C33" s="46"/>
      <c r="D33" s="46"/>
      <c r="E33" s="46"/>
      <c r="F33" s="47"/>
      <c r="G33" s="47"/>
    </row>
    <row r="34" spans="2:13" ht="9.9499999999999993" customHeight="1" x14ac:dyDescent="0.25">
      <c r="C34" s="45"/>
    </row>
    <row r="35" spans="2:13" ht="9.9499999999999993" customHeight="1" x14ac:dyDescent="0.25">
      <c r="H35" s="116" t="s">
        <v>142</v>
      </c>
      <c r="I35" s="116"/>
      <c r="J35" s="116"/>
      <c r="K35" s="116" t="s">
        <v>143</v>
      </c>
      <c r="L35" s="116"/>
      <c r="M35" s="116"/>
    </row>
    <row r="36" spans="2:13" ht="9.9499999999999993" customHeight="1" x14ac:dyDescent="0.25">
      <c r="C36" t="s">
        <v>140</v>
      </c>
      <c r="D36" s="38" t="s">
        <v>114</v>
      </c>
      <c r="E36" s="38" t="s">
        <v>115</v>
      </c>
      <c r="F36" s="38" t="s">
        <v>116</v>
      </c>
      <c r="G36" s="38" t="s">
        <v>117</v>
      </c>
      <c r="H36" s="38" t="s">
        <v>138</v>
      </c>
      <c r="I36" s="38" t="s">
        <v>141</v>
      </c>
      <c r="J36" s="38" t="s">
        <v>139</v>
      </c>
      <c r="K36" s="38" t="s">
        <v>138</v>
      </c>
      <c r="L36" s="38" t="s">
        <v>141</v>
      </c>
      <c r="M36" s="38" t="s">
        <v>139</v>
      </c>
    </row>
    <row r="37" spans="2:13" ht="9.9499999999999993" customHeight="1" x14ac:dyDescent="0.25">
      <c r="B37" s="48">
        <v>1</v>
      </c>
      <c r="C37" s="48" t="s">
        <v>89</v>
      </c>
      <c r="D37" s="49">
        <v>0.6</v>
      </c>
      <c r="E37" s="49">
        <v>0.2</v>
      </c>
      <c r="F37" s="49">
        <v>0.36</v>
      </c>
      <c r="G37" s="49">
        <v>0.2</v>
      </c>
      <c r="H37" s="50">
        <f t="shared" ref="H37:H38" si="3">F37*G37</f>
        <v>7.1999999999999995E-2</v>
      </c>
      <c r="I37" s="51">
        <v>0.25</v>
      </c>
      <c r="J37" s="51">
        <v>0.2</v>
      </c>
      <c r="K37" s="50">
        <f>F37*G37</f>
        <v>7.1999999999999995E-2</v>
      </c>
      <c r="L37" s="51">
        <v>0.36</v>
      </c>
      <c r="M37" s="51">
        <v>0.16</v>
      </c>
    </row>
    <row r="38" spans="2:13" ht="9.9499999999999993" customHeight="1" x14ac:dyDescent="0.25">
      <c r="B38" s="48">
        <v>2</v>
      </c>
      <c r="C38" s="48" t="s">
        <v>90</v>
      </c>
      <c r="D38" s="49">
        <v>0.4</v>
      </c>
      <c r="E38" s="49">
        <v>1</v>
      </c>
      <c r="F38" s="49">
        <v>0.24</v>
      </c>
      <c r="G38" s="49">
        <v>1</v>
      </c>
      <c r="H38" s="50">
        <f t="shared" si="3"/>
        <v>0.24</v>
      </c>
      <c r="I38" s="51">
        <v>0.25</v>
      </c>
      <c r="J38" s="51">
        <v>0.2</v>
      </c>
      <c r="K38" s="50">
        <f t="shared" ref="K38:K61" si="4">F38*G38</f>
        <v>0.24</v>
      </c>
      <c r="L38" s="51">
        <v>0.36</v>
      </c>
      <c r="M38" s="51">
        <v>0.16</v>
      </c>
    </row>
    <row r="39" spans="2:13" ht="9.9499999999999993" customHeight="1" x14ac:dyDescent="0.25">
      <c r="B39" s="48">
        <v>3</v>
      </c>
      <c r="C39" s="48" t="s">
        <v>91</v>
      </c>
      <c r="D39" s="49">
        <v>0.2</v>
      </c>
      <c r="E39" s="49">
        <v>0.6</v>
      </c>
      <c r="F39" s="49">
        <v>0.12</v>
      </c>
      <c r="G39" s="49">
        <v>0.6</v>
      </c>
      <c r="H39" s="50">
        <f>F39*G39</f>
        <v>7.1999999999999995E-2</v>
      </c>
      <c r="I39" s="51">
        <v>0.25</v>
      </c>
      <c r="J39" s="51">
        <v>0.2</v>
      </c>
      <c r="K39" s="50">
        <f t="shared" si="4"/>
        <v>7.1999999999999995E-2</v>
      </c>
      <c r="L39" s="51">
        <v>0.36</v>
      </c>
      <c r="M39" s="51">
        <v>0.16</v>
      </c>
    </row>
    <row r="40" spans="2:13" ht="9.9499999999999993" customHeight="1" x14ac:dyDescent="0.25">
      <c r="B40" s="48">
        <v>4</v>
      </c>
      <c r="C40" s="48" t="s">
        <v>92</v>
      </c>
      <c r="D40" s="49">
        <v>0.4</v>
      </c>
      <c r="E40" s="49">
        <v>0.8</v>
      </c>
      <c r="F40" s="49">
        <v>0.24</v>
      </c>
      <c r="G40" s="49">
        <v>0.8</v>
      </c>
      <c r="H40" s="50">
        <f t="shared" ref="H40:H50" si="5">F40*G40</f>
        <v>0.192</v>
      </c>
      <c r="I40" s="51">
        <v>0.25</v>
      </c>
      <c r="J40" s="51">
        <v>0.2</v>
      </c>
      <c r="K40" s="50">
        <f t="shared" si="4"/>
        <v>0.192</v>
      </c>
      <c r="L40" s="51">
        <v>0.36</v>
      </c>
      <c r="M40" s="51">
        <v>0.16</v>
      </c>
    </row>
    <row r="41" spans="2:13" ht="9.9499999999999993" customHeight="1" x14ac:dyDescent="0.25">
      <c r="B41" s="48">
        <v>5</v>
      </c>
      <c r="C41" s="48" t="s">
        <v>93</v>
      </c>
      <c r="D41" s="49">
        <v>0.6</v>
      </c>
      <c r="E41" s="49">
        <v>0.2</v>
      </c>
      <c r="F41" s="49">
        <v>0.3</v>
      </c>
      <c r="G41" s="49">
        <v>0.2</v>
      </c>
      <c r="H41" s="50">
        <f t="shared" si="5"/>
        <v>0.06</v>
      </c>
      <c r="I41" s="51">
        <v>0.25</v>
      </c>
      <c r="J41" s="51">
        <v>0.2</v>
      </c>
      <c r="K41" s="50">
        <f t="shared" si="4"/>
        <v>0.06</v>
      </c>
      <c r="L41" s="51">
        <v>0.36</v>
      </c>
      <c r="M41" s="51">
        <v>0.16</v>
      </c>
    </row>
    <row r="42" spans="2:13" ht="9.9499999999999993" customHeight="1" x14ac:dyDescent="0.25">
      <c r="B42" s="48">
        <v>6</v>
      </c>
      <c r="C42" s="48" t="s">
        <v>94</v>
      </c>
      <c r="D42" s="49">
        <v>0.6</v>
      </c>
      <c r="E42" s="49">
        <v>0.6</v>
      </c>
      <c r="F42" s="49">
        <v>0.36</v>
      </c>
      <c r="G42" s="49">
        <v>0.6</v>
      </c>
      <c r="H42" s="50">
        <f t="shared" si="5"/>
        <v>0.216</v>
      </c>
      <c r="I42" s="51">
        <v>0.25</v>
      </c>
      <c r="J42" s="51">
        <v>0.2</v>
      </c>
      <c r="K42" s="50">
        <f t="shared" si="4"/>
        <v>0.216</v>
      </c>
      <c r="L42" s="51">
        <v>0.36</v>
      </c>
      <c r="M42" s="51">
        <v>0.16</v>
      </c>
    </row>
    <row r="43" spans="2:13" ht="9.9499999999999993" customHeight="1" x14ac:dyDescent="0.25">
      <c r="B43" s="48">
        <v>7</v>
      </c>
      <c r="C43" s="48" t="s">
        <v>95</v>
      </c>
      <c r="D43" s="49">
        <v>0.6</v>
      </c>
      <c r="E43" s="49">
        <v>1</v>
      </c>
      <c r="F43" s="49">
        <v>0.36</v>
      </c>
      <c r="G43" s="49">
        <v>1</v>
      </c>
      <c r="H43" s="50">
        <f t="shared" si="5"/>
        <v>0.36</v>
      </c>
      <c r="I43" s="51">
        <v>0.25</v>
      </c>
      <c r="J43" s="51">
        <v>0.2</v>
      </c>
      <c r="K43" s="50">
        <f t="shared" si="4"/>
        <v>0.36</v>
      </c>
      <c r="L43" s="51">
        <v>0.36</v>
      </c>
      <c r="M43" s="51">
        <v>0.16</v>
      </c>
    </row>
    <row r="44" spans="2:13" ht="9.9499999999999993" customHeight="1" x14ac:dyDescent="0.25">
      <c r="B44" s="48">
        <v>8</v>
      </c>
      <c r="C44" s="48" t="s">
        <v>96</v>
      </c>
      <c r="D44" s="49">
        <v>0.6</v>
      </c>
      <c r="E44" s="49">
        <v>1</v>
      </c>
      <c r="F44" s="49">
        <v>0.36</v>
      </c>
      <c r="G44" s="49">
        <v>1</v>
      </c>
      <c r="H44" s="50">
        <f t="shared" si="5"/>
        <v>0.36</v>
      </c>
      <c r="I44" s="51">
        <v>0.25</v>
      </c>
      <c r="J44" s="51">
        <v>0.2</v>
      </c>
      <c r="K44" s="50">
        <f t="shared" si="4"/>
        <v>0.36</v>
      </c>
      <c r="L44" s="51">
        <v>0.36</v>
      </c>
      <c r="M44" s="51">
        <v>0.16</v>
      </c>
    </row>
    <row r="45" spans="2:13" ht="9.9499999999999993" customHeight="1" x14ac:dyDescent="0.25">
      <c r="B45" s="48">
        <v>9</v>
      </c>
      <c r="C45" s="48" t="s">
        <v>97</v>
      </c>
      <c r="D45" s="49">
        <v>0.4</v>
      </c>
      <c r="E45" s="49">
        <v>1</v>
      </c>
      <c r="F45" s="49">
        <v>0.24</v>
      </c>
      <c r="G45" s="49">
        <v>1</v>
      </c>
      <c r="H45" s="50">
        <f t="shared" si="5"/>
        <v>0.24</v>
      </c>
      <c r="I45" s="51">
        <v>0.25</v>
      </c>
      <c r="J45" s="51">
        <v>0.2</v>
      </c>
      <c r="K45" s="50">
        <f t="shared" si="4"/>
        <v>0.24</v>
      </c>
      <c r="L45" s="51">
        <v>0.36</v>
      </c>
      <c r="M45" s="51">
        <v>0.16</v>
      </c>
    </row>
    <row r="46" spans="2:13" ht="9.9499999999999993" customHeight="1" x14ac:dyDescent="0.25">
      <c r="B46" s="48">
        <v>10</v>
      </c>
      <c r="C46" s="48" t="s">
        <v>98</v>
      </c>
      <c r="D46" s="49">
        <v>0.6</v>
      </c>
      <c r="E46" s="49">
        <v>0.8</v>
      </c>
      <c r="F46" s="49">
        <v>0.36</v>
      </c>
      <c r="G46" s="49">
        <v>0.8</v>
      </c>
      <c r="H46" s="50">
        <f t="shared" si="5"/>
        <v>0.28799999999999998</v>
      </c>
      <c r="I46" s="51">
        <v>0.25</v>
      </c>
      <c r="J46" s="51">
        <v>0.2</v>
      </c>
      <c r="K46" s="50">
        <f t="shared" si="4"/>
        <v>0.28799999999999998</v>
      </c>
      <c r="L46" s="51">
        <v>0.36</v>
      </c>
      <c r="M46" s="51">
        <v>0.16</v>
      </c>
    </row>
    <row r="47" spans="2:13" ht="9.9499999999999993" customHeight="1" x14ac:dyDescent="0.25">
      <c r="B47" s="48">
        <v>11</v>
      </c>
      <c r="C47" s="48" t="s">
        <v>99</v>
      </c>
      <c r="D47" s="49">
        <v>0.6</v>
      </c>
      <c r="E47" s="49">
        <v>0.8</v>
      </c>
      <c r="F47" s="49">
        <v>0.42</v>
      </c>
      <c r="G47" s="49">
        <v>0.8</v>
      </c>
      <c r="H47" s="50">
        <f t="shared" si="5"/>
        <v>0.33600000000000002</v>
      </c>
      <c r="I47" s="51">
        <v>0.25</v>
      </c>
      <c r="J47" s="51">
        <v>0.2</v>
      </c>
      <c r="K47" s="50">
        <f t="shared" si="4"/>
        <v>0.33600000000000002</v>
      </c>
      <c r="L47" s="51">
        <v>0.36</v>
      </c>
      <c r="M47" s="51">
        <v>0.16</v>
      </c>
    </row>
    <row r="48" spans="2:13" ht="9.9499999999999993" customHeight="1" x14ac:dyDescent="0.25">
      <c r="B48" s="48">
        <v>12</v>
      </c>
      <c r="C48" s="48" t="s">
        <v>100</v>
      </c>
      <c r="D48" s="49">
        <v>0.8</v>
      </c>
      <c r="E48" s="49">
        <v>1</v>
      </c>
      <c r="F48" s="49">
        <v>0.48</v>
      </c>
      <c r="G48" s="49">
        <v>1</v>
      </c>
      <c r="H48" s="50">
        <f t="shared" si="5"/>
        <v>0.48</v>
      </c>
      <c r="I48" s="51">
        <v>0.25</v>
      </c>
      <c r="J48" s="51">
        <v>0.2</v>
      </c>
      <c r="K48" s="50">
        <f t="shared" si="4"/>
        <v>0.48</v>
      </c>
      <c r="L48" s="51">
        <v>0.36</v>
      </c>
      <c r="M48" s="51">
        <v>0.16</v>
      </c>
    </row>
    <row r="49" spans="2:13" ht="9.9499999999999993" customHeight="1" x14ac:dyDescent="0.25">
      <c r="B49" s="48">
        <v>13</v>
      </c>
      <c r="C49" s="48" t="s">
        <v>101</v>
      </c>
      <c r="D49" s="49">
        <v>0.8</v>
      </c>
      <c r="E49" s="49">
        <v>0.8</v>
      </c>
      <c r="F49" s="49">
        <v>0.48</v>
      </c>
      <c r="G49" s="49">
        <v>0.8</v>
      </c>
      <c r="H49" s="50">
        <f t="shared" si="5"/>
        <v>0.38400000000000001</v>
      </c>
      <c r="I49" s="51">
        <v>0.25</v>
      </c>
      <c r="J49" s="51">
        <v>0.2</v>
      </c>
      <c r="K49" s="50">
        <f t="shared" si="4"/>
        <v>0.38400000000000001</v>
      </c>
      <c r="L49" s="51">
        <v>0.36</v>
      </c>
      <c r="M49" s="51">
        <v>0.16</v>
      </c>
    </row>
    <row r="50" spans="2:13" ht="9.9499999999999993" customHeight="1" x14ac:dyDescent="0.25">
      <c r="B50" s="48">
        <v>14</v>
      </c>
      <c r="C50" s="48" t="s">
        <v>102</v>
      </c>
      <c r="D50" s="49">
        <v>0.6</v>
      </c>
      <c r="E50" s="49">
        <v>0.4</v>
      </c>
      <c r="F50" s="49">
        <v>0.36</v>
      </c>
      <c r="G50" s="49">
        <v>0.4</v>
      </c>
      <c r="H50" s="50">
        <f t="shared" si="5"/>
        <v>0.14399999999999999</v>
      </c>
      <c r="I50" s="51">
        <v>0.25</v>
      </c>
      <c r="J50" s="51">
        <v>0.2</v>
      </c>
      <c r="K50" s="50">
        <f t="shared" si="4"/>
        <v>0.14399999999999999</v>
      </c>
      <c r="L50" s="51">
        <v>0.36</v>
      </c>
      <c r="M50" s="51">
        <v>0.16</v>
      </c>
    </row>
    <row r="51" spans="2:13" ht="9.9499999999999993" customHeight="1" x14ac:dyDescent="0.25">
      <c r="B51" s="48">
        <v>15</v>
      </c>
      <c r="C51" s="48" t="s">
        <v>103</v>
      </c>
      <c r="D51" s="49">
        <v>0.6</v>
      </c>
      <c r="E51" s="49">
        <v>0.2</v>
      </c>
      <c r="F51" s="49">
        <v>0.36</v>
      </c>
      <c r="G51" s="49">
        <v>0.2</v>
      </c>
      <c r="H51" s="50">
        <f>F51*G51</f>
        <v>7.1999999999999995E-2</v>
      </c>
      <c r="I51" s="51">
        <v>0.25</v>
      </c>
      <c r="J51" s="51">
        <v>0.2</v>
      </c>
      <c r="K51" s="50">
        <f t="shared" si="4"/>
        <v>7.1999999999999995E-2</v>
      </c>
      <c r="L51" s="51">
        <v>0.36</v>
      </c>
      <c r="M51" s="51">
        <v>0.16</v>
      </c>
    </row>
    <row r="52" spans="2:13" ht="9.9499999999999993" customHeight="1" x14ac:dyDescent="0.25">
      <c r="B52" s="48">
        <v>16</v>
      </c>
      <c r="C52" s="48" t="s">
        <v>104</v>
      </c>
      <c r="D52" s="49">
        <v>0.4</v>
      </c>
      <c r="E52" s="49">
        <v>0.4</v>
      </c>
      <c r="F52" s="49">
        <v>0.24</v>
      </c>
      <c r="G52" s="49">
        <v>0.4</v>
      </c>
      <c r="H52" s="50">
        <f t="shared" ref="H52:H61" si="6">F52*G52</f>
        <v>9.6000000000000002E-2</v>
      </c>
      <c r="I52" s="51">
        <v>0.25</v>
      </c>
      <c r="J52" s="51">
        <v>0.2</v>
      </c>
      <c r="K52" s="50">
        <f t="shared" si="4"/>
        <v>9.6000000000000002E-2</v>
      </c>
      <c r="L52" s="51">
        <v>0.36</v>
      </c>
      <c r="M52" s="51">
        <v>0.16</v>
      </c>
    </row>
    <row r="53" spans="2:13" ht="9.9499999999999993" customHeight="1" x14ac:dyDescent="0.25">
      <c r="B53" s="48">
        <v>17</v>
      </c>
      <c r="C53" s="48" t="s">
        <v>105</v>
      </c>
      <c r="D53" s="49">
        <v>0.2</v>
      </c>
      <c r="E53" s="49">
        <v>0.8</v>
      </c>
      <c r="F53" s="49">
        <v>0.12</v>
      </c>
      <c r="G53" s="49">
        <v>0.8</v>
      </c>
      <c r="H53" s="50">
        <f t="shared" si="6"/>
        <v>9.6000000000000002E-2</v>
      </c>
      <c r="I53" s="51">
        <v>0.25</v>
      </c>
      <c r="J53" s="51">
        <v>0.2</v>
      </c>
      <c r="K53" s="50">
        <f t="shared" si="4"/>
        <v>9.6000000000000002E-2</v>
      </c>
      <c r="L53" s="51">
        <v>0.36</v>
      </c>
      <c r="M53" s="51">
        <v>0.16</v>
      </c>
    </row>
    <row r="54" spans="2:13" ht="9.9499999999999993" customHeight="1" x14ac:dyDescent="0.25">
      <c r="B54" s="48">
        <v>18</v>
      </c>
      <c r="C54" s="48" t="s">
        <v>106</v>
      </c>
      <c r="D54" s="49">
        <v>0.2</v>
      </c>
      <c r="E54" s="49">
        <v>0.8</v>
      </c>
      <c r="F54" s="49">
        <v>0.12</v>
      </c>
      <c r="G54" s="49">
        <v>0.8</v>
      </c>
      <c r="H54" s="50">
        <f t="shared" si="6"/>
        <v>9.6000000000000002E-2</v>
      </c>
      <c r="I54" s="51">
        <v>0.25</v>
      </c>
      <c r="J54" s="51">
        <v>0.2</v>
      </c>
      <c r="K54" s="50">
        <f t="shared" si="4"/>
        <v>9.6000000000000002E-2</v>
      </c>
      <c r="L54" s="51">
        <v>0.36</v>
      </c>
      <c r="M54" s="51">
        <v>0.16</v>
      </c>
    </row>
    <row r="55" spans="2:13" ht="9.9499999999999993" customHeight="1" x14ac:dyDescent="0.25">
      <c r="B55" s="48">
        <v>19</v>
      </c>
      <c r="C55" s="48" t="s">
        <v>107</v>
      </c>
      <c r="D55" s="49">
        <v>0.6</v>
      </c>
      <c r="E55" s="49">
        <v>0.6</v>
      </c>
      <c r="F55" s="49">
        <v>0.36</v>
      </c>
      <c r="G55" s="49">
        <v>0.6</v>
      </c>
      <c r="H55" s="50">
        <f t="shared" si="6"/>
        <v>0.216</v>
      </c>
      <c r="I55" s="51">
        <v>0.25</v>
      </c>
      <c r="J55" s="51">
        <v>0.2</v>
      </c>
      <c r="K55" s="50">
        <f t="shared" si="4"/>
        <v>0.216</v>
      </c>
      <c r="L55" s="51">
        <v>0.36</v>
      </c>
      <c r="M55" s="51">
        <v>0.16</v>
      </c>
    </row>
    <row r="56" spans="2:13" ht="9.9499999999999993" customHeight="1" x14ac:dyDescent="0.25">
      <c r="B56" s="48">
        <v>20</v>
      </c>
      <c r="C56" s="48" t="s">
        <v>108</v>
      </c>
      <c r="D56" s="49">
        <v>1</v>
      </c>
      <c r="E56" s="49">
        <v>0.6</v>
      </c>
      <c r="F56" s="49">
        <v>0.6</v>
      </c>
      <c r="G56" s="49">
        <v>0.6</v>
      </c>
      <c r="H56" s="50">
        <f t="shared" si="6"/>
        <v>0.36</v>
      </c>
      <c r="I56" s="51">
        <v>0.25</v>
      </c>
      <c r="J56" s="51">
        <v>0.2</v>
      </c>
      <c r="K56" s="50">
        <f t="shared" si="4"/>
        <v>0.36</v>
      </c>
      <c r="L56" s="51">
        <v>0.36</v>
      </c>
      <c r="M56" s="51">
        <v>0.16</v>
      </c>
    </row>
    <row r="57" spans="2:13" ht="9.9499999999999993" customHeight="1" x14ac:dyDescent="0.25">
      <c r="B57" s="48">
        <v>21</v>
      </c>
      <c r="C57" s="48" t="s">
        <v>109</v>
      </c>
      <c r="D57" s="49">
        <v>1</v>
      </c>
      <c r="E57" s="49">
        <v>0.2</v>
      </c>
      <c r="F57" s="49">
        <v>0.7</v>
      </c>
      <c r="G57" s="49">
        <v>0.2</v>
      </c>
      <c r="H57" s="50">
        <f t="shared" si="6"/>
        <v>0.13999999999999999</v>
      </c>
      <c r="I57" s="51">
        <v>0.25</v>
      </c>
      <c r="J57" s="51">
        <v>0.2</v>
      </c>
      <c r="K57" s="50">
        <f t="shared" si="4"/>
        <v>0.13999999999999999</v>
      </c>
      <c r="L57" s="51">
        <v>0.36</v>
      </c>
      <c r="M57" s="51">
        <v>0.16</v>
      </c>
    </row>
    <row r="58" spans="2:13" ht="9.9499999999999993" customHeight="1" x14ac:dyDescent="0.25">
      <c r="B58" s="48">
        <v>22</v>
      </c>
      <c r="C58" s="48" t="s">
        <v>110</v>
      </c>
      <c r="D58" s="49">
        <v>1</v>
      </c>
      <c r="E58" s="49">
        <v>0.6</v>
      </c>
      <c r="F58" s="49">
        <v>0.7</v>
      </c>
      <c r="G58" s="49">
        <v>0.6</v>
      </c>
      <c r="H58" s="50">
        <f t="shared" si="6"/>
        <v>0.42</v>
      </c>
      <c r="I58" s="51">
        <v>0.25</v>
      </c>
      <c r="J58" s="51">
        <v>0.2</v>
      </c>
      <c r="K58" s="50">
        <f t="shared" si="4"/>
        <v>0.42</v>
      </c>
      <c r="L58" s="51">
        <v>0.36</v>
      </c>
      <c r="M58" s="51">
        <v>0.16</v>
      </c>
    </row>
    <row r="59" spans="2:13" ht="9.9499999999999993" customHeight="1" x14ac:dyDescent="0.25">
      <c r="B59" s="48">
        <v>23</v>
      </c>
      <c r="C59" s="48" t="s">
        <v>111</v>
      </c>
      <c r="D59" s="49">
        <v>0.6</v>
      </c>
      <c r="E59" s="49">
        <v>0.4</v>
      </c>
      <c r="F59" s="49">
        <v>0.42</v>
      </c>
      <c r="G59" s="49">
        <v>0.4</v>
      </c>
      <c r="H59" s="50">
        <f t="shared" si="6"/>
        <v>0.16800000000000001</v>
      </c>
      <c r="I59" s="51">
        <v>0.25</v>
      </c>
      <c r="J59" s="51">
        <v>0.2</v>
      </c>
      <c r="K59" s="50">
        <f t="shared" si="4"/>
        <v>0.16800000000000001</v>
      </c>
      <c r="L59" s="51">
        <v>0.36</v>
      </c>
      <c r="M59" s="51">
        <v>0.16</v>
      </c>
    </row>
    <row r="60" spans="2:13" ht="9.9499999999999993" customHeight="1" x14ac:dyDescent="0.25">
      <c r="B60" s="48">
        <v>24</v>
      </c>
      <c r="C60" s="48" t="s">
        <v>112</v>
      </c>
      <c r="D60" s="49">
        <v>0.6</v>
      </c>
      <c r="E60" s="49">
        <v>0.2</v>
      </c>
      <c r="F60" s="49">
        <v>0.36</v>
      </c>
      <c r="G60" s="49">
        <v>0.2</v>
      </c>
      <c r="H60" s="50">
        <f t="shared" si="6"/>
        <v>7.1999999999999995E-2</v>
      </c>
      <c r="I60" s="51">
        <v>0.25</v>
      </c>
      <c r="J60" s="51">
        <v>0.2</v>
      </c>
      <c r="K60" s="50">
        <f t="shared" si="4"/>
        <v>7.1999999999999995E-2</v>
      </c>
      <c r="L60" s="51">
        <v>0.36</v>
      </c>
      <c r="M60" s="51">
        <v>0.16</v>
      </c>
    </row>
    <row r="61" spans="2:13" ht="9.9499999999999993" customHeight="1" x14ac:dyDescent="0.25">
      <c r="B61" s="48">
        <v>25</v>
      </c>
      <c r="C61" s="48" t="s">
        <v>113</v>
      </c>
      <c r="D61" s="49">
        <v>0.6</v>
      </c>
      <c r="E61" s="49">
        <v>0.6</v>
      </c>
      <c r="F61" s="49">
        <v>0.36</v>
      </c>
      <c r="G61" s="49">
        <v>0.6</v>
      </c>
      <c r="H61" s="50">
        <f t="shared" si="6"/>
        <v>0.216</v>
      </c>
      <c r="I61" s="51">
        <v>0.25</v>
      </c>
      <c r="J61" s="51">
        <v>0.2</v>
      </c>
      <c r="K61" s="50">
        <f t="shared" si="4"/>
        <v>0.216</v>
      </c>
      <c r="L61" s="51">
        <v>0.36</v>
      </c>
      <c r="M61" s="51">
        <v>0.16</v>
      </c>
    </row>
    <row r="63" spans="2:13" ht="15.75" x14ac:dyDescent="0.25">
      <c r="C63" s="45" t="s">
        <v>146</v>
      </c>
    </row>
    <row r="64" spans="2:13" s="48" customFormat="1" ht="9.9499999999999993" customHeight="1" x14ac:dyDescent="0.2">
      <c r="H64" s="114" t="s">
        <v>142</v>
      </c>
      <c r="I64" s="114"/>
      <c r="J64" s="114"/>
      <c r="K64" s="114" t="s">
        <v>143</v>
      </c>
      <c r="L64" s="114"/>
      <c r="M64" s="114"/>
    </row>
    <row r="65" spans="2:13" s="48" customFormat="1" ht="9.9499999999999993" customHeight="1" x14ac:dyDescent="0.2">
      <c r="D65" s="52" t="s">
        <v>114</v>
      </c>
      <c r="E65" s="52" t="s">
        <v>115</v>
      </c>
      <c r="F65" s="52" t="s">
        <v>116</v>
      </c>
      <c r="G65" s="52" t="s">
        <v>117</v>
      </c>
      <c r="H65" s="52" t="s">
        <v>138</v>
      </c>
      <c r="I65" s="52" t="s">
        <v>141</v>
      </c>
      <c r="J65" s="52" t="s">
        <v>139</v>
      </c>
      <c r="K65" s="52" t="s">
        <v>138</v>
      </c>
      <c r="L65" s="52" t="s">
        <v>141</v>
      </c>
      <c r="M65" s="52" t="s">
        <v>139</v>
      </c>
    </row>
    <row r="66" spans="2:13" s="48" customFormat="1" ht="9.9499999999999993" customHeight="1" x14ac:dyDescent="0.2">
      <c r="B66" s="48">
        <v>1</v>
      </c>
      <c r="C66" s="48" t="s">
        <v>118</v>
      </c>
      <c r="D66" s="48">
        <v>1</v>
      </c>
      <c r="E66" s="48">
        <v>4</v>
      </c>
      <c r="F66" s="48">
        <v>1</v>
      </c>
      <c r="G66" s="48">
        <v>4</v>
      </c>
      <c r="H66" s="49">
        <f>(F66*20%)*(G66*20%)</f>
        <v>0.16000000000000003</v>
      </c>
      <c r="I66" s="51">
        <v>0.25</v>
      </c>
      <c r="J66" s="51">
        <v>0.2</v>
      </c>
      <c r="K66" s="49">
        <f>(F66*20%)*(G66*20%)</f>
        <v>0.16000000000000003</v>
      </c>
      <c r="L66" s="51">
        <v>0.36</v>
      </c>
      <c r="M66" s="51">
        <v>0.16</v>
      </c>
    </row>
    <row r="67" spans="2:13" s="48" customFormat="1" ht="9.9499999999999993" customHeight="1" x14ac:dyDescent="0.2">
      <c r="B67" s="48">
        <v>2</v>
      </c>
      <c r="C67" s="48" t="s">
        <v>119</v>
      </c>
      <c r="D67" s="48">
        <v>1</v>
      </c>
      <c r="E67" s="48">
        <v>4</v>
      </c>
      <c r="F67" s="48">
        <v>1</v>
      </c>
      <c r="G67" s="48">
        <v>4</v>
      </c>
      <c r="H67" s="49">
        <f t="shared" ref="H67:H85" si="7">(F67*20%)*(G67*20%)</f>
        <v>0.16000000000000003</v>
      </c>
      <c r="I67" s="51">
        <v>0.25</v>
      </c>
      <c r="J67" s="51">
        <v>0.2</v>
      </c>
      <c r="K67" s="49">
        <f t="shared" ref="K67:K85" si="8">(F67*20%)*(G67*20%)</f>
        <v>0.16000000000000003</v>
      </c>
      <c r="L67" s="51">
        <v>0.36</v>
      </c>
      <c r="M67" s="51">
        <v>0.16</v>
      </c>
    </row>
    <row r="68" spans="2:13" s="48" customFormat="1" ht="9.9499999999999993" customHeight="1" x14ac:dyDescent="0.2">
      <c r="B68" s="48">
        <v>3</v>
      </c>
      <c r="C68" s="48" t="s">
        <v>120</v>
      </c>
      <c r="D68" s="48">
        <v>1</v>
      </c>
      <c r="E68" s="48">
        <v>4</v>
      </c>
      <c r="F68" s="48">
        <v>1</v>
      </c>
      <c r="G68" s="48">
        <v>4</v>
      </c>
      <c r="H68" s="49">
        <f t="shared" si="7"/>
        <v>0.16000000000000003</v>
      </c>
      <c r="I68" s="51">
        <v>0.25</v>
      </c>
      <c r="J68" s="51">
        <v>0.2</v>
      </c>
      <c r="K68" s="49">
        <f t="shared" si="8"/>
        <v>0.16000000000000003</v>
      </c>
      <c r="L68" s="51">
        <v>0.36</v>
      </c>
      <c r="M68" s="51">
        <v>0.16</v>
      </c>
    </row>
    <row r="69" spans="2:13" s="48" customFormat="1" ht="9.9499999999999993" customHeight="1" x14ac:dyDescent="0.2">
      <c r="B69" s="48">
        <v>4</v>
      </c>
      <c r="C69" s="48" t="s">
        <v>121</v>
      </c>
      <c r="D69" s="48">
        <v>2</v>
      </c>
      <c r="E69" s="48">
        <v>5</v>
      </c>
      <c r="F69" s="48">
        <v>1</v>
      </c>
      <c r="G69" s="48">
        <v>5</v>
      </c>
      <c r="H69" s="49">
        <f t="shared" si="7"/>
        <v>0.2</v>
      </c>
      <c r="I69" s="51">
        <v>0.25</v>
      </c>
      <c r="J69" s="51">
        <v>0.2</v>
      </c>
      <c r="K69" s="49">
        <f t="shared" si="8"/>
        <v>0.2</v>
      </c>
      <c r="L69" s="51">
        <v>0.36</v>
      </c>
      <c r="M69" s="51">
        <v>0.16</v>
      </c>
    </row>
    <row r="70" spans="2:13" s="48" customFormat="1" ht="9.9499999999999993" customHeight="1" x14ac:dyDescent="0.2">
      <c r="B70" s="48">
        <v>5</v>
      </c>
      <c r="C70" s="48" t="s">
        <v>122</v>
      </c>
      <c r="D70" s="48">
        <v>3</v>
      </c>
      <c r="E70" s="48">
        <v>5</v>
      </c>
      <c r="F70" s="48">
        <v>2</v>
      </c>
      <c r="G70" s="48">
        <v>5</v>
      </c>
      <c r="H70" s="49">
        <f t="shared" si="7"/>
        <v>0.4</v>
      </c>
      <c r="I70" s="51">
        <v>0.25</v>
      </c>
      <c r="J70" s="51">
        <v>0.2</v>
      </c>
      <c r="K70" s="49">
        <f t="shared" si="8"/>
        <v>0.4</v>
      </c>
      <c r="L70" s="51">
        <v>0.36</v>
      </c>
      <c r="M70" s="51">
        <v>0.16</v>
      </c>
    </row>
    <row r="71" spans="2:13" s="48" customFormat="1" ht="9.9499999999999993" customHeight="1" x14ac:dyDescent="0.2">
      <c r="B71" s="48">
        <v>6</v>
      </c>
      <c r="C71" s="48" t="s">
        <v>123</v>
      </c>
      <c r="D71" s="48">
        <v>1</v>
      </c>
      <c r="E71" s="48">
        <v>4</v>
      </c>
      <c r="F71" s="48">
        <v>1</v>
      </c>
      <c r="G71" s="48">
        <v>4</v>
      </c>
      <c r="H71" s="49">
        <f t="shared" si="7"/>
        <v>0.16000000000000003</v>
      </c>
      <c r="I71" s="51">
        <v>0.25</v>
      </c>
      <c r="J71" s="51">
        <v>0.2</v>
      </c>
      <c r="K71" s="49">
        <f t="shared" si="8"/>
        <v>0.16000000000000003</v>
      </c>
      <c r="L71" s="51">
        <v>0.36</v>
      </c>
      <c r="M71" s="51">
        <v>0.16</v>
      </c>
    </row>
    <row r="72" spans="2:13" s="48" customFormat="1" ht="9.9499999999999993" customHeight="1" x14ac:dyDescent="0.2">
      <c r="B72" s="48">
        <v>7</v>
      </c>
      <c r="C72" s="48" t="s">
        <v>124</v>
      </c>
      <c r="D72" s="48">
        <v>1</v>
      </c>
      <c r="E72" s="48">
        <v>5</v>
      </c>
      <c r="F72" s="48">
        <v>1</v>
      </c>
      <c r="G72" s="48">
        <v>5</v>
      </c>
      <c r="H72" s="49">
        <f t="shared" si="7"/>
        <v>0.2</v>
      </c>
      <c r="I72" s="51">
        <v>0.25</v>
      </c>
      <c r="J72" s="51">
        <v>0.2</v>
      </c>
      <c r="K72" s="49">
        <f t="shared" si="8"/>
        <v>0.2</v>
      </c>
      <c r="L72" s="51">
        <v>0.36</v>
      </c>
      <c r="M72" s="51">
        <v>0.16</v>
      </c>
    </row>
    <row r="73" spans="2:13" s="48" customFormat="1" ht="9.9499999999999993" customHeight="1" x14ac:dyDescent="0.2">
      <c r="B73" s="48">
        <v>8</v>
      </c>
      <c r="C73" s="48" t="s">
        <v>125</v>
      </c>
      <c r="D73" s="48">
        <v>1</v>
      </c>
      <c r="E73" s="48">
        <v>4</v>
      </c>
      <c r="F73" s="48">
        <v>1</v>
      </c>
      <c r="G73" s="48">
        <v>4</v>
      </c>
      <c r="H73" s="49">
        <f t="shared" si="7"/>
        <v>0.16000000000000003</v>
      </c>
      <c r="I73" s="51">
        <v>0.25</v>
      </c>
      <c r="J73" s="51">
        <v>0.2</v>
      </c>
      <c r="K73" s="49">
        <f t="shared" si="8"/>
        <v>0.16000000000000003</v>
      </c>
      <c r="L73" s="51">
        <v>0.36</v>
      </c>
      <c r="M73" s="51">
        <v>0.16</v>
      </c>
    </row>
    <row r="74" spans="2:13" s="48" customFormat="1" ht="9.9499999999999993" customHeight="1" x14ac:dyDescent="0.2">
      <c r="B74" s="48">
        <v>9</v>
      </c>
      <c r="C74" s="48" t="s">
        <v>126</v>
      </c>
      <c r="D74" s="48">
        <v>1</v>
      </c>
      <c r="E74" s="48">
        <v>5</v>
      </c>
      <c r="F74" s="48">
        <v>1</v>
      </c>
      <c r="G74" s="48">
        <v>5</v>
      </c>
      <c r="H74" s="49">
        <f t="shared" si="7"/>
        <v>0.2</v>
      </c>
      <c r="I74" s="51">
        <v>0.25</v>
      </c>
      <c r="J74" s="51">
        <v>0.2</v>
      </c>
      <c r="K74" s="49">
        <f t="shared" si="8"/>
        <v>0.2</v>
      </c>
      <c r="L74" s="51">
        <v>0.36</v>
      </c>
      <c r="M74" s="51">
        <v>0.16</v>
      </c>
    </row>
    <row r="75" spans="2:13" s="48" customFormat="1" ht="9.9499999999999993" customHeight="1" x14ac:dyDescent="0.2">
      <c r="B75" s="48">
        <v>10</v>
      </c>
      <c r="C75" s="48" t="s">
        <v>127</v>
      </c>
      <c r="D75" s="48">
        <v>1</v>
      </c>
      <c r="E75" s="48">
        <v>4</v>
      </c>
      <c r="F75" s="48">
        <v>1</v>
      </c>
      <c r="G75" s="48">
        <v>4</v>
      </c>
      <c r="H75" s="49">
        <f t="shared" si="7"/>
        <v>0.16000000000000003</v>
      </c>
      <c r="I75" s="51">
        <v>0.25</v>
      </c>
      <c r="J75" s="51">
        <v>0.2</v>
      </c>
      <c r="K75" s="49">
        <f t="shared" si="8"/>
        <v>0.16000000000000003</v>
      </c>
      <c r="L75" s="51">
        <v>0.36</v>
      </c>
      <c r="M75" s="51">
        <v>0.16</v>
      </c>
    </row>
    <row r="76" spans="2:13" s="48" customFormat="1" ht="9.9499999999999993" customHeight="1" x14ac:dyDescent="0.2">
      <c r="B76" s="48">
        <v>11</v>
      </c>
      <c r="C76" s="48" t="s">
        <v>128</v>
      </c>
      <c r="D76" s="48">
        <v>3</v>
      </c>
      <c r="E76" s="48">
        <v>5</v>
      </c>
      <c r="F76" s="48">
        <v>2</v>
      </c>
      <c r="G76" s="48">
        <v>5</v>
      </c>
      <c r="H76" s="49">
        <f t="shared" si="7"/>
        <v>0.4</v>
      </c>
      <c r="I76" s="51">
        <v>0.25</v>
      </c>
      <c r="J76" s="51">
        <v>0.2</v>
      </c>
      <c r="K76" s="49">
        <f t="shared" si="8"/>
        <v>0.4</v>
      </c>
      <c r="L76" s="51">
        <v>0.36</v>
      </c>
      <c r="M76" s="51">
        <v>0.16</v>
      </c>
    </row>
    <row r="77" spans="2:13" s="48" customFormat="1" ht="9.9499999999999993" customHeight="1" x14ac:dyDescent="0.2">
      <c r="B77" s="48">
        <v>12</v>
      </c>
      <c r="C77" s="48" t="s">
        <v>129</v>
      </c>
      <c r="D77" s="48">
        <v>1</v>
      </c>
      <c r="E77" s="48">
        <v>4</v>
      </c>
      <c r="F77" s="48">
        <v>1</v>
      </c>
      <c r="G77" s="48">
        <v>4</v>
      </c>
      <c r="H77" s="49">
        <f t="shared" si="7"/>
        <v>0.16000000000000003</v>
      </c>
      <c r="I77" s="51">
        <v>0.25</v>
      </c>
      <c r="J77" s="51">
        <v>0.2</v>
      </c>
      <c r="K77" s="49">
        <f t="shared" si="8"/>
        <v>0.16000000000000003</v>
      </c>
      <c r="L77" s="51">
        <v>0.36</v>
      </c>
      <c r="M77" s="51">
        <v>0.16</v>
      </c>
    </row>
    <row r="78" spans="2:13" s="48" customFormat="1" ht="9.9499999999999993" customHeight="1" x14ac:dyDescent="0.2">
      <c r="B78" s="48">
        <v>13</v>
      </c>
      <c r="C78" s="48" t="s">
        <v>130</v>
      </c>
      <c r="D78" s="48">
        <v>1</v>
      </c>
      <c r="E78" s="48">
        <v>4</v>
      </c>
      <c r="F78" s="48">
        <v>1</v>
      </c>
      <c r="G78" s="48">
        <v>4</v>
      </c>
      <c r="H78" s="49">
        <f t="shared" si="7"/>
        <v>0.16000000000000003</v>
      </c>
      <c r="I78" s="51">
        <v>0.25</v>
      </c>
      <c r="J78" s="51">
        <v>0.2</v>
      </c>
      <c r="K78" s="49">
        <f t="shared" si="8"/>
        <v>0.16000000000000003</v>
      </c>
      <c r="L78" s="51">
        <v>0.36</v>
      </c>
      <c r="M78" s="51">
        <v>0.16</v>
      </c>
    </row>
    <row r="79" spans="2:13" s="48" customFormat="1" ht="9.9499999999999993" customHeight="1" x14ac:dyDescent="0.2">
      <c r="B79" s="48">
        <v>14</v>
      </c>
      <c r="C79" s="48" t="s">
        <v>131</v>
      </c>
      <c r="D79" s="48">
        <v>1</v>
      </c>
      <c r="E79" s="48">
        <v>4</v>
      </c>
      <c r="F79" s="48">
        <v>1</v>
      </c>
      <c r="G79" s="48">
        <v>4</v>
      </c>
      <c r="H79" s="49">
        <f t="shared" si="7"/>
        <v>0.16000000000000003</v>
      </c>
      <c r="I79" s="51">
        <v>0.25</v>
      </c>
      <c r="J79" s="51">
        <v>0.2</v>
      </c>
      <c r="K79" s="49">
        <f t="shared" si="8"/>
        <v>0.16000000000000003</v>
      </c>
      <c r="L79" s="51">
        <v>0.36</v>
      </c>
      <c r="M79" s="51">
        <v>0.16</v>
      </c>
    </row>
    <row r="80" spans="2:13" s="48" customFormat="1" ht="9.9499999999999993" customHeight="1" x14ac:dyDescent="0.2">
      <c r="B80" s="48">
        <v>15</v>
      </c>
      <c r="C80" s="48" t="s">
        <v>132</v>
      </c>
      <c r="D80" s="48">
        <v>1</v>
      </c>
      <c r="E80" s="48">
        <v>4</v>
      </c>
      <c r="F80" s="48">
        <v>1</v>
      </c>
      <c r="G80" s="48">
        <v>4</v>
      </c>
      <c r="H80" s="49">
        <f t="shared" si="7"/>
        <v>0.16000000000000003</v>
      </c>
      <c r="I80" s="51">
        <v>0.25</v>
      </c>
      <c r="J80" s="51">
        <v>0.2</v>
      </c>
      <c r="K80" s="49">
        <f t="shared" si="8"/>
        <v>0.16000000000000003</v>
      </c>
      <c r="L80" s="51">
        <v>0.36</v>
      </c>
      <c r="M80" s="51">
        <v>0.16</v>
      </c>
    </row>
    <row r="81" spans="2:13" s="48" customFormat="1" ht="9.9499999999999993" customHeight="1" x14ac:dyDescent="0.2">
      <c r="B81" s="48">
        <v>16</v>
      </c>
      <c r="C81" s="48" t="s">
        <v>133</v>
      </c>
      <c r="D81" s="48">
        <v>3</v>
      </c>
      <c r="E81" s="48">
        <v>4</v>
      </c>
      <c r="F81" s="48">
        <v>2</v>
      </c>
      <c r="G81" s="48">
        <v>4</v>
      </c>
      <c r="H81" s="49">
        <f t="shared" si="7"/>
        <v>0.32000000000000006</v>
      </c>
      <c r="I81" s="51">
        <v>0.25</v>
      </c>
      <c r="J81" s="51">
        <v>0.2</v>
      </c>
      <c r="K81" s="49">
        <f t="shared" si="8"/>
        <v>0.32000000000000006</v>
      </c>
      <c r="L81" s="51">
        <v>0.36</v>
      </c>
      <c r="M81" s="51">
        <v>0.16</v>
      </c>
    </row>
    <row r="82" spans="2:13" s="48" customFormat="1" ht="9.9499999999999993" customHeight="1" x14ac:dyDescent="0.2">
      <c r="B82" s="48">
        <v>17</v>
      </c>
      <c r="C82" s="48" t="s">
        <v>134</v>
      </c>
      <c r="D82" s="48">
        <v>1</v>
      </c>
      <c r="E82" s="48">
        <v>5</v>
      </c>
      <c r="F82" s="48">
        <v>1</v>
      </c>
      <c r="G82" s="48">
        <v>5</v>
      </c>
      <c r="H82" s="49">
        <f t="shared" si="7"/>
        <v>0.2</v>
      </c>
      <c r="I82" s="51">
        <v>0.25</v>
      </c>
      <c r="J82" s="51">
        <v>0.2</v>
      </c>
      <c r="K82" s="49">
        <f t="shared" si="8"/>
        <v>0.2</v>
      </c>
      <c r="L82" s="51">
        <v>0.36</v>
      </c>
      <c r="M82" s="51">
        <v>0.16</v>
      </c>
    </row>
    <row r="83" spans="2:13" s="48" customFormat="1" ht="9.9499999999999993" customHeight="1" x14ac:dyDescent="0.2">
      <c r="B83" s="48">
        <v>18</v>
      </c>
      <c r="C83" s="48" t="s">
        <v>135</v>
      </c>
      <c r="D83" s="48">
        <v>3</v>
      </c>
      <c r="E83" s="48">
        <v>5</v>
      </c>
      <c r="F83" s="48">
        <v>1</v>
      </c>
      <c r="G83" s="48">
        <v>5</v>
      </c>
      <c r="H83" s="49">
        <f t="shared" si="7"/>
        <v>0.2</v>
      </c>
      <c r="I83" s="51">
        <v>0.25</v>
      </c>
      <c r="J83" s="51">
        <v>0.2</v>
      </c>
      <c r="K83" s="49">
        <f t="shared" si="8"/>
        <v>0.2</v>
      </c>
      <c r="L83" s="51">
        <v>0.36</v>
      </c>
      <c r="M83" s="51">
        <v>0.16</v>
      </c>
    </row>
    <row r="84" spans="2:13" s="48" customFormat="1" ht="9.9499999999999993" customHeight="1" x14ac:dyDescent="0.2">
      <c r="B84" s="48">
        <v>19</v>
      </c>
      <c r="C84" s="48" t="s">
        <v>136</v>
      </c>
      <c r="D84" s="48">
        <v>3</v>
      </c>
      <c r="E84" s="48">
        <v>5</v>
      </c>
      <c r="F84" s="48">
        <v>1</v>
      </c>
      <c r="G84" s="48">
        <v>5</v>
      </c>
      <c r="H84" s="49">
        <f t="shared" si="7"/>
        <v>0.2</v>
      </c>
      <c r="I84" s="51">
        <v>0.25</v>
      </c>
      <c r="J84" s="51">
        <v>0.2</v>
      </c>
      <c r="K84" s="49">
        <f t="shared" si="8"/>
        <v>0.2</v>
      </c>
      <c r="L84" s="51">
        <v>0.36</v>
      </c>
      <c r="M84" s="51">
        <v>0.16</v>
      </c>
    </row>
    <row r="85" spans="2:13" s="48" customFormat="1" ht="9.9499999999999993" customHeight="1" x14ac:dyDescent="0.2">
      <c r="B85" s="48">
        <v>20</v>
      </c>
      <c r="C85" s="48" t="s">
        <v>137</v>
      </c>
      <c r="D85" s="48">
        <v>1</v>
      </c>
      <c r="E85" s="48">
        <v>4</v>
      </c>
      <c r="F85" s="48">
        <v>1</v>
      </c>
      <c r="G85" s="48">
        <v>4</v>
      </c>
      <c r="H85" s="49">
        <f t="shared" si="7"/>
        <v>0.16000000000000003</v>
      </c>
      <c r="I85" s="51">
        <v>0.25</v>
      </c>
      <c r="J85" s="51">
        <v>0.2</v>
      </c>
      <c r="K85" s="49">
        <f t="shared" si="8"/>
        <v>0.16000000000000003</v>
      </c>
      <c r="L85" s="51">
        <v>0.36</v>
      </c>
      <c r="M85" s="51">
        <v>0.16</v>
      </c>
    </row>
    <row r="86" spans="2:13" s="48" customFormat="1" ht="9.9499999999999993" customHeight="1" x14ac:dyDescent="0.2">
      <c r="H86" s="49"/>
      <c r="I86" s="51"/>
      <c r="J86" s="51"/>
      <c r="K86" s="49"/>
      <c r="L86" s="51"/>
      <c r="M86" s="51"/>
    </row>
    <row r="87" spans="2:13" s="48" customFormat="1" ht="9.9499999999999993" customHeight="1" x14ac:dyDescent="0.2">
      <c r="H87" s="114" t="s">
        <v>142</v>
      </c>
      <c r="I87" s="114"/>
      <c r="J87" s="114"/>
      <c r="K87" s="114" t="s">
        <v>143</v>
      </c>
      <c r="L87" s="114"/>
      <c r="M87" s="114"/>
    </row>
    <row r="88" spans="2:13" s="48" customFormat="1" ht="9.9499999999999993" customHeight="1" x14ac:dyDescent="0.2">
      <c r="D88" s="52" t="s">
        <v>114</v>
      </c>
      <c r="E88" s="52" t="s">
        <v>115</v>
      </c>
      <c r="F88" s="52" t="s">
        <v>116</v>
      </c>
      <c r="G88" s="52" t="s">
        <v>117</v>
      </c>
      <c r="H88" s="52" t="s">
        <v>138</v>
      </c>
      <c r="I88" s="52" t="s">
        <v>141</v>
      </c>
      <c r="J88" s="52" t="s">
        <v>139</v>
      </c>
      <c r="K88" s="52" t="s">
        <v>138</v>
      </c>
      <c r="L88" s="52" t="s">
        <v>141</v>
      </c>
      <c r="M88" s="52" t="s">
        <v>139</v>
      </c>
    </row>
    <row r="89" spans="2:13" s="48" customFormat="1" ht="9.9499999999999993" customHeight="1" x14ac:dyDescent="0.2">
      <c r="B89" s="48">
        <v>1</v>
      </c>
      <c r="C89" s="48" t="s">
        <v>118</v>
      </c>
      <c r="D89" s="48">
        <v>1</v>
      </c>
      <c r="E89" s="48">
        <v>4</v>
      </c>
      <c r="F89" s="48">
        <v>1</v>
      </c>
      <c r="G89" s="48">
        <v>4</v>
      </c>
      <c r="H89" s="49">
        <f>(F89*20%)*(G89*20%)</f>
        <v>0.16000000000000003</v>
      </c>
      <c r="I89" s="51">
        <v>0.25</v>
      </c>
      <c r="J89" s="51">
        <v>0.2</v>
      </c>
      <c r="K89" s="49">
        <f>(F89*20%)*(G89*20%)</f>
        <v>0.16000000000000003</v>
      </c>
      <c r="L89" s="51">
        <v>0.36</v>
      </c>
      <c r="M89" s="51">
        <v>0.16</v>
      </c>
    </row>
    <row r="90" spans="2:13" s="48" customFormat="1" ht="9.9499999999999993" customHeight="1" x14ac:dyDescent="0.2">
      <c r="B90" s="48">
        <v>2</v>
      </c>
      <c r="C90" s="48" t="s">
        <v>119</v>
      </c>
      <c r="D90" s="48">
        <v>1</v>
      </c>
      <c r="E90" s="48">
        <v>4</v>
      </c>
      <c r="F90" s="48">
        <v>1</v>
      </c>
      <c r="G90" s="48">
        <v>4</v>
      </c>
      <c r="H90" s="49">
        <f t="shared" ref="H90:H108" si="9">(F90*20%)*(G90*20%)</f>
        <v>0.16000000000000003</v>
      </c>
      <c r="I90" s="51">
        <v>0.25</v>
      </c>
      <c r="J90" s="51">
        <v>0.2</v>
      </c>
      <c r="K90" s="49">
        <f t="shared" ref="K90:K108" si="10">(F90*20%)*(G90*20%)</f>
        <v>0.16000000000000003</v>
      </c>
      <c r="L90" s="51">
        <v>0.36</v>
      </c>
      <c r="M90" s="51">
        <v>0.16</v>
      </c>
    </row>
    <row r="91" spans="2:13" s="48" customFormat="1" ht="9.9499999999999993" customHeight="1" x14ac:dyDescent="0.2">
      <c r="B91" s="48">
        <v>3</v>
      </c>
      <c r="C91" s="48" t="s">
        <v>120</v>
      </c>
      <c r="D91" s="48">
        <v>1</v>
      </c>
      <c r="E91" s="48">
        <v>4</v>
      </c>
      <c r="F91" s="48">
        <v>1</v>
      </c>
      <c r="G91" s="48">
        <v>4</v>
      </c>
      <c r="H91" s="49">
        <f t="shared" si="9"/>
        <v>0.16000000000000003</v>
      </c>
      <c r="I91" s="51">
        <v>0.25</v>
      </c>
      <c r="J91" s="51">
        <v>0.2</v>
      </c>
      <c r="K91" s="49">
        <f t="shared" si="10"/>
        <v>0.16000000000000003</v>
      </c>
      <c r="L91" s="51">
        <v>0.36</v>
      </c>
      <c r="M91" s="51">
        <v>0.16</v>
      </c>
    </row>
    <row r="92" spans="2:13" s="48" customFormat="1" ht="9.9499999999999993" customHeight="1" x14ac:dyDescent="0.2">
      <c r="B92" s="48">
        <v>4</v>
      </c>
      <c r="C92" s="48" t="s">
        <v>121</v>
      </c>
      <c r="D92" s="48">
        <v>2</v>
      </c>
      <c r="E92" s="48">
        <v>5</v>
      </c>
      <c r="F92" s="48">
        <v>1</v>
      </c>
      <c r="G92" s="48">
        <v>5</v>
      </c>
      <c r="H92" s="49">
        <f t="shared" si="9"/>
        <v>0.2</v>
      </c>
      <c r="I92" s="51">
        <v>0.25</v>
      </c>
      <c r="J92" s="51">
        <v>0.2</v>
      </c>
      <c r="K92" s="49">
        <f t="shared" si="10"/>
        <v>0.2</v>
      </c>
      <c r="L92" s="51">
        <v>0.36</v>
      </c>
      <c r="M92" s="51">
        <v>0.16</v>
      </c>
    </row>
    <row r="93" spans="2:13" s="48" customFormat="1" ht="9.9499999999999993" customHeight="1" x14ac:dyDescent="0.2">
      <c r="B93" s="48">
        <v>5</v>
      </c>
      <c r="C93" s="48" t="s">
        <v>122</v>
      </c>
      <c r="D93" s="48">
        <v>3</v>
      </c>
      <c r="E93" s="48">
        <v>5</v>
      </c>
      <c r="F93" s="48">
        <v>2</v>
      </c>
      <c r="G93" s="48">
        <v>5</v>
      </c>
      <c r="H93" s="49">
        <f t="shared" si="9"/>
        <v>0.4</v>
      </c>
      <c r="I93" s="51">
        <v>0.25</v>
      </c>
      <c r="J93" s="51">
        <v>0.2</v>
      </c>
      <c r="K93" s="49">
        <f t="shared" si="10"/>
        <v>0.4</v>
      </c>
      <c r="L93" s="51">
        <v>0.36</v>
      </c>
      <c r="M93" s="51">
        <v>0.16</v>
      </c>
    </row>
    <row r="94" spans="2:13" s="48" customFormat="1" ht="9.9499999999999993" customHeight="1" x14ac:dyDescent="0.2">
      <c r="B94" s="48">
        <v>6</v>
      </c>
      <c r="C94" s="48" t="s">
        <v>123</v>
      </c>
      <c r="D94" s="48">
        <v>1</v>
      </c>
      <c r="E94" s="48">
        <v>4</v>
      </c>
      <c r="F94" s="48">
        <v>1</v>
      </c>
      <c r="G94" s="48">
        <v>4</v>
      </c>
      <c r="H94" s="49">
        <f t="shared" si="9"/>
        <v>0.16000000000000003</v>
      </c>
      <c r="I94" s="51">
        <v>0.25</v>
      </c>
      <c r="J94" s="51">
        <v>0.2</v>
      </c>
      <c r="K94" s="49">
        <f t="shared" si="10"/>
        <v>0.16000000000000003</v>
      </c>
      <c r="L94" s="51">
        <v>0.36</v>
      </c>
      <c r="M94" s="51">
        <v>0.16</v>
      </c>
    </row>
    <row r="95" spans="2:13" s="48" customFormat="1" ht="9.9499999999999993" customHeight="1" x14ac:dyDescent="0.2">
      <c r="B95" s="48">
        <v>7</v>
      </c>
      <c r="C95" s="48" t="s">
        <v>124</v>
      </c>
      <c r="D95" s="48">
        <v>1</v>
      </c>
      <c r="E95" s="48">
        <v>5</v>
      </c>
      <c r="F95" s="48">
        <v>1</v>
      </c>
      <c r="G95" s="48">
        <v>5</v>
      </c>
      <c r="H95" s="49">
        <f t="shared" si="9"/>
        <v>0.2</v>
      </c>
      <c r="I95" s="51">
        <v>0.25</v>
      </c>
      <c r="J95" s="51">
        <v>0.2</v>
      </c>
      <c r="K95" s="49">
        <f t="shared" si="10"/>
        <v>0.2</v>
      </c>
      <c r="L95" s="51">
        <v>0.36</v>
      </c>
      <c r="M95" s="51">
        <v>0.16</v>
      </c>
    </row>
    <row r="96" spans="2:13" s="48" customFormat="1" ht="9.9499999999999993" customHeight="1" x14ac:dyDescent="0.2">
      <c r="B96" s="48">
        <v>8</v>
      </c>
      <c r="C96" s="48" t="s">
        <v>125</v>
      </c>
      <c r="D96" s="48">
        <v>1</v>
      </c>
      <c r="E96" s="48">
        <v>4</v>
      </c>
      <c r="F96" s="48">
        <v>1</v>
      </c>
      <c r="G96" s="48">
        <v>4</v>
      </c>
      <c r="H96" s="49">
        <f t="shared" si="9"/>
        <v>0.16000000000000003</v>
      </c>
      <c r="I96" s="51">
        <v>0.25</v>
      </c>
      <c r="J96" s="51">
        <v>0.2</v>
      </c>
      <c r="K96" s="49">
        <f t="shared" si="10"/>
        <v>0.16000000000000003</v>
      </c>
      <c r="L96" s="51">
        <v>0.36</v>
      </c>
      <c r="M96" s="51">
        <v>0.16</v>
      </c>
    </row>
    <row r="97" spans="2:13" s="48" customFormat="1" ht="9.9499999999999993" customHeight="1" x14ac:dyDescent="0.2">
      <c r="B97" s="48">
        <v>9</v>
      </c>
      <c r="C97" s="48" t="s">
        <v>126</v>
      </c>
      <c r="D97" s="48">
        <v>1</v>
      </c>
      <c r="E97" s="48">
        <v>5</v>
      </c>
      <c r="F97" s="48">
        <v>1</v>
      </c>
      <c r="G97" s="48">
        <v>5</v>
      </c>
      <c r="H97" s="49">
        <f t="shared" si="9"/>
        <v>0.2</v>
      </c>
      <c r="I97" s="51">
        <v>0.25</v>
      </c>
      <c r="J97" s="51">
        <v>0.2</v>
      </c>
      <c r="K97" s="49">
        <f t="shared" si="10"/>
        <v>0.2</v>
      </c>
      <c r="L97" s="51">
        <v>0.36</v>
      </c>
      <c r="M97" s="51">
        <v>0.16</v>
      </c>
    </row>
    <row r="98" spans="2:13" s="48" customFormat="1" ht="9.9499999999999993" customHeight="1" x14ac:dyDescent="0.2">
      <c r="B98" s="48">
        <v>10</v>
      </c>
      <c r="C98" s="48" t="s">
        <v>127</v>
      </c>
      <c r="D98" s="48">
        <v>1</v>
      </c>
      <c r="E98" s="48">
        <v>4</v>
      </c>
      <c r="F98" s="48">
        <v>1</v>
      </c>
      <c r="G98" s="48">
        <v>4</v>
      </c>
      <c r="H98" s="49">
        <f t="shared" si="9"/>
        <v>0.16000000000000003</v>
      </c>
      <c r="I98" s="51">
        <v>0.25</v>
      </c>
      <c r="J98" s="51">
        <v>0.2</v>
      </c>
      <c r="K98" s="49">
        <f t="shared" si="10"/>
        <v>0.16000000000000003</v>
      </c>
      <c r="L98" s="51">
        <v>0.36</v>
      </c>
      <c r="M98" s="51">
        <v>0.16</v>
      </c>
    </row>
    <row r="99" spans="2:13" s="48" customFormat="1" ht="9.9499999999999993" customHeight="1" x14ac:dyDescent="0.2">
      <c r="B99" s="48">
        <v>11</v>
      </c>
      <c r="C99" s="48" t="s">
        <v>128</v>
      </c>
      <c r="D99" s="48">
        <v>3</v>
      </c>
      <c r="E99" s="48">
        <v>5</v>
      </c>
      <c r="F99" s="48">
        <v>2</v>
      </c>
      <c r="G99" s="48">
        <v>5</v>
      </c>
      <c r="H99" s="49">
        <f t="shared" si="9"/>
        <v>0.4</v>
      </c>
      <c r="I99" s="51">
        <v>0.25</v>
      </c>
      <c r="J99" s="51">
        <v>0.2</v>
      </c>
      <c r="K99" s="49">
        <f t="shared" si="10"/>
        <v>0.4</v>
      </c>
      <c r="L99" s="51">
        <v>0.36</v>
      </c>
      <c r="M99" s="51">
        <v>0.16</v>
      </c>
    </row>
    <row r="100" spans="2:13" s="48" customFormat="1" ht="9.9499999999999993" customHeight="1" x14ac:dyDescent="0.2">
      <c r="B100" s="48">
        <v>12</v>
      </c>
      <c r="C100" s="48" t="s">
        <v>129</v>
      </c>
      <c r="D100" s="48">
        <v>1</v>
      </c>
      <c r="E100" s="48">
        <v>4</v>
      </c>
      <c r="F100" s="48">
        <v>1</v>
      </c>
      <c r="G100" s="48">
        <v>4</v>
      </c>
      <c r="H100" s="49">
        <f t="shared" si="9"/>
        <v>0.16000000000000003</v>
      </c>
      <c r="I100" s="51">
        <v>0.25</v>
      </c>
      <c r="J100" s="51">
        <v>0.2</v>
      </c>
      <c r="K100" s="49">
        <f t="shared" si="10"/>
        <v>0.16000000000000003</v>
      </c>
      <c r="L100" s="51">
        <v>0.36</v>
      </c>
      <c r="M100" s="51">
        <v>0.16</v>
      </c>
    </row>
    <row r="101" spans="2:13" s="48" customFormat="1" ht="9.9499999999999993" customHeight="1" x14ac:dyDescent="0.2">
      <c r="B101" s="48">
        <v>13</v>
      </c>
      <c r="C101" s="48" t="s">
        <v>130</v>
      </c>
      <c r="D101" s="48">
        <v>1</v>
      </c>
      <c r="E101" s="48">
        <v>4</v>
      </c>
      <c r="F101" s="48">
        <v>1</v>
      </c>
      <c r="G101" s="48">
        <v>4</v>
      </c>
      <c r="H101" s="49">
        <f t="shared" si="9"/>
        <v>0.16000000000000003</v>
      </c>
      <c r="I101" s="51">
        <v>0.25</v>
      </c>
      <c r="J101" s="51">
        <v>0.2</v>
      </c>
      <c r="K101" s="49">
        <f t="shared" si="10"/>
        <v>0.16000000000000003</v>
      </c>
      <c r="L101" s="51">
        <v>0.36</v>
      </c>
      <c r="M101" s="51">
        <v>0.16</v>
      </c>
    </row>
    <row r="102" spans="2:13" s="48" customFormat="1" ht="9.9499999999999993" customHeight="1" x14ac:dyDescent="0.2">
      <c r="B102" s="48">
        <v>14</v>
      </c>
      <c r="C102" s="48" t="s">
        <v>131</v>
      </c>
      <c r="D102" s="48">
        <v>1</v>
      </c>
      <c r="E102" s="48">
        <v>4</v>
      </c>
      <c r="F102" s="48">
        <v>1</v>
      </c>
      <c r="G102" s="48">
        <v>4</v>
      </c>
      <c r="H102" s="49">
        <f t="shared" si="9"/>
        <v>0.16000000000000003</v>
      </c>
      <c r="I102" s="51">
        <v>0.25</v>
      </c>
      <c r="J102" s="51">
        <v>0.2</v>
      </c>
      <c r="K102" s="49">
        <f t="shared" si="10"/>
        <v>0.16000000000000003</v>
      </c>
      <c r="L102" s="51">
        <v>0.36</v>
      </c>
      <c r="M102" s="51">
        <v>0.16</v>
      </c>
    </row>
    <row r="103" spans="2:13" s="48" customFormat="1" ht="9.9499999999999993" customHeight="1" x14ac:dyDescent="0.2">
      <c r="B103" s="48">
        <v>15</v>
      </c>
      <c r="C103" s="48" t="s">
        <v>132</v>
      </c>
      <c r="D103" s="48">
        <v>1</v>
      </c>
      <c r="E103" s="48">
        <v>4</v>
      </c>
      <c r="F103" s="48">
        <v>1</v>
      </c>
      <c r="G103" s="48">
        <v>4</v>
      </c>
      <c r="H103" s="49">
        <f t="shared" si="9"/>
        <v>0.16000000000000003</v>
      </c>
      <c r="I103" s="51">
        <v>0.25</v>
      </c>
      <c r="J103" s="51">
        <v>0.2</v>
      </c>
      <c r="K103" s="49">
        <f t="shared" si="10"/>
        <v>0.16000000000000003</v>
      </c>
      <c r="L103" s="51">
        <v>0.36</v>
      </c>
      <c r="M103" s="51">
        <v>0.16</v>
      </c>
    </row>
    <row r="104" spans="2:13" s="48" customFormat="1" ht="9.9499999999999993" customHeight="1" x14ac:dyDescent="0.2">
      <c r="B104" s="48">
        <v>16</v>
      </c>
      <c r="C104" s="48" t="s">
        <v>133</v>
      </c>
      <c r="D104" s="48">
        <v>3</v>
      </c>
      <c r="E104" s="48">
        <v>4</v>
      </c>
      <c r="F104" s="48">
        <v>2</v>
      </c>
      <c r="G104" s="48">
        <v>4</v>
      </c>
      <c r="H104" s="49">
        <f t="shared" si="9"/>
        <v>0.32000000000000006</v>
      </c>
      <c r="I104" s="51">
        <v>0.25</v>
      </c>
      <c r="J104" s="51">
        <v>0.2</v>
      </c>
      <c r="K104" s="49">
        <f t="shared" si="10"/>
        <v>0.32000000000000006</v>
      </c>
      <c r="L104" s="51">
        <v>0.36</v>
      </c>
      <c r="M104" s="51">
        <v>0.16</v>
      </c>
    </row>
    <row r="105" spans="2:13" s="48" customFormat="1" ht="9.9499999999999993" customHeight="1" x14ac:dyDescent="0.2">
      <c r="B105" s="48">
        <v>17</v>
      </c>
      <c r="C105" s="48" t="s">
        <v>134</v>
      </c>
      <c r="D105" s="48">
        <v>1</v>
      </c>
      <c r="E105" s="48">
        <v>5</v>
      </c>
      <c r="F105" s="48">
        <v>1</v>
      </c>
      <c r="G105" s="48">
        <v>5</v>
      </c>
      <c r="H105" s="49">
        <f t="shared" si="9"/>
        <v>0.2</v>
      </c>
      <c r="I105" s="51">
        <v>0.25</v>
      </c>
      <c r="J105" s="51">
        <v>0.2</v>
      </c>
      <c r="K105" s="49">
        <f t="shared" si="10"/>
        <v>0.2</v>
      </c>
      <c r="L105" s="51">
        <v>0.36</v>
      </c>
      <c r="M105" s="51">
        <v>0.16</v>
      </c>
    </row>
    <row r="106" spans="2:13" s="48" customFormat="1" ht="9.9499999999999993" customHeight="1" x14ac:dyDescent="0.2">
      <c r="B106" s="48">
        <v>18</v>
      </c>
      <c r="C106" s="48" t="s">
        <v>135</v>
      </c>
      <c r="D106" s="48">
        <v>3</v>
      </c>
      <c r="E106" s="48">
        <v>5</v>
      </c>
      <c r="F106" s="48">
        <v>1</v>
      </c>
      <c r="G106" s="48">
        <v>5</v>
      </c>
      <c r="H106" s="49">
        <f t="shared" si="9"/>
        <v>0.2</v>
      </c>
      <c r="I106" s="51">
        <v>0.25</v>
      </c>
      <c r="J106" s="51">
        <v>0.2</v>
      </c>
      <c r="K106" s="49">
        <f t="shared" si="10"/>
        <v>0.2</v>
      </c>
      <c r="L106" s="51">
        <v>0.36</v>
      </c>
      <c r="M106" s="51">
        <v>0.16</v>
      </c>
    </row>
    <row r="107" spans="2:13" s="48" customFormat="1" ht="9.9499999999999993" customHeight="1" x14ac:dyDescent="0.2">
      <c r="B107" s="48">
        <v>19</v>
      </c>
      <c r="C107" s="48" t="s">
        <v>136</v>
      </c>
      <c r="D107" s="48">
        <v>3</v>
      </c>
      <c r="E107" s="48">
        <v>5</v>
      </c>
      <c r="F107" s="48">
        <v>1</v>
      </c>
      <c r="G107" s="48">
        <v>5</v>
      </c>
      <c r="H107" s="49">
        <f t="shared" si="9"/>
        <v>0.2</v>
      </c>
      <c r="I107" s="51">
        <v>0.25</v>
      </c>
      <c r="J107" s="51">
        <v>0.2</v>
      </c>
      <c r="K107" s="49">
        <f t="shared" si="10"/>
        <v>0.2</v>
      </c>
      <c r="L107" s="51">
        <v>0.36</v>
      </c>
      <c r="M107" s="51">
        <v>0.16</v>
      </c>
    </row>
    <row r="108" spans="2:13" s="48" customFormat="1" ht="9.9499999999999993" customHeight="1" x14ac:dyDescent="0.2">
      <c r="B108" s="48">
        <v>20</v>
      </c>
      <c r="C108" s="48" t="s">
        <v>137</v>
      </c>
      <c r="D108" s="48">
        <v>1</v>
      </c>
      <c r="E108" s="48">
        <v>4</v>
      </c>
      <c r="F108" s="48">
        <v>1</v>
      </c>
      <c r="G108" s="48">
        <v>4</v>
      </c>
      <c r="H108" s="49">
        <f t="shared" si="9"/>
        <v>0.16000000000000003</v>
      </c>
      <c r="I108" s="51">
        <v>0.25</v>
      </c>
      <c r="J108" s="51">
        <v>0.2</v>
      </c>
      <c r="K108" s="49">
        <f t="shared" si="10"/>
        <v>0.16000000000000003</v>
      </c>
      <c r="L108" s="51">
        <v>0.36</v>
      </c>
      <c r="M108" s="51">
        <v>0.16</v>
      </c>
    </row>
    <row r="110" spans="2:13" ht="21" x14ac:dyDescent="0.35">
      <c r="B110" s="115" t="s">
        <v>147</v>
      </c>
      <c r="C110" s="115"/>
      <c r="D110" s="115"/>
      <c r="E110" s="115"/>
    </row>
    <row r="111" spans="2:13" ht="15.75" x14ac:dyDescent="0.25">
      <c r="C111" s="45" t="s">
        <v>145</v>
      </c>
    </row>
    <row r="113" spans="3:15" x14ac:dyDescent="0.25">
      <c r="D113" t="s">
        <v>85</v>
      </c>
      <c r="E113" t="s">
        <v>86</v>
      </c>
      <c r="F113" t="s">
        <v>87</v>
      </c>
      <c r="G113" t="s">
        <v>151</v>
      </c>
      <c r="H113" t="s">
        <v>152</v>
      </c>
      <c r="I113" t="s">
        <v>153</v>
      </c>
      <c r="J113" t="s">
        <v>154</v>
      </c>
      <c r="K113" t="s">
        <v>155</v>
      </c>
      <c r="L113" t="s">
        <v>156</v>
      </c>
      <c r="M113" t="s">
        <v>157</v>
      </c>
      <c r="N113" t="s">
        <v>158</v>
      </c>
      <c r="O113" t="s">
        <v>159</v>
      </c>
    </row>
    <row r="122" spans="3:15" x14ac:dyDescent="0.25">
      <c r="C122" t="s">
        <v>148</v>
      </c>
      <c r="F122">
        <v>25</v>
      </c>
      <c r="G122">
        <v>30</v>
      </c>
    </row>
    <row r="123" spans="3:15" x14ac:dyDescent="0.25">
      <c r="C123" t="s">
        <v>160</v>
      </c>
      <c r="F123">
        <v>0</v>
      </c>
      <c r="G123">
        <v>1</v>
      </c>
    </row>
    <row r="124" spans="3:15" x14ac:dyDescent="0.25">
      <c r="C124" t="s">
        <v>149</v>
      </c>
      <c r="F124">
        <v>0</v>
      </c>
      <c r="G124">
        <v>1</v>
      </c>
    </row>
    <row r="125" spans="3:15" x14ac:dyDescent="0.25">
      <c r="C125" t="s">
        <v>150</v>
      </c>
      <c r="F125">
        <v>0</v>
      </c>
      <c r="G125">
        <v>1</v>
      </c>
    </row>
    <row r="128" spans="3:15" ht="15.75" x14ac:dyDescent="0.25">
      <c r="C128" s="45" t="s">
        <v>146</v>
      </c>
    </row>
    <row r="130" spans="3:15" x14ac:dyDescent="0.25">
      <c r="D130" t="s">
        <v>85</v>
      </c>
      <c r="E130" t="s">
        <v>86</v>
      </c>
      <c r="F130" t="s">
        <v>87</v>
      </c>
      <c r="G130" t="s">
        <v>151</v>
      </c>
      <c r="H130" t="s">
        <v>152</v>
      </c>
      <c r="I130" t="s">
        <v>153</v>
      </c>
      <c r="J130" t="s">
        <v>154</v>
      </c>
      <c r="K130" t="s">
        <v>155</v>
      </c>
      <c r="L130" t="s">
        <v>156</v>
      </c>
      <c r="M130" t="s">
        <v>157</v>
      </c>
      <c r="N130" t="s">
        <v>158</v>
      </c>
      <c r="O130" t="s">
        <v>159</v>
      </c>
    </row>
    <row r="138" spans="3:15" x14ac:dyDescent="0.25">
      <c r="C138" t="s">
        <v>148</v>
      </c>
      <c r="G138">
        <v>4</v>
      </c>
    </row>
    <row r="139" spans="3:15" x14ac:dyDescent="0.25">
      <c r="C139" t="s">
        <v>160</v>
      </c>
      <c r="F139">
        <v>0</v>
      </c>
      <c r="G139">
        <v>0</v>
      </c>
    </row>
    <row r="140" spans="3:15" x14ac:dyDescent="0.25">
      <c r="C140" t="s">
        <v>149</v>
      </c>
      <c r="F140">
        <v>0</v>
      </c>
      <c r="G140">
        <v>0</v>
      </c>
    </row>
    <row r="141" spans="3:15" x14ac:dyDescent="0.25">
      <c r="C141" t="s">
        <v>150</v>
      </c>
      <c r="F141">
        <v>0</v>
      </c>
      <c r="G141">
        <v>0</v>
      </c>
    </row>
  </sheetData>
  <mergeCells count="10">
    <mergeCell ref="H87:J87"/>
    <mergeCell ref="K87:M87"/>
    <mergeCell ref="B3:E3"/>
    <mergeCell ref="B110:E110"/>
    <mergeCell ref="H5:J5"/>
    <mergeCell ref="K5:M5"/>
    <mergeCell ref="H64:J64"/>
    <mergeCell ref="K64:M64"/>
    <mergeCell ref="H35:J35"/>
    <mergeCell ref="K35:M35"/>
  </mergeCells>
  <phoneticPr fontId="8" type="noConversion"/>
  <pageMargins left="0.7" right="0.7" top="0.75" bottom="0.75" header="0.3" footer="0.3"/>
  <pageSetup paperSize="9" scale="4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CF647-CAFE-47AC-B380-4410419BF638}">
  <sheetPr>
    <pageSetUpPr fitToPage="1"/>
  </sheetPr>
  <dimension ref="B1:N68"/>
  <sheetViews>
    <sheetView topLeftCell="C1" zoomScale="80" zoomScaleNormal="80" workbookViewId="0">
      <pane xSplit="1" ySplit="25" topLeftCell="D26" activePane="bottomRight" state="frozen"/>
      <selection activeCell="C1" sqref="C1"/>
      <selection pane="topRight" activeCell="D1" sqref="D1"/>
      <selection pane="bottomLeft" activeCell="C26" sqref="C26"/>
      <selection pane="bottomRight" activeCell="C47" sqref="C47"/>
    </sheetView>
  </sheetViews>
  <sheetFormatPr baseColWidth="10" defaultRowHeight="15" x14ac:dyDescent="0.25"/>
  <cols>
    <col min="1" max="1" width="0" hidden="1" customWidth="1"/>
    <col min="2" max="2" width="22.85546875" hidden="1" customWidth="1"/>
    <col min="3" max="3" width="30" customWidth="1"/>
    <col min="4" max="5" width="15.42578125" customWidth="1"/>
    <col min="6" max="6" width="46" customWidth="1"/>
    <col min="7" max="7" width="12.140625" customWidth="1"/>
    <col min="8" max="8" width="57" customWidth="1"/>
    <col min="9" max="9" width="14.28515625" customWidth="1"/>
    <col min="10" max="10" width="48.42578125" customWidth="1"/>
    <col min="11" max="11" width="11.42578125" customWidth="1"/>
    <col min="12" max="12" width="19.85546875" customWidth="1"/>
    <col min="13" max="13" width="19" customWidth="1"/>
    <col min="14" max="14" width="13.5703125" customWidth="1"/>
  </cols>
  <sheetData>
    <row r="1" spans="2:14" ht="26.25" x14ac:dyDescent="0.4">
      <c r="B1" s="117" t="s">
        <v>194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</row>
    <row r="2" spans="2:14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2:14" x14ac:dyDescent="0.25">
      <c r="C3" s="21"/>
      <c r="D3" s="21"/>
      <c r="E3" s="21"/>
      <c r="F3" s="118" t="s">
        <v>88</v>
      </c>
      <c r="G3" s="118"/>
      <c r="H3" s="118"/>
      <c r="I3" s="21"/>
      <c r="J3" s="21"/>
      <c r="K3" s="21"/>
      <c r="L3" s="21"/>
      <c r="M3" s="21"/>
      <c r="N3" s="21"/>
    </row>
    <row r="4" spans="2:14" x14ac:dyDescent="0.25"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2:14" x14ac:dyDescent="0.25">
      <c r="B5" s="21"/>
      <c r="D5" s="22"/>
      <c r="E5" s="22"/>
      <c r="F5" s="21"/>
      <c r="G5" s="21"/>
      <c r="I5" s="21"/>
      <c r="J5" s="21"/>
      <c r="K5" s="21"/>
      <c r="L5" s="21"/>
      <c r="M5" s="21"/>
      <c r="N5" s="21"/>
    </row>
    <row r="6" spans="2:14" x14ac:dyDescent="0.25"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2:14" x14ac:dyDescent="0.25"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2:14" x14ac:dyDescent="0.25"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2:14" x14ac:dyDescent="0.25"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2:14" x14ac:dyDescent="0.25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2:14" x14ac:dyDescent="0.25"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2:14" x14ac:dyDescent="0.25"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2:14" x14ac:dyDescent="0.25"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x14ac:dyDescent="0.25"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2:14" x14ac:dyDescent="0.25"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2:14" x14ac:dyDescent="0.25"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2:14" x14ac:dyDescent="0.25"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2:14" x14ac:dyDescent="0.25"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2:14" x14ac:dyDescent="0.25"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2:14" x14ac:dyDescent="0.25"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2:14" x14ac:dyDescent="0.25"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2:14" x14ac:dyDescent="0.25"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2:14" x14ac:dyDescent="0.25"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2:14" x14ac:dyDescent="0.25"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2:14" ht="30" x14ac:dyDescent="0.25">
      <c r="B25" t="s">
        <v>34</v>
      </c>
      <c r="C25" s="28" t="s">
        <v>3</v>
      </c>
      <c r="D25" s="29" t="s">
        <v>211</v>
      </c>
      <c r="E25" s="95" t="s">
        <v>205</v>
      </c>
      <c r="F25" s="14" t="s">
        <v>164</v>
      </c>
      <c r="G25" s="14" t="s">
        <v>33</v>
      </c>
      <c r="H25" s="14" t="s">
        <v>163</v>
      </c>
      <c r="I25" s="14" t="s">
        <v>35</v>
      </c>
      <c r="J25" s="14" t="s">
        <v>165</v>
      </c>
      <c r="K25" s="14" t="s">
        <v>36</v>
      </c>
      <c r="L25" s="14" t="s">
        <v>37</v>
      </c>
      <c r="M25" s="14" t="s">
        <v>38</v>
      </c>
      <c r="N25" s="14" t="s">
        <v>162</v>
      </c>
    </row>
    <row r="26" spans="2:14" ht="30" hidden="1" x14ac:dyDescent="0.25">
      <c r="B26" s="15" t="s">
        <v>43</v>
      </c>
      <c r="C26" s="16" t="s">
        <v>28</v>
      </c>
      <c r="D26" s="14" t="s">
        <v>212</v>
      </c>
      <c r="E26" s="14" t="s">
        <v>206</v>
      </c>
      <c r="F26" s="17" t="s">
        <v>213</v>
      </c>
      <c r="G26" s="42">
        <f>VLOOKUP(F26,CONV!$B$6:$C$9,2,0)</f>
        <v>0.25</v>
      </c>
      <c r="H26" s="94" t="s">
        <v>11</v>
      </c>
      <c r="I26" s="18">
        <f>VLOOKUP(H26,CONV!$B$10:$C$15,2,0)</f>
        <v>0.2</v>
      </c>
      <c r="J26" s="17" t="s">
        <v>9</v>
      </c>
      <c r="K26" s="18">
        <f>VLOOKUP(J26,CONV!$B$16:$C$22,2,0)</f>
        <v>0</v>
      </c>
      <c r="L26" s="18" t="s">
        <v>39</v>
      </c>
      <c r="M26" s="18" t="s">
        <v>40</v>
      </c>
      <c r="N26" s="18">
        <f>Tabla22[[#This Row],[% AP]]*0.2+Tabla22[[#This Row],[% AMR]]*0.3+Tabla22[[#This Row],[%RM]]*0.5</f>
        <v>0.11</v>
      </c>
    </row>
    <row r="27" spans="2:14" ht="30" x14ac:dyDescent="0.25">
      <c r="B27" s="15"/>
      <c r="C27" s="16" t="s">
        <v>28</v>
      </c>
      <c r="D27" s="14" t="s">
        <v>212</v>
      </c>
      <c r="E27" s="14" t="s">
        <v>207</v>
      </c>
      <c r="F27" s="17" t="s">
        <v>213</v>
      </c>
      <c r="G27" s="42">
        <f>VLOOKUP(F27,CONV!$B$6:$C$9,2,0)</f>
        <v>0.25</v>
      </c>
      <c r="H27" s="94" t="s">
        <v>9</v>
      </c>
      <c r="I27" s="18">
        <f>VLOOKUP(H27,CONV!$B$10:$C$15,2,0)</f>
        <v>0</v>
      </c>
      <c r="J27" s="17" t="s">
        <v>9</v>
      </c>
      <c r="K27" s="18">
        <f>VLOOKUP(J27,CONV!$B$16:$C$22,2,0)</f>
        <v>0</v>
      </c>
      <c r="L27" s="18" t="s">
        <v>39</v>
      </c>
      <c r="M27" s="18" t="s">
        <v>40</v>
      </c>
      <c r="N27" s="18">
        <f>Tabla22[[#This Row],[% AP]]*0.2+Tabla22[[#This Row],[% AMR]]*0.3+Tabla22[[#This Row],[%RM]]*0.5</f>
        <v>0.05</v>
      </c>
    </row>
    <row r="28" spans="2:14" ht="45" hidden="1" x14ac:dyDescent="0.25">
      <c r="B28" s="15" t="s">
        <v>43</v>
      </c>
      <c r="C28" s="16" t="s">
        <v>27</v>
      </c>
      <c r="D28" s="14" t="s">
        <v>212</v>
      </c>
      <c r="E28" s="14" t="s">
        <v>206</v>
      </c>
      <c r="F28" s="17" t="s">
        <v>213</v>
      </c>
      <c r="G28" s="42">
        <f>VLOOKUP(F28,CONV!$B$6:$C$9,2,0)</f>
        <v>0.25</v>
      </c>
      <c r="H28" s="16" t="s">
        <v>216</v>
      </c>
      <c r="I28" s="18">
        <f>VLOOKUP(H28,CONV!$B$10:$C$15,2,0)</f>
        <v>0.6</v>
      </c>
      <c r="J28" s="89" t="s">
        <v>166</v>
      </c>
      <c r="K28" s="18">
        <f>VLOOKUP(J28,CONV!$B$16:$C$22,2,0)</f>
        <v>0.1</v>
      </c>
      <c r="L28" s="18" t="s">
        <v>39</v>
      </c>
      <c r="M28" s="18" t="s">
        <v>40</v>
      </c>
      <c r="N28" s="18">
        <f>Tabla22[[#This Row],[% AP]]*0.2+Tabla22[[#This Row],[% AMR]]*0.3+Tabla22[[#This Row],[%RM]]*0.5</f>
        <v>0.27999999999999997</v>
      </c>
    </row>
    <row r="29" spans="2:14" ht="45" x14ac:dyDescent="0.25">
      <c r="B29" s="15"/>
      <c r="C29" s="16" t="s">
        <v>27</v>
      </c>
      <c r="D29" s="14" t="s">
        <v>212</v>
      </c>
      <c r="E29" s="14" t="s">
        <v>207</v>
      </c>
      <c r="F29" s="17" t="s">
        <v>213</v>
      </c>
      <c r="G29" s="42">
        <f>VLOOKUP(F29,CONV!$B$6:$C$9,2,0)</f>
        <v>0.25</v>
      </c>
      <c r="H29" s="16" t="s">
        <v>216</v>
      </c>
      <c r="I29" s="18">
        <f>VLOOKUP(H29,CONV!$B$10:$C$15,2,0)</f>
        <v>0.6</v>
      </c>
      <c r="J29" s="89" t="s">
        <v>172</v>
      </c>
      <c r="K29" s="18">
        <f>VLOOKUP(J29,CONV!$B$16:$C$22,2,0)</f>
        <v>1</v>
      </c>
      <c r="L29" s="18" t="s">
        <v>39</v>
      </c>
      <c r="M29" s="18" t="s">
        <v>40</v>
      </c>
      <c r="N29" s="18">
        <f>Tabla22[[#This Row],[% AP]]*0.2+Tabla22[[#This Row],[% AMR]]*0.3+Tabla22[[#This Row],[%RM]]*0.5</f>
        <v>0.73</v>
      </c>
    </row>
    <row r="30" spans="2:14" ht="30" hidden="1" x14ac:dyDescent="0.25">
      <c r="B30" s="15"/>
      <c r="C30" s="16" t="s">
        <v>21</v>
      </c>
      <c r="D30" s="14" t="s">
        <v>212</v>
      </c>
      <c r="E30" s="14" t="s">
        <v>206</v>
      </c>
      <c r="F30" s="103" t="s">
        <v>171</v>
      </c>
      <c r="G30" s="42">
        <f>VLOOKUP(F30,CONV!$B$6:$C$9,2,0)</f>
        <v>0.5</v>
      </c>
      <c r="H30" s="93" t="s">
        <v>217</v>
      </c>
      <c r="I30" s="18">
        <f>VLOOKUP(H30,CONV!$B$10:$C$15,2,0)</f>
        <v>0.8</v>
      </c>
      <c r="J30" s="89" t="s">
        <v>9</v>
      </c>
      <c r="K30" s="18">
        <f>VLOOKUP(J30,CONV!$B$16:$C$22,2,0)</f>
        <v>0</v>
      </c>
      <c r="L30" s="18" t="s">
        <v>39</v>
      </c>
      <c r="M30" s="18" t="s">
        <v>40</v>
      </c>
      <c r="N30" s="18">
        <f>Tabla22[[#This Row],[% AP]]*0.2+Tabla22[[#This Row],[% AMR]]*0.3+Tabla22[[#This Row],[%RM]]*0.5</f>
        <v>0.33999999999999997</v>
      </c>
    </row>
    <row r="31" spans="2:14" ht="30" x14ac:dyDescent="0.25">
      <c r="B31" s="15" t="s">
        <v>43</v>
      </c>
      <c r="C31" s="16" t="s">
        <v>21</v>
      </c>
      <c r="D31" s="14" t="s">
        <v>212</v>
      </c>
      <c r="E31" s="14" t="s">
        <v>207</v>
      </c>
      <c r="F31" s="103" t="s">
        <v>171</v>
      </c>
      <c r="G31" s="42">
        <f>VLOOKUP(F31,CONV!$B$6:$C$9,2,0)</f>
        <v>0.5</v>
      </c>
      <c r="H31" s="93" t="s">
        <v>217</v>
      </c>
      <c r="I31" s="18">
        <f>VLOOKUP(H31,CONV!$B$10:$C$15,2,0)</f>
        <v>0.8</v>
      </c>
      <c r="J31" s="89" t="s">
        <v>9</v>
      </c>
      <c r="K31" s="18">
        <f>VLOOKUP(J31,CONV!$B$16:$C$22,2,0)</f>
        <v>0</v>
      </c>
      <c r="L31" s="18" t="s">
        <v>39</v>
      </c>
      <c r="M31" s="18" t="s">
        <v>40</v>
      </c>
      <c r="N31" s="18">
        <f>Tabla22[[#This Row],[% AP]]*0.2+Tabla22[[#This Row],[% AMR]]*0.3+Tabla22[[#This Row],[%RM]]*0.5</f>
        <v>0.33999999999999997</v>
      </c>
    </row>
    <row r="32" spans="2:14" ht="45" hidden="1" x14ac:dyDescent="0.25">
      <c r="B32" s="15"/>
      <c r="C32" s="16" t="s">
        <v>29</v>
      </c>
      <c r="D32" s="14" t="s">
        <v>212</v>
      </c>
      <c r="E32" s="14" t="s">
        <v>206</v>
      </c>
      <c r="F32" s="103" t="s">
        <v>171</v>
      </c>
      <c r="G32" s="42">
        <f>VLOOKUP(F32,CONV!$B$6:$C$9,2,0)</f>
        <v>0.5</v>
      </c>
      <c r="H32" s="93" t="s">
        <v>217</v>
      </c>
      <c r="I32" s="18">
        <f>VLOOKUP(H32,CONV!$B$10:$C$15,2,0)</f>
        <v>0.8</v>
      </c>
      <c r="J32" s="17" t="s">
        <v>167</v>
      </c>
      <c r="K32" s="18">
        <f>VLOOKUP(J32,CONV!$B$16:$C$22,2,0)</f>
        <v>0.5</v>
      </c>
      <c r="L32" s="18" t="s">
        <v>39</v>
      </c>
      <c r="M32" s="18" t="s">
        <v>40</v>
      </c>
      <c r="N32" s="18">
        <f>Tabla22[[#This Row],[% AP]]*0.2+Tabla22[[#This Row],[% AMR]]*0.3+Tabla22[[#This Row],[%RM]]*0.5</f>
        <v>0.59</v>
      </c>
    </row>
    <row r="33" spans="2:14" ht="30" x14ac:dyDescent="0.25">
      <c r="B33" s="15" t="s">
        <v>44</v>
      </c>
      <c r="C33" s="16" t="s">
        <v>29</v>
      </c>
      <c r="D33" s="14" t="s">
        <v>212</v>
      </c>
      <c r="E33" s="14" t="s">
        <v>207</v>
      </c>
      <c r="F33" s="103" t="s">
        <v>171</v>
      </c>
      <c r="G33" s="42">
        <f>VLOOKUP(F33,CONV!$B$6:$C$9,2,0)</f>
        <v>0.5</v>
      </c>
      <c r="H33" s="93" t="s">
        <v>217</v>
      </c>
      <c r="I33" s="18">
        <f>VLOOKUP(H33,CONV!$B$10:$C$15,2,0)</f>
        <v>0.8</v>
      </c>
      <c r="J33" s="17" t="s">
        <v>9</v>
      </c>
      <c r="K33" s="18">
        <f>VLOOKUP(J33,CONV!$B$16:$C$22,2,0)</f>
        <v>0</v>
      </c>
      <c r="L33" s="18" t="s">
        <v>39</v>
      </c>
      <c r="M33" s="18" t="s">
        <v>40</v>
      </c>
      <c r="N33" s="18">
        <f>Tabla22[[#This Row],[% AP]]*0.2+Tabla22[[#This Row],[% AMR]]*0.3+Tabla22[[#This Row],[%RM]]*0.5</f>
        <v>0.33999999999999997</v>
      </c>
    </row>
    <row r="34" spans="2:14" ht="45" hidden="1" x14ac:dyDescent="0.25">
      <c r="B34" s="15"/>
      <c r="C34" s="16" t="s">
        <v>23</v>
      </c>
      <c r="D34" s="14" t="s">
        <v>212</v>
      </c>
      <c r="E34" s="14" t="s">
        <v>206</v>
      </c>
      <c r="F34" s="17" t="s">
        <v>213</v>
      </c>
      <c r="G34" s="42">
        <f>VLOOKUP(F34,CONV!$B$6:$C$9,2,0)</f>
        <v>0.25</v>
      </c>
      <c r="H34" s="16" t="s">
        <v>216</v>
      </c>
      <c r="I34" s="18">
        <f>VLOOKUP(H34,CONV!$B$10:$C$15,2,0)</f>
        <v>0.6</v>
      </c>
      <c r="J34" s="17" t="s">
        <v>167</v>
      </c>
      <c r="K34" s="18">
        <f>VLOOKUP(J34,CONV!$B$16:$C$22,2,0)</f>
        <v>0.5</v>
      </c>
      <c r="L34" s="18" t="s">
        <v>39</v>
      </c>
      <c r="M34" s="18" t="s">
        <v>40</v>
      </c>
      <c r="N34" s="18">
        <f>Tabla22[[#This Row],[% AP]]*0.2+Tabla22[[#This Row],[% AMR]]*0.3+Tabla22[[#This Row],[%RM]]*0.5</f>
        <v>0.48</v>
      </c>
    </row>
    <row r="35" spans="2:14" ht="45" x14ac:dyDescent="0.25">
      <c r="B35" s="15" t="s">
        <v>43</v>
      </c>
      <c r="C35" s="16" t="s">
        <v>23</v>
      </c>
      <c r="D35" s="14" t="s">
        <v>212</v>
      </c>
      <c r="E35" s="14" t="s">
        <v>207</v>
      </c>
      <c r="F35" s="17" t="s">
        <v>213</v>
      </c>
      <c r="G35" s="42">
        <f>VLOOKUP(F35,CONV!$B$6:$C$9,2,0)</f>
        <v>0.25</v>
      </c>
      <c r="H35" s="16" t="s">
        <v>216</v>
      </c>
      <c r="I35" s="18">
        <f>VLOOKUP(H35,CONV!$B$10:$C$15,2,0)</f>
        <v>0.6</v>
      </c>
      <c r="J35" s="17" t="s">
        <v>167</v>
      </c>
      <c r="K35" s="18">
        <f>VLOOKUP(J35,CONV!$B$16:$C$22,2,0)</f>
        <v>0.5</v>
      </c>
      <c r="L35" s="18" t="s">
        <v>39</v>
      </c>
      <c r="M35" s="18" t="s">
        <v>40</v>
      </c>
      <c r="N35" s="18">
        <f>Tabla22[[#This Row],[% AP]]*0.2+Tabla22[[#This Row],[% AMR]]*0.3+Tabla22[[#This Row],[%RM]]*0.5</f>
        <v>0.48</v>
      </c>
    </row>
    <row r="36" spans="2:14" ht="45" x14ac:dyDescent="0.25">
      <c r="B36" s="15"/>
      <c r="C36" s="16" t="s">
        <v>13</v>
      </c>
      <c r="D36" s="14" t="s">
        <v>212</v>
      </c>
      <c r="E36" s="14" t="s">
        <v>207</v>
      </c>
      <c r="F36" s="17" t="s">
        <v>213</v>
      </c>
      <c r="G36" s="42">
        <f>VLOOKUP(F36,CONV!$B$6:$C$9,2,0)</f>
        <v>0.25</v>
      </c>
      <c r="H36" s="16" t="s">
        <v>216</v>
      </c>
      <c r="I36" s="42">
        <f>VLOOKUP(H36,CONV!$B$10:$C$15,2,0)</f>
        <v>0.6</v>
      </c>
      <c r="J36" s="17" t="s">
        <v>172</v>
      </c>
      <c r="K36" s="18">
        <f>VLOOKUP(J36,CONV!$B$16:$C$22,2,0)</f>
        <v>1</v>
      </c>
      <c r="L36" s="18" t="s">
        <v>39</v>
      </c>
      <c r="M36" s="18" t="s">
        <v>40</v>
      </c>
      <c r="N36" s="18">
        <f>Tabla22[[#This Row],[% AP]]*0.2+Tabla22[[#This Row],[% AMR]]*0.3+Tabla22[[#This Row],[%RM]]*0.5</f>
        <v>0.73</v>
      </c>
    </row>
    <row r="37" spans="2:14" ht="45" hidden="1" x14ac:dyDescent="0.25">
      <c r="B37" s="15" t="s">
        <v>42</v>
      </c>
      <c r="C37" s="16" t="s">
        <v>13</v>
      </c>
      <c r="D37" s="14" t="s">
        <v>212</v>
      </c>
      <c r="E37" s="14" t="s">
        <v>206</v>
      </c>
      <c r="F37" s="17" t="s">
        <v>213</v>
      </c>
      <c r="G37" s="42">
        <f>VLOOKUP(F37,CONV!$B$6:$C$9,2,0)</f>
        <v>0.25</v>
      </c>
      <c r="H37" s="16" t="s">
        <v>216</v>
      </c>
      <c r="I37" s="42">
        <f>VLOOKUP(H37,CONV!$B$10:$C$15,2,0)</f>
        <v>0.6</v>
      </c>
      <c r="J37" s="17" t="s">
        <v>172</v>
      </c>
      <c r="K37" s="18">
        <f>VLOOKUP(J37,CONV!$B$16:$C$22,2,0)</f>
        <v>1</v>
      </c>
      <c r="L37" s="18" t="s">
        <v>39</v>
      </c>
      <c r="M37" s="18" t="s">
        <v>40</v>
      </c>
      <c r="N37" s="18">
        <f>Tabla22[[#This Row],[% AP]]*0.2+Tabla22[[#This Row],[% AMR]]*0.3+Tabla22[[#This Row],[%RM]]*0.5</f>
        <v>0.73</v>
      </c>
    </row>
    <row r="38" spans="2:14" ht="60" x14ac:dyDescent="0.25">
      <c r="B38" s="15"/>
      <c r="C38" s="16" t="s">
        <v>20</v>
      </c>
      <c r="D38" s="14" t="s">
        <v>212</v>
      </c>
      <c r="E38" s="14" t="s">
        <v>207</v>
      </c>
      <c r="F38" s="17" t="s">
        <v>213</v>
      </c>
      <c r="G38" s="42">
        <f>VLOOKUP(F38,CONV!$B$6:$C$9,2,0)</f>
        <v>0.25</v>
      </c>
      <c r="H38" s="16" t="s">
        <v>218</v>
      </c>
      <c r="I38" s="18">
        <f>VLOOKUP(H38,CONV!$B$10:$C$15,2,0)</f>
        <v>1</v>
      </c>
      <c r="J38" s="17" t="s">
        <v>208</v>
      </c>
      <c r="K38" s="18">
        <f>VLOOKUP(J38,CONV!$B$16:$C$22,2,0)</f>
        <v>0.25</v>
      </c>
      <c r="L38" s="18" t="s">
        <v>39</v>
      </c>
      <c r="M38" s="18" t="s">
        <v>40</v>
      </c>
      <c r="N38" s="18">
        <f>Tabla22[[#This Row],[% AP]]*0.2+Tabla22[[#This Row],[% AMR]]*0.3+Tabla22[[#This Row],[%RM]]*0.5</f>
        <v>0.47499999999999998</v>
      </c>
    </row>
    <row r="39" spans="2:14" ht="60" hidden="1" x14ac:dyDescent="0.25">
      <c r="B39" s="15" t="s">
        <v>41</v>
      </c>
      <c r="C39" s="16" t="s">
        <v>20</v>
      </c>
      <c r="D39" s="14" t="s">
        <v>212</v>
      </c>
      <c r="E39" s="14" t="s">
        <v>206</v>
      </c>
      <c r="F39" s="17" t="s">
        <v>213</v>
      </c>
      <c r="G39" s="42">
        <f>VLOOKUP(F39,CONV!$B$6:$C$9,2,0)</f>
        <v>0.25</v>
      </c>
      <c r="H39" s="16" t="s">
        <v>218</v>
      </c>
      <c r="I39" s="18">
        <f>VLOOKUP(H39,CONV!$B$10:$C$15,2,0)</f>
        <v>1</v>
      </c>
      <c r="J39" s="17" t="s">
        <v>9</v>
      </c>
      <c r="K39" s="18">
        <f>VLOOKUP(J39,CONV!$B$16:$C$22,2,0)</f>
        <v>0</v>
      </c>
      <c r="L39" s="18" t="s">
        <v>39</v>
      </c>
      <c r="M39" s="18" t="s">
        <v>40</v>
      </c>
      <c r="N39" s="18">
        <f>Tabla22[[#This Row],[% AP]]*0.2+Tabla22[[#This Row],[% AMR]]*0.3+Tabla22[[#This Row],[%RM]]*0.5</f>
        <v>0.35</v>
      </c>
    </row>
    <row r="40" spans="2:14" ht="60" x14ac:dyDescent="0.25">
      <c r="B40" s="15"/>
      <c r="C40" s="16" t="s">
        <v>17</v>
      </c>
      <c r="D40" s="14" t="s">
        <v>212</v>
      </c>
      <c r="E40" s="14" t="s">
        <v>207</v>
      </c>
      <c r="F40" s="17" t="s">
        <v>213</v>
      </c>
      <c r="G40" s="42">
        <f>VLOOKUP(F40,CONV!$B$6:$C$9,2,0)</f>
        <v>0.25</v>
      </c>
      <c r="H40" s="16" t="s">
        <v>215</v>
      </c>
      <c r="I40" s="18">
        <f>VLOOKUP(H40,CONV!$B$10:$C$15,2,0)</f>
        <v>0.4</v>
      </c>
      <c r="J40" s="89" t="s">
        <v>9</v>
      </c>
      <c r="K40" s="18">
        <f>VLOOKUP(J40,CONV!$B$16:$C$22,2,0)</f>
        <v>0</v>
      </c>
      <c r="L40" s="18" t="s">
        <v>39</v>
      </c>
      <c r="M40" s="18" t="s">
        <v>40</v>
      </c>
      <c r="N40" s="18">
        <f>Tabla22[[#This Row],[% AP]]*0.2+Tabla22[[#This Row],[% AMR]]*0.3+Tabla22[[#This Row],[%RM]]*0.5</f>
        <v>0.16999999999999998</v>
      </c>
    </row>
    <row r="41" spans="2:14" ht="60" hidden="1" x14ac:dyDescent="0.25">
      <c r="B41" s="15" t="s">
        <v>41</v>
      </c>
      <c r="C41" s="16" t="s">
        <v>17</v>
      </c>
      <c r="D41" s="14" t="s">
        <v>212</v>
      </c>
      <c r="E41" s="14" t="s">
        <v>206</v>
      </c>
      <c r="F41" s="17" t="s">
        <v>213</v>
      </c>
      <c r="G41" s="42">
        <f>VLOOKUP(F41,CONV!$B$6:$C$9,2,0)</f>
        <v>0.25</v>
      </c>
      <c r="H41" s="16" t="s">
        <v>9</v>
      </c>
      <c r="I41" s="18">
        <f>VLOOKUP(H41,CONV!$B$10:$C$15,2,0)</f>
        <v>0</v>
      </c>
      <c r="J41" s="89" t="s">
        <v>9</v>
      </c>
      <c r="K41" s="18">
        <f>VLOOKUP(J41,CONV!$B$16:$C$22,2,0)</f>
        <v>0</v>
      </c>
      <c r="L41" s="18" t="s">
        <v>39</v>
      </c>
      <c r="M41" s="18" t="s">
        <v>40</v>
      </c>
      <c r="N41" s="18">
        <f>Tabla22[[#This Row],[% AP]]*0.2+Tabla22[[#This Row],[% AMR]]*0.3+Tabla22[[#This Row],[%RM]]*0.5</f>
        <v>0.05</v>
      </c>
    </row>
    <row r="42" spans="2:14" ht="45" hidden="1" x14ac:dyDescent="0.25">
      <c r="B42" s="15"/>
      <c r="C42" s="16" t="s">
        <v>1</v>
      </c>
      <c r="D42" s="14" t="s">
        <v>212</v>
      </c>
      <c r="E42" s="14" t="s">
        <v>206</v>
      </c>
      <c r="F42" s="17" t="s">
        <v>213</v>
      </c>
      <c r="G42" s="42">
        <f>VLOOKUP(F42,CONV!$B$6:$C$9,2,0)</f>
        <v>0.25</v>
      </c>
      <c r="H42" s="16" t="s">
        <v>215</v>
      </c>
      <c r="I42" s="18">
        <f>VLOOKUP(H42,CONV!$B$10:$C$15,2,0)</f>
        <v>0.4</v>
      </c>
      <c r="J42" s="89" t="s">
        <v>172</v>
      </c>
      <c r="K42" s="18">
        <f>VLOOKUP(J42,CONV!$B$16:$C$22,2,0)</f>
        <v>1</v>
      </c>
      <c r="L42" s="18" t="s">
        <v>39</v>
      </c>
      <c r="M42" s="18" t="s">
        <v>40</v>
      </c>
      <c r="N42" s="18">
        <f>Tabla22[[#This Row],[% AP]]*0.2+Tabla22[[#This Row],[% AMR]]*0.3+Tabla22[[#This Row],[%RM]]*0.5</f>
        <v>0.66999999999999993</v>
      </c>
    </row>
    <row r="43" spans="2:14" ht="30" x14ac:dyDescent="0.25">
      <c r="B43" s="15" t="s">
        <v>44</v>
      </c>
      <c r="C43" s="16" t="s">
        <v>1</v>
      </c>
      <c r="D43" s="14" t="s">
        <v>212</v>
      </c>
      <c r="E43" s="14" t="s">
        <v>207</v>
      </c>
      <c r="F43" s="17" t="s">
        <v>213</v>
      </c>
      <c r="G43" s="42">
        <f>VLOOKUP(F43,CONV!$B$6:$C$9,2,0)</f>
        <v>0.25</v>
      </c>
      <c r="H43" s="16" t="s">
        <v>9</v>
      </c>
      <c r="I43" s="18">
        <f>VLOOKUP(H43,CONV!$B$10:$C$15,2,0)</f>
        <v>0</v>
      </c>
      <c r="J43" s="89" t="s">
        <v>9</v>
      </c>
      <c r="K43" s="18">
        <f>VLOOKUP(J43,CONV!$B$16:$C$22,2,0)</f>
        <v>0</v>
      </c>
      <c r="L43" s="18" t="s">
        <v>39</v>
      </c>
      <c r="M43" s="18" t="s">
        <v>40</v>
      </c>
      <c r="N43" s="18">
        <f>Tabla22[[#This Row],[% AP]]*0.2+Tabla22[[#This Row],[% AMR]]*0.3+Tabla22[[#This Row],[%RM]]*0.5</f>
        <v>0.05</v>
      </c>
    </row>
    <row r="44" spans="2:14" ht="75" hidden="1" x14ac:dyDescent="0.25">
      <c r="B44" s="15"/>
      <c r="C44" s="16" t="s">
        <v>18</v>
      </c>
      <c r="D44" s="14" t="s">
        <v>212</v>
      </c>
      <c r="E44" s="14" t="s">
        <v>206</v>
      </c>
      <c r="F44" s="17" t="s">
        <v>213</v>
      </c>
      <c r="G44" s="42">
        <f>VLOOKUP(F44,CONV!$B$6:$C$9,2,0)</f>
        <v>0.25</v>
      </c>
      <c r="H44" s="16" t="s">
        <v>218</v>
      </c>
      <c r="I44" s="18">
        <f>VLOOKUP(H44,CONV!$B$10:$C$15,2,0)</f>
        <v>1</v>
      </c>
      <c r="J44" s="17" t="s">
        <v>172</v>
      </c>
      <c r="K44" s="18">
        <f>VLOOKUP(J44,CONV!$B$16:$C$22,2,0)</f>
        <v>1</v>
      </c>
      <c r="L44" s="18" t="s">
        <v>39</v>
      </c>
      <c r="M44" s="18" t="s">
        <v>40</v>
      </c>
      <c r="N44" s="18">
        <f>Tabla22[[#This Row],[% AP]]*0.2+Tabla22[[#This Row],[% AMR]]*0.3+Tabla22[[#This Row],[%RM]]*0.5</f>
        <v>0.85</v>
      </c>
    </row>
    <row r="45" spans="2:14" ht="75" x14ac:dyDescent="0.25">
      <c r="B45" s="15" t="s">
        <v>41</v>
      </c>
      <c r="C45" s="16" t="s">
        <v>18</v>
      </c>
      <c r="D45" s="14" t="s">
        <v>212</v>
      </c>
      <c r="E45" s="14" t="s">
        <v>207</v>
      </c>
      <c r="F45" s="17" t="s">
        <v>213</v>
      </c>
      <c r="G45" s="42">
        <f>VLOOKUP(F45,CONV!$B$6:$C$9,2,0)</f>
        <v>0.25</v>
      </c>
      <c r="H45" s="16" t="s">
        <v>218</v>
      </c>
      <c r="I45" s="18">
        <f>VLOOKUP(H45,CONV!$B$10:$C$15,2,0)</f>
        <v>1</v>
      </c>
      <c r="J45" s="17" t="s">
        <v>172</v>
      </c>
      <c r="K45" s="18">
        <f>VLOOKUP(J45,CONV!$B$16:$C$22,2,0)</f>
        <v>1</v>
      </c>
      <c r="L45" s="18" t="s">
        <v>39</v>
      </c>
      <c r="M45" s="18" t="s">
        <v>40</v>
      </c>
      <c r="N45" s="18">
        <f>Tabla22[[#This Row],[% AP]]*0.2+Tabla22[[#This Row],[% AMR]]*0.3+Tabla22[[#This Row],[%RM]]*0.5</f>
        <v>0.85</v>
      </c>
    </row>
    <row r="46" spans="2:14" ht="60" hidden="1" x14ac:dyDescent="0.25">
      <c r="B46" s="15"/>
      <c r="C46" s="16" t="s">
        <v>22</v>
      </c>
      <c r="D46" s="14" t="s">
        <v>212</v>
      </c>
      <c r="E46" s="14" t="s">
        <v>206</v>
      </c>
      <c r="F46" s="17" t="s">
        <v>213</v>
      </c>
      <c r="G46" s="42">
        <f>VLOOKUP(F46,CONV!$B$6:$C$9,2,0)</f>
        <v>0.25</v>
      </c>
      <c r="H46" s="16" t="s">
        <v>215</v>
      </c>
      <c r="I46" s="42">
        <f>VLOOKUP(H46,CONV!$B$10:$C$15,2,0)</f>
        <v>0.4</v>
      </c>
      <c r="J46" s="89" t="s">
        <v>208</v>
      </c>
      <c r="K46" s="18">
        <f>VLOOKUP(J46,CONV!$B$16:$C$22,2,0)</f>
        <v>0.25</v>
      </c>
      <c r="L46" s="18" t="s">
        <v>39</v>
      </c>
      <c r="M46" s="18" t="s">
        <v>40</v>
      </c>
      <c r="N46" s="18">
        <f>Tabla22[[#This Row],[% AP]]*0.2+Tabla22[[#This Row],[% AMR]]*0.3+Tabla22[[#This Row],[%RM]]*0.5</f>
        <v>0.29499999999999998</v>
      </c>
    </row>
    <row r="47" spans="2:14" ht="30" x14ac:dyDescent="0.25">
      <c r="B47" s="15" t="s">
        <v>43</v>
      </c>
      <c r="C47" s="16" t="s">
        <v>22</v>
      </c>
      <c r="D47" s="14" t="s">
        <v>212</v>
      </c>
      <c r="E47" s="14" t="s">
        <v>207</v>
      </c>
      <c r="F47" s="17" t="s">
        <v>213</v>
      </c>
      <c r="G47" s="42">
        <f>VLOOKUP(F47,CONV!$B$6:$C$9,2,0)</f>
        <v>0.25</v>
      </c>
      <c r="H47" s="16" t="s">
        <v>217</v>
      </c>
      <c r="I47" s="42">
        <f>VLOOKUP(H47,CONV!$B$10:$C$15,2,0)</f>
        <v>0.8</v>
      </c>
      <c r="J47" s="89" t="s">
        <v>9</v>
      </c>
      <c r="K47" s="18">
        <f>VLOOKUP(J47,CONV!$B$16:$C$22,2,0)</f>
        <v>0</v>
      </c>
      <c r="L47" s="18" t="s">
        <v>39</v>
      </c>
      <c r="M47" s="18" t="s">
        <v>40</v>
      </c>
      <c r="N47" s="18">
        <f>Tabla22[[#This Row],[% AP]]*0.2+Tabla22[[#This Row],[% AMR]]*0.3+Tabla22[[#This Row],[%RM]]*0.5</f>
        <v>0.28999999999999998</v>
      </c>
    </row>
    <row r="48" spans="2:14" ht="45" hidden="1" x14ac:dyDescent="0.25">
      <c r="B48" s="15"/>
      <c r="C48" s="16" t="s">
        <v>25</v>
      </c>
      <c r="D48" s="14" t="s">
        <v>212</v>
      </c>
      <c r="E48" s="14" t="s">
        <v>206</v>
      </c>
      <c r="F48" s="17" t="s">
        <v>213</v>
      </c>
      <c r="G48" s="42">
        <f>VLOOKUP(F48,CONV!$B$6:$C$9,2,0)</f>
        <v>0.25</v>
      </c>
      <c r="H48" s="16" t="s">
        <v>216</v>
      </c>
      <c r="I48" s="18">
        <f>VLOOKUP(H48,CONV!$B$10:$C$15,2,0)</f>
        <v>0.6</v>
      </c>
      <c r="J48" s="89" t="s">
        <v>166</v>
      </c>
      <c r="K48" s="18">
        <f>VLOOKUP(J48,CONV!$B$16:$C$22,2,0)</f>
        <v>0.1</v>
      </c>
      <c r="L48" s="18" t="s">
        <v>39</v>
      </c>
      <c r="M48" s="18" t="s">
        <v>40</v>
      </c>
      <c r="N48" s="18">
        <f>Tabla22[[#This Row],[% AP]]*0.2+Tabla22[[#This Row],[% AMR]]*0.3+Tabla22[[#This Row],[%RM]]*0.5</f>
        <v>0.27999999999999997</v>
      </c>
    </row>
    <row r="49" spans="2:14" ht="45" x14ac:dyDescent="0.25">
      <c r="B49" s="15" t="s">
        <v>43</v>
      </c>
      <c r="C49" s="16" t="s">
        <v>25</v>
      </c>
      <c r="D49" s="14" t="s">
        <v>212</v>
      </c>
      <c r="E49" s="14" t="s">
        <v>207</v>
      </c>
      <c r="F49" s="17" t="s">
        <v>213</v>
      </c>
      <c r="G49" s="42">
        <f>VLOOKUP(F49,CONV!$B$6:$C$9,2,0)</f>
        <v>0.25</v>
      </c>
      <c r="H49" s="16" t="s">
        <v>216</v>
      </c>
      <c r="I49" s="18">
        <f>VLOOKUP(H49,CONV!$B$10:$C$15,2,0)</f>
        <v>0.6</v>
      </c>
      <c r="J49" s="89" t="s">
        <v>167</v>
      </c>
      <c r="K49" s="18">
        <f>VLOOKUP(J49,CONV!$B$16:$C$22,2,0)</f>
        <v>0.5</v>
      </c>
      <c r="L49" s="18" t="s">
        <v>39</v>
      </c>
      <c r="M49" s="18" t="s">
        <v>40</v>
      </c>
      <c r="N49" s="18">
        <f>Tabla22[[#This Row],[% AP]]*0.2+Tabla22[[#This Row],[% AMR]]*0.3+Tabla22[[#This Row],[%RM]]*0.5</f>
        <v>0.48</v>
      </c>
    </row>
    <row r="50" spans="2:14" ht="45" hidden="1" x14ac:dyDescent="0.25">
      <c r="B50" s="15"/>
      <c r="C50" s="16" t="s">
        <v>0</v>
      </c>
      <c r="D50" s="14" t="s">
        <v>212</v>
      </c>
      <c r="E50" s="14" t="s">
        <v>206</v>
      </c>
      <c r="F50" s="17" t="s">
        <v>213</v>
      </c>
      <c r="G50" s="42">
        <f>VLOOKUP(F50,CONV!$B$6:$C$9,2,0)</f>
        <v>0.25</v>
      </c>
      <c r="H50" s="16" t="s">
        <v>216</v>
      </c>
      <c r="I50" s="18">
        <f>VLOOKUP(H50,CONV!$B$10:$C$15,2,0)</f>
        <v>0.6</v>
      </c>
      <c r="J50" s="89" t="s">
        <v>9</v>
      </c>
      <c r="K50" s="18">
        <f>VLOOKUP(J50,CONV!$B$16:$C$22,2,0)</f>
        <v>0</v>
      </c>
      <c r="L50" s="18" t="s">
        <v>39</v>
      </c>
      <c r="M50" s="18" t="s">
        <v>40</v>
      </c>
      <c r="N50" s="18">
        <f>Tabla22[[#This Row],[% AP]]*0.2+Tabla22[[#This Row],[% AMR]]*0.3+Tabla22[[#This Row],[%RM]]*0.5</f>
        <v>0.22999999999999998</v>
      </c>
    </row>
    <row r="51" spans="2:14" ht="45" x14ac:dyDescent="0.25">
      <c r="B51" s="15" t="s">
        <v>42</v>
      </c>
      <c r="C51" s="16" t="s">
        <v>0</v>
      </c>
      <c r="D51" s="14" t="s">
        <v>212</v>
      </c>
      <c r="E51" s="14" t="s">
        <v>207</v>
      </c>
      <c r="F51" s="17" t="s">
        <v>213</v>
      </c>
      <c r="G51" s="42">
        <f>VLOOKUP(F51,CONV!$B$6:$C$9,2,0)</f>
        <v>0.25</v>
      </c>
      <c r="H51" s="16" t="s">
        <v>216</v>
      </c>
      <c r="I51" s="18">
        <f>VLOOKUP(H51,CONV!$B$10:$C$15,2,0)</f>
        <v>0.6</v>
      </c>
      <c r="J51" s="89" t="s">
        <v>9</v>
      </c>
      <c r="K51" s="18">
        <f>VLOOKUP(J51,CONV!$B$16:$C$22,2,0)</f>
        <v>0</v>
      </c>
      <c r="L51" s="18" t="s">
        <v>39</v>
      </c>
      <c r="M51" s="18" t="s">
        <v>40</v>
      </c>
      <c r="N51" s="18">
        <f>Tabla22[[#This Row],[% AP]]*0.2+Tabla22[[#This Row],[% AMR]]*0.3+Tabla22[[#This Row],[%RM]]*0.5</f>
        <v>0.22999999999999998</v>
      </c>
    </row>
    <row r="52" spans="2:14" ht="60" hidden="1" x14ac:dyDescent="0.25">
      <c r="B52" s="15"/>
      <c r="C52" s="16" t="s">
        <v>19</v>
      </c>
      <c r="D52" s="14" t="s">
        <v>212</v>
      </c>
      <c r="E52" s="14" t="s">
        <v>206</v>
      </c>
      <c r="F52" s="17" t="s">
        <v>213</v>
      </c>
      <c r="G52" s="42">
        <f>VLOOKUP(F52,CONV!$B$6:$C$9,2,0)</f>
        <v>0.25</v>
      </c>
      <c r="H52" s="16" t="s">
        <v>216</v>
      </c>
      <c r="I52" s="18">
        <f>VLOOKUP(H52,CONV!$B$10:$C$15,2,0)</f>
        <v>0.6</v>
      </c>
      <c r="J52" s="17" t="s">
        <v>9</v>
      </c>
      <c r="K52" s="18">
        <f>VLOOKUP(J52,CONV!$B$16:$C$22,2,0)</f>
        <v>0</v>
      </c>
      <c r="L52" s="18" t="s">
        <v>39</v>
      </c>
      <c r="M52" s="18" t="s">
        <v>40</v>
      </c>
      <c r="N52" s="18">
        <f>Tabla22[[#This Row],[% AP]]*0.2+Tabla22[[#This Row],[% AMR]]*0.3+Tabla22[[#This Row],[%RM]]*0.5</f>
        <v>0.22999999999999998</v>
      </c>
    </row>
    <row r="53" spans="2:14" ht="60" x14ac:dyDescent="0.25">
      <c r="B53" s="15" t="s">
        <v>41</v>
      </c>
      <c r="C53" s="16" t="s">
        <v>19</v>
      </c>
      <c r="D53" s="14" t="s">
        <v>212</v>
      </c>
      <c r="E53" s="14" t="s">
        <v>207</v>
      </c>
      <c r="F53" s="17" t="s">
        <v>213</v>
      </c>
      <c r="G53" s="42">
        <f>VLOOKUP(F53,CONV!$B$6:$C$9,2,0)</f>
        <v>0.25</v>
      </c>
      <c r="H53" s="16" t="s">
        <v>216</v>
      </c>
      <c r="I53" s="18">
        <f>VLOOKUP(H53,CONV!$B$10:$C$15,2,0)</f>
        <v>0.6</v>
      </c>
      <c r="J53" s="17" t="s">
        <v>9</v>
      </c>
      <c r="K53" s="18">
        <f>VLOOKUP(J53,CONV!$B$16:$C$22,2,0)</f>
        <v>0</v>
      </c>
      <c r="L53" s="18" t="s">
        <v>39</v>
      </c>
      <c r="M53" s="18" t="s">
        <v>40</v>
      </c>
      <c r="N53" s="18">
        <f>Tabla22[[#This Row],[% AP]]*0.2+Tabla22[[#This Row],[% AMR]]*0.3+Tabla22[[#This Row],[%RM]]*0.5</f>
        <v>0.22999999999999998</v>
      </c>
    </row>
    <row r="54" spans="2:14" ht="45" hidden="1" x14ac:dyDescent="0.25">
      <c r="B54" s="15"/>
      <c r="C54" s="16" t="s">
        <v>26</v>
      </c>
      <c r="D54" s="14" t="s">
        <v>212</v>
      </c>
      <c r="E54" s="14" t="s">
        <v>206</v>
      </c>
      <c r="F54" s="17" t="s">
        <v>213</v>
      </c>
      <c r="G54" s="42">
        <f>VLOOKUP(F54,CONV!$B$6:$C$9,2,0)</f>
        <v>0.25</v>
      </c>
      <c r="H54" s="16" t="s">
        <v>216</v>
      </c>
      <c r="I54" s="18">
        <f>VLOOKUP(H54,CONV!$B$10:$C$15,2,0)</f>
        <v>0.6</v>
      </c>
      <c r="J54" s="89" t="s">
        <v>166</v>
      </c>
      <c r="K54" s="18">
        <f>VLOOKUP(J54,CONV!$B$16:$C$22,2,0)</f>
        <v>0.1</v>
      </c>
      <c r="L54" s="18" t="s">
        <v>39</v>
      </c>
      <c r="M54" s="18" t="s">
        <v>40</v>
      </c>
      <c r="N54" s="18">
        <f>Tabla22[[#This Row],[% AP]]*0.2+Tabla22[[#This Row],[% AMR]]*0.3+Tabla22[[#This Row],[%RM]]*0.5</f>
        <v>0.27999999999999997</v>
      </c>
    </row>
    <row r="55" spans="2:14" ht="45" x14ac:dyDescent="0.25">
      <c r="B55" s="15" t="s">
        <v>43</v>
      </c>
      <c r="C55" s="16" t="s">
        <v>26</v>
      </c>
      <c r="D55" s="14" t="s">
        <v>212</v>
      </c>
      <c r="E55" s="14" t="s">
        <v>207</v>
      </c>
      <c r="F55" s="17" t="s">
        <v>213</v>
      </c>
      <c r="G55" s="42">
        <f>VLOOKUP(F55,CONV!$B$6:$C$9,2,0)</f>
        <v>0.25</v>
      </c>
      <c r="H55" s="16" t="s">
        <v>216</v>
      </c>
      <c r="I55" s="18">
        <f>VLOOKUP(H55,CONV!$B$10:$C$15,2,0)</f>
        <v>0.6</v>
      </c>
      <c r="J55" s="89" t="s">
        <v>167</v>
      </c>
      <c r="K55" s="18">
        <f>VLOOKUP(J55,CONV!$B$16:$C$22,2,0)</f>
        <v>0.5</v>
      </c>
      <c r="L55" s="18" t="s">
        <v>39</v>
      </c>
      <c r="M55" s="18" t="s">
        <v>40</v>
      </c>
      <c r="N55" s="18">
        <f>Tabla22[[#This Row],[% AP]]*0.2+Tabla22[[#This Row],[% AMR]]*0.3+Tabla22[[#This Row],[%RM]]*0.5</f>
        <v>0.48</v>
      </c>
    </row>
    <row r="56" spans="2:14" ht="45" hidden="1" x14ac:dyDescent="0.25">
      <c r="B56" s="15"/>
      <c r="C56" s="16" t="s">
        <v>24</v>
      </c>
      <c r="D56" s="14" t="s">
        <v>212</v>
      </c>
      <c r="E56" s="14" t="s">
        <v>206</v>
      </c>
      <c r="F56" s="17" t="s">
        <v>213</v>
      </c>
      <c r="G56" s="42">
        <f>VLOOKUP(F56,CONV!$B$6:$C$9,2,0)</f>
        <v>0.25</v>
      </c>
      <c r="H56" s="16" t="s">
        <v>216</v>
      </c>
      <c r="I56" s="18">
        <f>VLOOKUP(H56,CONV!$B$10:$C$15,2,0)</f>
        <v>0.6</v>
      </c>
      <c r="J56" s="89" t="s">
        <v>166</v>
      </c>
      <c r="K56" s="18">
        <f>VLOOKUP(J56,CONV!$B$16:$C$22,2,0)</f>
        <v>0.1</v>
      </c>
      <c r="L56" s="18" t="s">
        <v>39</v>
      </c>
      <c r="M56" s="18" t="s">
        <v>40</v>
      </c>
      <c r="N56" s="18">
        <f>Tabla22[[#This Row],[% AP]]*0.2+Tabla22[[#This Row],[% AMR]]*0.3+Tabla22[[#This Row],[%RM]]*0.5</f>
        <v>0.27999999999999997</v>
      </c>
    </row>
    <row r="57" spans="2:14" ht="30" x14ac:dyDescent="0.25">
      <c r="B57" s="15" t="s">
        <v>43</v>
      </c>
      <c r="C57" s="16" t="s">
        <v>24</v>
      </c>
      <c r="D57" s="14" t="s">
        <v>212</v>
      </c>
      <c r="E57" s="14" t="s">
        <v>207</v>
      </c>
      <c r="F57" s="17" t="s">
        <v>213</v>
      </c>
      <c r="G57" s="42">
        <f>VLOOKUP(F57,CONV!$B$6:$C$9,2,0)</f>
        <v>0.25</v>
      </c>
      <c r="H57" s="16" t="s">
        <v>216</v>
      </c>
      <c r="I57" s="18">
        <f>VLOOKUP(H57,CONV!$B$10:$C$15,2,0)</f>
        <v>0.6</v>
      </c>
      <c r="J57" s="89" t="s">
        <v>9</v>
      </c>
      <c r="K57" s="18">
        <f>VLOOKUP(J57,CONV!$B$16:$C$22,2,0)</f>
        <v>0</v>
      </c>
      <c r="L57" s="18" t="s">
        <v>39</v>
      </c>
      <c r="M57" s="18" t="s">
        <v>40</v>
      </c>
      <c r="N57" s="18">
        <f>Tabla22[[#This Row],[% AP]]*0.2+Tabla22[[#This Row],[% AMR]]*0.3+Tabla22[[#This Row],[%RM]]*0.5</f>
        <v>0.22999999999999998</v>
      </c>
    </row>
    <row r="58" spans="2:14" ht="45" hidden="1" x14ac:dyDescent="0.25">
      <c r="B58" s="15"/>
      <c r="C58" s="16" t="s">
        <v>14</v>
      </c>
      <c r="D58" s="14" t="s">
        <v>212</v>
      </c>
      <c r="E58" s="14" t="s">
        <v>206</v>
      </c>
      <c r="F58" s="17" t="s">
        <v>213</v>
      </c>
      <c r="G58" s="42">
        <f>VLOOKUP(F58,CONV!$B$6:$C$9,2,0)</f>
        <v>0.25</v>
      </c>
      <c r="H58" s="16" t="s">
        <v>216</v>
      </c>
      <c r="I58" s="18">
        <f>VLOOKUP(H58,CONV!$B$10:$C$15,2,0)</f>
        <v>0.6</v>
      </c>
      <c r="J58" s="89" t="s">
        <v>166</v>
      </c>
      <c r="K58" s="18">
        <f>VLOOKUP(J58,CONV!$B$16:$C$22,2,0)</f>
        <v>0.1</v>
      </c>
      <c r="L58" s="18" t="s">
        <v>39</v>
      </c>
      <c r="M58" s="18" t="s">
        <v>40</v>
      </c>
      <c r="N58" s="18">
        <f>Tabla22[[#This Row],[% AP]]*0.2+Tabla22[[#This Row],[% AMR]]*0.3+Tabla22[[#This Row],[%RM]]*0.5</f>
        <v>0.27999999999999997</v>
      </c>
    </row>
    <row r="59" spans="2:14" ht="30" x14ac:dyDescent="0.25">
      <c r="B59" s="15" t="s">
        <v>42</v>
      </c>
      <c r="C59" s="16" t="s">
        <v>14</v>
      </c>
      <c r="D59" s="14" t="s">
        <v>212</v>
      </c>
      <c r="E59" s="14" t="s">
        <v>207</v>
      </c>
      <c r="F59" s="17" t="s">
        <v>213</v>
      </c>
      <c r="G59" s="42">
        <f>VLOOKUP(F59,CONV!$B$6:$C$9,2,0)</f>
        <v>0.25</v>
      </c>
      <c r="H59" s="16" t="s">
        <v>216</v>
      </c>
      <c r="I59" s="18">
        <f>VLOOKUP(H59,CONV!$B$10:$C$15,2,0)</f>
        <v>0.6</v>
      </c>
      <c r="J59" s="89" t="s">
        <v>9</v>
      </c>
      <c r="K59" s="18">
        <f>VLOOKUP(J59,CONV!$B$16:$C$22,2,0)</f>
        <v>0</v>
      </c>
      <c r="L59" s="18" t="s">
        <v>39</v>
      </c>
      <c r="M59" s="18" t="s">
        <v>40</v>
      </c>
      <c r="N59" s="18">
        <f>Tabla22[[#This Row],[% AP]]*0.2+Tabla22[[#This Row],[% AMR]]*0.3+Tabla22[[#This Row],[%RM]]*0.5</f>
        <v>0.22999999999999998</v>
      </c>
    </row>
    <row r="60" spans="2:14" ht="45" hidden="1" x14ac:dyDescent="0.25">
      <c r="B60" s="15"/>
      <c r="C60" s="16" t="s">
        <v>16</v>
      </c>
      <c r="D60" s="14" t="s">
        <v>212</v>
      </c>
      <c r="E60" s="14" t="s">
        <v>206</v>
      </c>
      <c r="F60" s="17" t="s">
        <v>213</v>
      </c>
      <c r="G60" s="42">
        <f>VLOOKUP(F60,CONV!$B$6:$C$9,2,0)</f>
        <v>0.25</v>
      </c>
      <c r="H60" s="16" t="s">
        <v>215</v>
      </c>
      <c r="I60" s="18">
        <f>VLOOKUP(H60,CONV!$B$10:$C$15,2,0)</f>
        <v>0.4</v>
      </c>
      <c r="J60" s="17" t="s">
        <v>161</v>
      </c>
      <c r="K60" s="18">
        <f>VLOOKUP(J60,CONV!$B$16:$C$22,2,0)</f>
        <v>0.75</v>
      </c>
      <c r="L60" s="18" t="s">
        <v>39</v>
      </c>
      <c r="M60" s="18" t="s">
        <v>40</v>
      </c>
      <c r="N60" s="18">
        <f>Tabla22[[#This Row],[% AP]]*0.2+Tabla22[[#This Row],[% AMR]]*0.3+Tabla22[[#This Row],[%RM]]*0.5</f>
        <v>0.54499999999999993</v>
      </c>
    </row>
    <row r="61" spans="2:14" ht="45" x14ac:dyDescent="0.25">
      <c r="B61" s="15" t="s">
        <v>41</v>
      </c>
      <c r="C61" s="16" t="s">
        <v>16</v>
      </c>
      <c r="D61" s="14" t="s">
        <v>212</v>
      </c>
      <c r="E61" s="14" t="s">
        <v>207</v>
      </c>
      <c r="F61" s="17" t="s">
        <v>213</v>
      </c>
      <c r="G61" s="42">
        <f>VLOOKUP(F61,CONV!$B$6:$C$9,2,0)</f>
        <v>0.25</v>
      </c>
      <c r="H61" s="93" t="s">
        <v>9</v>
      </c>
      <c r="I61" s="18">
        <f>VLOOKUP(H61,CONV!$B$10:$C$15,2,0)</f>
        <v>0</v>
      </c>
      <c r="J61" s="17" t="s">
        <v>9</v>
      </c>
      <c r="K61" s="18">
        <f>VLOOKUP(J61,CONV!$B$16:$C$22,2,0)</f>
        <v>0</v>
      </c>
      <c r="L61" s="18" t="s">
        <v>39</v>
      </c>
      <c r="M61" s="18" t="s">
        <v>40</v>
      </c>
      <c r="N61" s="18">
        <f>Tabla22[[#This Row],[% AP]]*0.2+Tabla22[[#This Row],[% AMR]]*0.3+Tabla22[[#This Row],[%RM]]*0.5</f>
        <v>0.05</v>
      </c>
    </row>
    <row r="62" spans="2:14" ht="60" hidden="1" x14ac:dyDescent="0.25">
      <c r="B62" s="15"/>
      <c r="C62" s="16" t="s">
        <v>15</v>
      </c>
      <c r="D62" s="14" t="s">
        <v>212</v>
      </c>
      <c r="E62" s="14" t="s">
        <v>206</v>
      </c>
      <c r="F62" s="17" t="s">
        <v>213</v>
      </c>
      <c r="G62" s="42">
        <f>VLOOKUP(F62,CONV!$B$6:$C$9,2,0)</f>
        <v>0.25</v>
      </c>
      <c r="H62" s="16" t="s">
        <v>216</v>
      </c>
      <c r="I62" s="18">
        <f>VLOOKUP(H62,CONV!$B$10:$C$15,2,0)</f>
        <v>0.6</v>
      </c>
      <c r="J62" s="17" t="s">
        <v>172</v>
      </c>
      <c r="K62" s="18">
        <f>VLOOKUP(J62,CONV!$B$16:$C$22,2,0)</f>
        <v>1</v>
      </c>
      <c r="L62" s="18" t="s">
        <v>39</v>
      </c>
      <c r="M62" s="18" t="s">
        <v>40</v>
      </c>
      <c r="N62" s="18">
        <f>Tabla22[[#This Row],[% AP]]*0.2+Tabla22[[#This Row],[% AMR]]*0.3+Tabla22[[#This Row],[%RM]]*0.5</f>
        <v>0.73</v>
      </c>
    </row>
    <row r="63" spans="2:14" ht="60" x14ac:dyDescent="0.25">
      <c r="B63" s="15" t="s">
        <v>41</v>
      </c>
      <c r="C63" s="16" t="s">
        <v>15</v>
      </c>
      <c r="D63" s="14" t="s">
        <v>212</v>
      </c>
      <c r="E63" s="14" t="s">
        <v>207</v>
      </c>
      <c r="F63" s="17" t="s">
        <v>213</v>
      </c>
      <c r="G63" s="42">
        <f>VLOOKUP(F63,CONV!$B$6:$C$9,2,0)</f>
        <v>0.25</v>
      </c>
      <c r="H63" s="16" t="s">
        <v>216</v>
      </c>
      <c r="I63" s="18">
        <f>VLOOKUP(H63,CONV!$B$10:$C$15,2,0)</f>
        <v>0.6</v>
      </c>
      <c r="J63" s="17" t="s">
        <v>172</v>
      </c>
      <c r="K63" s="18">
        <f>VLOOKUP(J63,CONV!$B$16:$C$22,2,0)</f>
        <v>1</v>
      </c>
      <c r="L63" s="18" t="s">
        <v>39</v>
      </c>
      <c r="M63" s="18" t="s">
        <v>40</v>
      </c>
      <c r="N63" s="18">
        <f>Tabla22[[#This Row],[% AP]]*0.2+Tabla22[[#This Row],[% AMR]]*0.3+Tabla22[[#This Row],[%RM]]*0.5</f>
        <v>0.73</v>
      </c>
    </row>
    <row r="64" spans="2:14" x14ac:dyDescent="0.25">
      <c r="E64" s="14"/>
    </row>
    <row r="67" spans="7:14" x14ac:dyDescent="0.25">
      <c r="G67" s="20">
        <f>SUBTOTAL(101,G26:G63)</f>
        <v>0.27631578947368424</v>
      </c>
      <c r="I67" s="20">
        <f>SUBTOTAL(101,I26:I63)</f>
        <v>0.56842105263157894</v>
      </c>
      <c r="K67" s="20">
        <f>SUBTOTAL(101,K26:K63)</f>
        <v>0.30263157894736842</v>
      </c>
      <c r="N67" s="88">
        <f>SUBTOTAL(101,N26:N63)</f>
        <v>0.37710526315789478</v>
      </c>
    </row>
    <row r="68" spans="7:14" x14ac:dyDescent="0.25">
      <c r="G68" s="19">
        <f>100%-G67</f>
        <v>0.72368421052631571</v>
      </c>
      <c r="I68" s="19">
        <f>100%-I67</f>
        <v>0.43157894736842106</v>
      </c>
      <c r="K68" s="19">
        <f>100%-K67</f>
        <v>0.69736842105263164</v>
      </c>
      <c r="N68" s="19">
        <f>100%-N67</f>
        <v>0.62289473684210517</v>
      </c>
    </row>
  </sheetData>
  <mergeCells count="2">
    <mergeCell ref="B1:N1"/>
    <mergeCell ref="F3:H3"/>
  </mergeCells>
  <phoneticPr fontId="8" type="noConversion"/>
  <conditionalFormatting sqref="G26:G63 K26:K63">
    <cfRule type="cellIs" dxfId="11" priority="9" operator="equal">
      <formula>100%</formula>
    </cfRule>
    <cfRule type="cellIs" dxfId="10" priority="10" operator="equal">
      <formula>75%</formula>
    </cfRule>
    <cfRule type="cellIs" dxfId="9" priority="11" operator="equal">
      <formula>50%</formula>
    </cfRule>
    <cfRule type="cellIs" dxfId="8" priority="12" operator="equal">
      <formula>25%</formula>
    </cfRule>
    <cfRule type="cellIs" dxfId="7" priority="13" operator="equal">
      <formula>0%</formula>
    </cfRule>
  </conditionalFormatting>
  <conditionalFormatting sqref="I26:I63">
    <cfRule type="cellIs" dxfId="6" priority="2" operator="equal">
      <formula>100%</formula>
    </cfRule>
    <cfRule type="cellIs" dxfId="5" priority="3" operator="equal">
      <formula>90%</formula>
    </cfRule>
    <cfRule type="cellIs" dxfId="4" priority="4" operator="equal">
      <formula>80%</formula>
    </cfRule>
    <cfRule type="cellIs" dxfId="3" priority="5" operator="equal">
      <formula>60%</formula>
    </cfRule>
    <cfRule type="cellIs" dxfId="2" priority="6" operator="equal">
      <formula>40%</formula>
    </cfRule>
    <cfRule type="cellIs" dxfId="1" priority="7" operator="equal">
      <formula>20%</formula>
    </cfRule>
    <cfRule type="cellIs" dxfId="0" priority="8" operator="equal">
      <formula>0%</formula>
    </cfRule>
  </conditionalFormatting>
  <conditionalFormatting sqref="N26:N63">
    <cfRule type="colorScale" priority="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3">
    <dataValidation type="list" allowBlank="1" showInputMessage="1" showErrorMessage="1" sqref="L26:L63" xr:uid="{9727C4A9-ECF5-476D-BF5E-97237604F249}">
      <formula1>"No,Si"</formula1>
    </dataValidation>
    <dataValidation type="list" allowBlank="1" showInputMessage="1" showErrorMessage="1" sqref="M26:M63" xr:uid="{35B5E667-204C-425A-AFA2-BD9E6CBA191C}">
      <formula1>"No aplica,Pendiente, En Formulación, En aprobación, En ejeución,Culminado"</formula1>
    </dataValidation>
    <dataValidation type="list" allowBlank="1" showInputMessage="1" showErrorMessage="1" sqref="H26:H63" xr:uid="{39D14992-4A84-413E-B0E5-7FA7C99A158C}">
      <formula1>AC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fitToHeight="3" orientation="landscape" r:id="rId1"/>
  <headerFooter>
    <oddHeader xml:space="preserve">&amp;LINVIAS&amp;COficina Asesora de Planeación&amp;RCorte 4° trimestre  de 2023
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637A2F-593B-497A-B736-99B89C506D85}">
          <x14:formula1>
            <xm:f>CONV!$B$6:$B$9</xm:f>
          </x14:formula1>
          <xm:sqref>F26:F63</xm:sqref>
        </x14:dataValidation>
        <x14:dataValidation type="list" allowBlank="1" showInputMessage="1" showErrorMessage="1" xr:uid="{BBB89E3E-9901-4413-A2C9-598AF8A1AA19}">
          <x14:formula1>
            <xm:f>CONV!$B$16:$B$22</xm:f>
          </x14:formula1>
          <xm:sqref>J26:J63</xm:sqref>
        </x14:dataValidation>
      </x14:dataValidations>
    </ex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85AAE-E494-427F-BA4F-F20EF0622772}">
  <sheetPr codeName="Hoja8">
    <tabColor theme="4"/>
  </sheetPr>
  <dimension ref="A1:G22"/>
  <sheetViews>
    <sheetView topLeftCell="C1" zoomScale="115" zoomScaleNormal="115" workbookViewId="0">
      <selection activeCell="B24" sqref="B24:E24"/>
    </sheetView>
  </sheetViews>
  <sheetFormatPr baseColWidth="10" defaultRowHeight="15" x14ac:dyDescent="0.25"/>
  <cols>
    <col min="1" max="1" width="25.7109375" customWidth="1"/>
    <col min="2" max="2" width="111.28515625" customWidth="1"/>
    <col min="3" max="3" width="9.140625" customWidth="1"/>
    <col min="4" max="4" width="7" customWidth="1"/>
    <col min="5" max="5" width="25.7109375" customWidth="1"/>
    <col min="6" max="6" width="75.7109375" customWidth="1"/>
    <col min="7" max="7" width="36.85546875" customWidth="1"/>
    <col min="10" max="10" width="0" hidden="1" customWidth="1"/>
    <col min="13" max="13" width="0" hidden="1" customWidth="1"/>
    <col min="16" max="16" width="0" hidden="1" customWidth="1"/>
    <col min="19" max="19" width="0" hidden="1" customWidth="1"/>
    <col min="22" max="22" width="0" hidden="1" customWidth="1"/>
  </cols>
  <sheetData>
    <row r="1" spans="1:7" x14ac:dyDescent="0.25">
      <c r="A1" s="119" t="s">
        <v>5</v>
      </c>
      <c r="B1" s="119"/>
      <c r="C1" s="119"/>
      <c r="D1" s="1"/>
      <c r="E1" s="1"/>
      <c r="F1" s="1"/>
      <c r="G1" s="1"/>
    </row>
    <row r="3" spans="1:7" x14ac:dyDescent="0.25">
      <c r="A3" s="119" t="s">
        <v>2</v>
      </c>
      <c r="B3" s="119"/>
      <c r="C3" s="119"/>
      <c r="D3" s="1"/>
    </row>
    <row r="4" spans="1:7" ht="15.75" thickBot="1" x14ac:dyDescent="0.3"/>
    <row r="5" spans="1:7" ht="30.75" thickBot="1" x14ac:dyDescent="0.3">
      <c r="A5" s="2" t="s">
        <v>6</v>
      </c>
      <c r="B5" s="3" t="s">
        <v>7</v>
      </c>
      <c r="C5" s="4" t="s">
        <v>8</v>
      </c>
    </row>
    <row r="6" spans="1:7" x14ac:dyDescent="0.25">
      <c r="A6" s="120" t="s">
        <v>4</v>
      </c>
      <c r="B6" s="5" t="s">
        <v>9</v>
      </c>
      <c r="C6" s="9">
        <v>0</v>
      </c>
    </row>
    <row r="7" spans="1:7" x14ac:dyDescent="0.25">
      <c r="A7" s="121"/>
      <c r="B7" s="6" t="s">
        <v>213</v>
      </c>
      <c r="C7" s="10">
        <v>0.25</v>
      </c>
    </row>
    <row r="8" spans="1:7" x14ac:dyDescent="0.25">
      <c r="A8" s="121"/>
      <c r="B8" s="6" t="s">
        <v>171</v>
      </c>
      <c r="C8" s="11">
        <v>0.5</v>
      </c>
    </row>
    <row r="9" spans="1:7" ht="15.75" thickBot="1" x14ac:dyDescent="0.3">
      <c r="A9" s="122"/>
      <c r="B9" s="7" t="s">
        <v>214</v>
      </c>
      <c r="C9" s="55">
        <v>1</v>
      </c>
    </row>
    <row r="10" spans="1:7" x14ac:dyDescent="0.25">
      <c r="A10" s="120" t="s">
        <v>10</v>
      </c>
      <c r="B10" s="5" t="s">
        <v>9</v>
      </c>
      <c r="C10" s="53">
        <v>0</v>
      </c>
    </row>
    <row r="11" spans="1:7" x14ac:dyDescent="0.25">
      <c r="A11" s="121"/>
      <c r="B11" s="59" t="s">
        <v>11</v>
      </c>
      <c r="C11" s="10">
        <v>0.2</v>
      </c>
    </row>
    <row r="12" spans="1:7" x14ac:dyDescent="0.25">
      <c r="A12" s="121"/>
      <c r="B12" s="6" t="s">
        <v>215</v>
      </c>
      <c r="C12" s="11">
        <v>0.4</v>
      </c>
    </row>
    <row r="13" spans="1:7" x14ac:dyDescent="0.25">
      <c r="A13" s="121"/>
      <c r="B13" s="6" t="s">
        <v>216</v>
      </c>
      <c r="C13" s="54">
        <v>0.6</v>
      </c>
    </row>
    <row r="14" spans="1:7" x14ac:dyDescent="0.25">
      <c r="A14" s="121"/>
      <c r="B14" s="6" t="s">
        <v>217</v>
      </c>
      <c r="C14" s="12">
        <v>0.8</v>
      </c>
    </row>
    <row r="15" spans="1:7" ht="15.75" thickBot="1" x14ac:dyDescent="0.3">
      <c r="A15" s="122"/>
      <c r="B15" s="6" t="s">
        <v>218</v>
      </c>
      <c r="C15" s="55">
        <v>1</v>
      </c>
    </row>
    <row r="16" spans="1:7" x14ac:dyDescent="0.25">
      <c r="A16" s="123" t="s">
        <v>12</v>
      </c>
      <c r="B16" s="8" t="s">
        <v>9</v>
      </c>
      <c r="C16" s="9">
        <v>0</v>
      </c>
    </row>
    <row r="17" spans="1:3" ht="24" x14ac:dyDescent="0.25">
      <c r="A17" s="123"/>
      <c r="B17" s="6" t="s">
        <v>209</v>
      </c>
      <c r="C17" s="96">
        <v>0.05</v>
      </c>
    </row>
    <row r="18" spans="1:3" x14ac:dyDescent="0.25">
      <c r="A18" s="123"/>
      <c r="B18" s="6" t="s">
        <v>166</v>
      </c>
      <c r="C18" s="10">
        <v>0.1</v>
      </c>
    </row>
    <row r="19" spans="1:3" ht="24" x14ac:dyDescent="0.25">
      <c r="A19" s="121"/>
      <c r="B19" s="6" t="s">
        <v>208</v>
      </c>
      <c r="C19" s="11">
        <v>0.25</v>
      </c>
    </row>
    <row r="20" spans="1:3" ht="15.75" thickBot="1" x14ac:dyDescent="0.3">
      <c r="A20" s="121"/>
      <c r="B20" s="7" t="s">
        <v>167</v>
      </c>
      <c r="C20" s="54">
        <v>0.5</v>
      </c>
    </row>
    <row r="21" spans="1:3" ht="15.75" thickBot="1" x14ac:dyDescent="0.3">
      <c r="A21" s="124"/>
      <c r="B21" s="7" t="s">
        <v>161</v>
      </c>
      <c r="C21" s="12">
        <v>0.75</v>
      </c>
    </row>
    <row r="22" spans="1:3" ht="15.75" thickBot="1" x14ac:dyDescent="0.3">
      <c r="A22" s="122"/>
      <c r="B22" s="7" t="s">
        <v>172</v>
      </c>
      <c r="C22" s="13">
        <v>1</v>
      </c>
    </row>
  </sheetData>
  <mergeCells count="5">
    <mergeCell ref="A1:C1"/>
    <mergeCell ref="A10:A15"/>
    <mergeCell ref="A3:C3"/>
    <mergeCell ref="A6:A9"/>
    <mergeCell ref="A16:A22"/>
  </mergeCells>
  <phoneticPr fontId="8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>
    <oddHeader xml:space="preserve">&amp;LINVIAS&amp;COficina Asesora de Planeación&amp;RCorte 4° trimestre  de 2023
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1FEF3-9F01-45B4-AC8A-CDEE7FC7A013}">
  <dimension ref="A1:X33"/>
  <sheetViews>
    <sheetView zoomScale="83" zoomScaleNormal="83" workbookViewId="0">
      <pane xSplit="2" ySplit="4" topLeftCell="C12" activePane="bottomRight" state="frozen"/>
      <selection pane="topRight" activeCell="C1" sqref="C1"/>
      <selection pane="bottomLeft" activeCell="A4" sqref="A4"/>
      <selection pane="bottomRight" activeCell="C4" sqref="C4:D22"/>
    </sheetView>
  </sheetViews>
  <sheetFormatPr baseColWidth="10" defaultRowHeight="15" x14ac:dyDescent="0.25"/>
  <cols>
    <col min="2" max="2" width="69.7109375" customWidth="1"/>
  </cols>
  <sheetData>
    <row r="1" spans="1:24" ht="15.75" thickBot="1" x14ac:dyDescent="0.3">
      <c r="C1" s="132" t="s">
        <v>173</v>
      </c>
      <c r="D1" s="126"/>
      <c r="E1" s="126"/>
      <c r="F1" s="126"/>
      <c r="G1" s="126"/>
      <c r="H1" s="126"/>
      <c r="I1" s="126"/>
      <c r="J1" s="126"/>
      <c r="K1" s="126"/>
      <c r="L1" s="126"/>
      <c r="M1" s="127"/>
      <c r="N1" s="125" t="s">
        <v>178</v>
      </c>
      <c r="O1" s="126"/>
      <c r="P1" s="126"/>
      <c r="Q1" s="126"/>
      <c r="R1" s="126"/>
      <c r="S1" s="126"/>
      <c r="T1" s="126"/>
      <c r="U1" s="126"/>
      <c r="V1" s="126"/>
      <c r="W1" s="126"/>
      <c r="X1" s="127"/>
    </row>
    <row r="2" spans="1:24" ht="15.75" thickBot="1" x14ac:dyDescent="0.3">
      <c r="C2" s="83"/>
      <c r="D2" s="84"/>
      <c r="E2" s="84"/>
      <c r="F2" s="129">
        <v>2024</v>
      </c>
      <c r="G2" s="130"/>
      <c r="H2" s="130"/>
      <c r="I2" s="130"/>
      <c r="J2" s="130"/>
      <c r="K2" s="130"/>
      <c r="L2" s="130"/>
      <c r="M2" s="131"/>
      <c r="N2" s="85"/>
      <c r="O2" s="84"/>
      <c r="P2" s="84"/>
      <c r="Q2" s="129">
        <v>2024</v>
      </c>
      <c r="R2" s="130"/>
      <c r="S2" s="130"/>
      <c r="T2" s="130"/>
      <c r="U2" s="130"/>
      <c r="V2" s="130"/>
      <c r="W2" s="130"/>
      <c r="X2" s="131"/>
    </row>
    <row r="3" spans="1:24" ht="68.25" thickBot="1" x14ac:dyDescent="0.3">
      <c r="A3" s="73" t="s">
        <v>193</v>
      </c>
      <c r="B3" s="74" t="s">
        <v>3</v>
      </c>
      <c r="C3" s="75" t="s">
        <v>203</v>
      </c>
      <c r="D3" s="76" t="s">
        <v>204</v>
      </c>
      <c r="E3" s="76" t="s">
        <v>202</v>
      </c>
      <c r="F3" s="76" t="s">
        <v>180</v>
      </c>
      <c r="G3" s="76" t="s">
        <v>181</v>
      </c>
      <c r="H3" s="76" t="s">
        <v>182</v>
      </c>
      <c r="I3" s="76" t="s">
        <v>183</v>
      </c>
      <c r="J3" s="77" t="s">
        <v>174</v>
      </c>
      <c r="K3" s="77" t="s">
        <v>175</v>
      </c>
      <c r="L3" s="77" t="s">
        <v>176</v>
      </c>
      <c r="M3" s="78" t="s">
        <v>177</v>
      </c>
      <c r="N3" s="79" t="s">
        <v>203</v>
      </c>
      <c r="O3" s="80" t="s">
        <v>204</v>
      </c>
      <c r="P3" s="80" t="s">
        <v>202</v>
      </c>
      <c r="Q3" s="80" t="s">
        <v>180</v>
      </c>
      <c r="R3" s="80" t="s">
        <v>181</v>
      </c>
      <c r="S3" s="80" t="s">
        <v>182</v>
      </c>
      <c r="T3" s="80" t="s">
        <v>183</v>
      </c>
      <c r="U3" s="81" t="s">
        <v>174</v>
      </c>
      <c r="V3" s="81" t="s">
        <v>175</v>
      </c>
      <c r="W3" s="81" t="s">
        <v>176</v>
      </c>
      <c r="X3" s="82" t="s">
        <v>177</v>
      </c>
    </row>
    <row r="4" spans="1:24" x14ac:dyDescent="0.25">
      <c r="A4" s="66" t="s">
        <v>42</v>
      </c>
      <c r="B4" s="67" t="s">
        <v>13</v>
      </c>
      <c r="C4" s="68">
        <v>5</v>
      </c>
      <c r="D4" s="68">
        <v>5</v>
      </c>
      <c r="E4" s="68"/>
      <c r="F4" s="68"/>
      <c r="G4" s="68"/>
      <c r="H4" s="68"/>
      <c r="I4" s="68"/>
      <c r="J4" s="68"/>
      <c r="K4" s="68"/>
      <c r="L4" s="68"/>
      <c r="M4" s="68"/>
      <c r="N4" s="68">
        <v>1</v>
      </c>
      <c r="O4" s="68"/>
      <c r="P4" s="68"/>
      <c r="Q4" s="68"/>
      <c r="R4" s="68"/>
      <c r="S4" s="68"/>
      <c r="T4" s="68"/>
      <c r="U4" s="68"/>
      <c r="V4" s="68"/>
      <c r="W4" s="68"/>
      <c r="X4" s="69"/>
    </row>
    <row r="5" spans="1:24" x14ac:dyDescent="0.25">
      <c r="A5" s="70" t="s">
        <v>42</v>
      </c>
      <c r="B5" s="60" t="s">
        <v>0</v>
      </c>
      <c r="C5" s="62">
        <v>4</v>
      </c>
      <c r="D5" s="62">
        <v>3</v>
      </c>
      <c r="E5" s="62"/>
      <c r="F5" s="62"/>
      <c r="G5" s="62"/>
      <c r="H5" s="62"/>
      <c r="I5" s="62"/>
      <c r="J5" s="62"/>
      <c r="K5" s="62"/>
      <c r="L5" s="62"/>
      <c r="M5" s="62"/>
      <c r="N5" s="62">
        <v>1</v>
      </c>
      <c r="O5" s="62"/>
      <c r="P5" s="62"/>
      <c r="Q5" s="62"/>
      <c r="R5" s="62"/>
      <c r="S5" s="62"/>
      <c r="T5" s="62"/>
      <c r="U5" s="62"/>
      <c r="V5" s="62"/>
      <c r="W5" s="62"/>
      <c r="X5" s="63"/>
    </row>
    <row r="6" spans="1:24" x14ac:dyDescent="0.25">
      <c r="A6" s="70" t="s">
        <v>42</v>
      </c>
      <c r="B6" s="60" t="s">
        <v>14</v>
      </c>
      <c r="C6" s="62">
        <v>4</v>
      </c>
      <c r="D6" s="62">
        <v>4</v>
      </c>
      <c r="E6" s="62"/>
      <c r="F6" s="62"/>
      <c r="G6" s="62"/>
      <c r="H6" s="62"/>
      <c r="I6" s="62"/>
      <c r="J6" s="62"/>
      <c r="K6" s="62"/>
      <c r="L6" s="62"/>
      <c r="M6" s="62"/>
      <c r="N6" s="62">
        <v>1</v>
      </c>
      <c r="O6" s="62"/>
      <c r="P6" s="62"/>
      <c r="Q6" s="62"/>
      <c r="R6" s="62"/>
      <c r="S6" s="62"/>
      <c r="T6" s="62"/>
      <c r="U6" s="62"/>
      <c r="V6" s="62"/>
      <c r="W6" s="62"/>
      <c r="X6" s="63"/>
    </row>
    <row r="7" spans="1:24" ht="30" x14ac:dyDescent="0.25">
      <c r="A7" s="70" t="s">
        <v>41</v>
      </c>
      <c r="B7" s="60" t="s">
        <v>20</v>
      </c>
      <c r="C7" s="62">
        <v>2</v>
      </c>
      <c r="D7" s="62">
        <v>2</v>
      </c>
      <c r="E7" s="62"/>
      <c r="F7" s="62"/>
      <c r="G7" s="62"/>
      <c r="H7" s="62"/>
      <c r="I7" s="62"/>
      <c r="J7" s="62"/>
      <c r="K7" s="62"/>
      <c r="L7" s="62"/>
      <c r="M7" s="62"/>
      <c r="N7" s="62">
        <v>2</v>
      </c>
      <c r="O7" s="62"/>
      <c r="P7" s="62"/>
      <c r="Q7" s="62"/>
      <c r="R7" s="62"/>
      <c r="S7" s="62"/>
      <c r="T7" s="62"/>
      <c r="U7" s="62"/>
      <c r="V7" s="62"/>
      <c r="W7" s="63"/>
    </row>
    <row r="8" spans="1:24" x14ac:dyDescent="0.25">
      <c r="A8" s="70" t="s">
        <v>41</v>
      </c>
      <c r="B8" s="60" t="s">
        <v>17</v>
      </c>
      <c r="C8" s="62">
        <v>1</v>
      </c>
      <c r="D8" s="62">
        <v>1</v>
      </c>
      <c r="E8" s="62"/>
      <c r="F8" s="62"/>
      <c r="G8" s="62"/>
      <c r="H8" s="62"/>
      <c r="I8" s="62"/>
      <c r="J8" s="62"/>
      <c r="K8" s="62"/>
      <c r="L8" s="62"/>
      <c r="M8" s="62"/>
      <c r="N8" s="62">
        <v>0</v>
      </c>
      <c r="O8" s="62"/>
      <c r="P8" s="62"/>
      <c r="Q8" s="62"/>
      <c r="R8" s="62"/>
      <c r="S8" s="62"/>
      <c r="T8" s="62"/>
      <c r="U8" s="62"/>
      <c r="V8" s="62"/>
      <c r="W8" s="62"/>
      <c r="X8" s="63"/>
    </row>
    <row r="9" spans="1:24" ht="30" x14ac:dyDescent="0.25">
      <c r="A9" s="70" t="s">
        <v>41</v>
      </c>
      <c r="B9" s="60" t="s">
        <v>18</v>
      </c>
      <c r="C9" s="62">
        <v>1</v>
      </c>
      <c r="D9" s="62">
        <v>1</v>
      </c>
      <c r="E9" s="62"/>
      <c r="F9" s="62"/>
      <c r="G9" s="62"/>
      <c r="H9" s="62"/>
      <c r="I9" s="62"/>
      <c r="J9" s="62"/>
      <c r="K9" s="62"/>
      <c r="L9" s="62"/>
      <c r="M9" s="62"/>
      <c r="N9" s="62">
        <v>1</v>
      </c>
      <c r="O9" s="62"/>
      <c r="P9" s="62"/>
      <c r="Q9" s="62"/>
      <c r="R9" s="62"/>
      <c r="S9" s="62"/>
      <c r="T9" s="62"/>
      <c r="U9" s="62"/>
      <c r="V9" s="62"/>
      <c r="W9" s="62"/>
      <c r="X9" s="63"/>
    </row>
    <row r="10" spans="1:24" x14ac:dyDescent="0.25">
      <c r="A10" s="70" t="s">
        <v>41</v>
      </c>
      <c r="B10" s="60" t="s">
        <v>19</v>
      </c>
      <c r="C10" s="62">
        <v>1</v>
      </c>
      <c r="D10" s="62">
        <v>0</v>
      </c>
      <c r="E10" s="62"/>
      <c r="F10" s="62"/>
      <c r="G10" s="62"/>
      <c r="H10" s="62"/>
      <c r="I10" s="62"/>
      <c r="J10" s="62"/>
      <c r="K10" s="62"/>
      <c r="L10" s="62"/>
      <c r="M10" s="62"/>
      <c r="N10" s="62">
        <v>1</v>
      </c>
      <c r="O10" s="62"/>
      <c r="P10" s="62"/>
      <c r="Q10" s="62"/>
      <c r="R10" s="62"/>
      <c r="S10" s="62"/>
      <c r="T10" s="62"/>
      <c r="U10" s="62"/>
      <c r="V10" s="62"/>
      <c r="W10" s="62"/>
      <c r="X10" s="63"/>
    </row>
    <row r="11" spans="1:24" x14ac:dyDescent="0.25">
      <c r="A11" s="70" t="s">
        <v>41</v>
      </c>
      <c r="B11" s="60" t="s">
        <v>16</v>
      </c>
      <c r="C11" s="62">
        <v>2</v>
      </c>
      <c r="D11" s="62">
        <v>2</v>
      </c>
      <c r="E11" s="62"/>
      <c r="F11" s="62"/>
      <c r="G11" s="62"/>
      <c r="H11" s="62"/>
      <c r="I11" s="62"/>
      <c r="J11" s="62"/>
      <c r="K11" s="62"/>
      <c r="L11" s="62"/>
      <c r="M11" s="62"/>
      <c r="N11" s="62">
        <v>0</v>
      </c>
      <c r="O11" s="62"/>
      <c r="P11" s="62"/>
      <c r="Q11" s="62"/>
      <c r="R11" s="62"/>
      <c r="S11" s="62"/>
      <c r="T11" s="62"/>
      <c r="U11" s="62"/>
      <c r="V11" s="62"/>
      <c r="W11" s="62"/>
      <c r="X11" s="63"/>
    </row>
    <row r="12" spans="1:24" ht="30" x14ac:dyDescent="0.25">
      <c r="A12" s="70" t="s">
        <v>41</v>
      </c>
      <c r="B12" s="60" t="s">
        <v>15</v>
      </c>
      <c r="C12" s="62">
        <v>1</v>
      </c>
      <c r="D12" s="62">
        <v>1</v>
      </c>
      <c r="E12" s="62"/>
      <c r="F12" s="62"/>
      <c r="G12" s="62"/>
      <c r="H12" s="62"/>
      <c r="I12" s="62"/>
      <c r="J12" s="62"/>
      <c r="K12" s="62"/>
      <c r="L12" s="62"/>
      <c r="M12" s="62"/>
      <c r="N12" s="62">
        <v>2</v>
      </c>
      <c r="O12" s="62"/>
      <c r="P12" s="62"/>
      <c r="Q12" s="62"/>
      <c r="R12" s="62"/>
      <c r="S12" s="62"/>
      <c r="T12" s="62"/>
      <c r="U12" s="62"/>
      <c r="V12" s="62"/>
      <c r="W12" s="62"/>
      <c r="X12" s="63"/>
    </row>
    <row r="13" spans="1:24" x14ac:dyDescent="0.25">
      <c r="A13" s="70" t="s">
        <v>43</v>
      </c>
      <c r="B13" s="60" t="s">
        <v>28</v>
      </c>
      <c r="C13" s="62">
        <v>0</v>
      </c>
      <c r="D13" s="62">
        <v>0</v>
      </c>
      <c r="E13" s="62"/>
      <c r="F13" s="62"/>
      <c r="G13" s="62"/>
      <c r="H13" s="62"/>
      <c r="I13" s="62"/>
      <c r="J13" s="62"/>
      <c r="K13" s="62"/>
      <c r="L13" s="62"/>
      <c r="M13" s="62"/>
      <c r="N13" s="62">
        <v>0</v>
      </c>
      <c r="O13" s="62"/>
      <c r="P13" s="62"/>
      <c r="Q13" s="62"/>
      <c r="R13" s="62"/>
      <c r="S13" s="62"/>
      <c r="T13" s="62"/>
      <c r="U13" s="62"/>
      <c r="V13" s="62"/>
      <c r="W13" s="62"/>
      <c r="X13" s="63"/>
    </row>
    <row r="14" spans="1:24" x14ac:dyDescent="0.25">
      <c r="A14" s="70" t="s">
        <v>43</v>
      </c>
      <c r="B14" s="60" t="s">
        <v>27</v>
      </c>
      <c r="C14" s="62">
        <v>1</v>
      </c>
      <c r="D14" s="62">
        <v>1</v>
      </c>
      <c r="E14" s="62"/>
      <c r="F14" s="62"/>
      <c r="G14" s="62"/>
      <c r="H14" s="62"/>
      <c r="I14" s="62"/>
      <c r="J14" s="62"/>
      <c r="K14" s="62"/>
      <c r="L14" s="62"/>
      <c r="M14" s="62"/>
      <c r="N14" s="62">
        <v>1</v>
      </c>
      <c r="O14" s="62"/>
      <c r="P14" s="62"/>
      <c r="Q14" s="62"/>
      <c r="R14" s="62"/>
      <c r="S14" s="62"/>
      <c r="T14" s="62"/>
      <c r="U14" s="62"/>
      <c r="V14" s="62"/>
      <c r="W14" s="62"/>
      <c r="X14" s="63"/>
    </row>
    <row r="15" spans="1:24" x14ac:dyDescent="0.25">
      <c r="A15" s="70" t="s">
        <v>43</v>
      </c>
      <c r="B15" s="60" t="s">
        <v>21</v>
      </c>
      <c r="C15" s="62">
        <v>2</v>
      </c>
      <c r="D15" s="62">
        <v>0</v>
      </c>
      <c r="E15" s="62"/>
      <c r="F15" s="62"/>
      <c r="G15" s="62"/>
      <c r="H15" s="62"/>
      <c r="I15" s="62"/>
      <c r="J15" s="62"/>
      <c r="K15" s="62"/>
      <c r="L15" s="62"/>
      <c r="M15" s="62"/>
      <c r="N15" s="62">
        <v>2</v>
      </c>
      <c r="O15" s="62"/>
      <c r="P15" s="62"/>
      <c r="Q15" s="62"/>
      <c r="R15" s="62"/>
      <c r="S15" s="62"/>
      <c r="T15" s="62"/>
      <c r="U15" s="62"/>
      <c r="V15" s="62"/>
      <c r="W15" s="62"/>
      <c r="X15" s="63"/>
    </row>
    <row r="16" spans="1:24" x14ac:dyDescent="0.25">
      <c r="A16" s="70" t="s">
        <v>43</v>
      </c>
      <c r="B16" s="60" t="s">
        <v>23</v>
      </c>
      <c r="C16" s="62">
        <v>1</v>
      </c>
      <c r="D16" s="62">
        <v>1</v>
      </c>
      <c r="E16" s="62"/>
      <c r="F16" s="62"/>
      <c r="G16" s="62"/>
      <c r="H16" s="62"/>
      <c r="I16" s="62"/>
      <c r="J16" s="62"/>
      <c r="K16" s="62"/>
      <c r="L16" s="62"/>
      <c r="M16" s="62"/>
      <c r="N16" s="62">
        <v>2</v>
      </c>
      <c r="O16" s="62"/>
      <c r="P16" s="62"/>
      <c r="Q16" s="62"/>
      <c r="R16" s="62"/>
      <c r="S16" s="62"/>
      <c r="T16" s="62"/>
      <c r="U16" s="62"/>
      <c r="V16" s="62"/>
      <c r="W16" s="62"/>
      <c r="X16" s="63"/>
    </row>
    <row r="17" spans="1:24" x14ac:dyDescent="0.25">
      <c r="A17" s="70" t="s">
        <v>43</v>
      </c>
      <c r="B17" s="60" t="s">
        <v>22</v>
      </c>
      <c r="C17" s="62">
        <v>3</v>
      </c>
      <c r="D17" s="62">
        <v>3</v>
      </c>
      <c r="E17" s="62"/>
      <c r="F17" s="62"/>
      <c r="G17" s="62"/>
      <c r="H17" s="62"/>
      <c r="I17" s="62"/>
      <c r="J17" s="62"/>
      <c r="K17" s="62"/>
      <c r="L17" s="62"/>
      <c r="M17" s="62"/>
      <c r="N17" s="62">
        <v>0</v>
      </c>
      <c r="O17" s="62"/>
      <c r="P17" s="62"/>
      <c r="Q17" s="62"/>
      <c r="R17" s="62"/>
      <c r="S17" s="62"/>
      <c r="T17" s="62"/>
      <c r="U17" s="62"/>
      <c r="V17" s="62"/>
      <c r="W17" s="62"/>
      <c r="X17" s="63"/>
    </row>
    <row r="18" spans="1:24" x14ac:dyDescent="0.25">
      <c r="A18" s="70" t="s">
        <v>43</v>
      </c>
      <c r="B18" s="60" t="s">
        <v>25</v>
      </c>
      <c r="C18" s="86">
        <v>2</v>
      </c>
      <c r="D18" s="62">
        <v>0</v>
      </c>
      <c r="E18" s="62"/>
      <c r="F18" s="62"/>
      <c r="G18" s="62"/>
      <c r="H18" s="62"/>
      <c r="I18" s="62"/>
      <c r="J18" s="62"/>
      <c r="K18" s="62"/>
      <c r="L18" s="62"/>
      <c r="M18" s="62"/>
      <c r="N18" s="62">
        <v>2</v>
      </c>
      <c r="O18" s="62"/>
      <c r="P18" s="62"/>
      <c r="Q18" s="62"/>
      <c r="R18" s="62"/>
      <c r="S18" s="62"/>
      <c r="T18" s="62"/>
      <c r="U18" s="62"/>
      <c r="V18" s="62"/>
      <c r="W18" s="62"/>
      <c r="X18" s="63"/>
    </row>
    <row r="19" spans="1:24" x14ac:dyDescent="0.25">
      <c r="A19" s="70" t="s">
        <v>43</v>
      </c>
      <c r="B19" s="60" t="s">
        <v>26</v>
      </c>
      <c r="C19" s="62">
        <v>1</v>
      </c>
      <c r="D19" s="62">
        <v>0</v>
      </c>
      <c r="E19" s="62"/>
      <c r="F19" s="62"/>
      <c r="G19" s="62"/>
      <c r="H19" s="62"/>
      <c r="I19" s="62"/>
      <c r="J19" s="62"/>
      <c r="K19" s="62"/>
      <c r="L19" s="62"/>
      <c r="M19" s="62"/>
      <c r="N19" s="62">
        <v>1</v>
      </c>
      <c r="O19" s="62"/>
      <c r="P19" s="62"/>
      <c r="Q19" s="62"/>
      <c r="R19" s="62"/>
      <c r="S19" s="62"/>
      <c r="T19" s="62"/>
      <c r="U19" s="62"/>
      <c r="V19" s="62"/>
      <c r="W19" s="62"/>
      <c r="X19" s="63"/>
    </row>
    <row r="20" spans="1:24" x14ac:dyDescent="0.25">
      <c r="A20" s="70" t="s">
        <v>43</v>
      </c>
      <c r="B20" s="60" t="s">
        <v>24</v>
      </c>
      <c r="C20" s="62">
        <v>2</v>
      </c>
      <c r="D20" s="62">
        <v>2</v>
      </c>
      <c r="E20" s="62"/>
      <c r="F20" s="62"/>
      <c r="G20" s="62"/>
      <c r="H20" s="62"/>
      <c r="I20" s="62"/>
      <c r="J20" s="62"/>
      <c r="K20" s="62"/>
      <c r="L20" s="62"/>
      <c r="M20" s="62"/>
      <c r="N20" s="62">
        <v>2</v>
      </c>
      <c r="O20" s="62"/>
      <c r="P20" s="62"/>
      <c r="Q20" s="62"/>
      <c r="R20" s="62"/>
      <c r="S20" s="62"/>
      <c r="T20" s="62"/>
      <c r="U20" s="62"/>
      <c r="V20" s="62"/>
      <c r="W20" s="62"/>
      <c r="X20" s="63"/>
    </row>
    <row r="21" spans="1:24" x14ac:dyDescent="0.25">
      <c r="A21" s="70" t="s">
        <v>44</v>
      </c>
      <c r="B21" s="60" t="s">
        <v>29</v>
      </c>
      <c r="C21" s="62">
        <v>1</v>
      </c>
      <c r="D21" s="62">
        <v>1</v>
      </c>
      <c r="E21" s="62"/>
      <c r="F21" s="62"/>
      <c r="G21" s="62"/>
      <c r="H21" s="62"/>
      <c r="I21" s="62"/>
      <c r="J21" s="62"/>
      <c r="K21" s="62"/>
      <c r="L21" s="62"/>
      <c r="M21" s="62"/>
      <c r="N21" s="62">
        <v>0</v>
      </c>
      <c r="O21" s="62"/>
      <c r="P21" s="62"/>
      <c r="Q21" s="62"/>
      <c r="R21" s="62"/>
      <c r="S21" s="62"/>
      <c r="T21" s="62"/>
      <c r="U21" s="62"/>
      <c r="V21" s="62"/>
      <c r="W21" s="62"/>
      <c r="X21" s="63"/>
    </row>
    <row r="22" spans="1:24" ht="15.75" thickBot="1" x14ac:dyDescent="0.3">
      <c r="A22" s="71" t="s">
        <v>44</v>
      </c>
      <c r="B22" s="72" t="s">
        <v>1</v>
      </c>
      <c r="C22" s="64">
        <v>1</v>
      </c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>
        <v>0</v>
      </c>
      <c r="O22" s="64"/>
      <c r="P22" s="64"/>
      <c r="Q22" s="64"/>
      <c r="R22" s="64"/>
      <c r="S22" s="64"/>
      <c r="T22" s="64"/>
      <c r="U22" s="64"/>
      <c r="V22" s="64"/>
      <c r="W22" s="64"/>
      <c r="X22" s="65"/>
    </row>
    <row r="23" spans="1:24" x14ac:dyDescent="0.25">
      <c r="C23">
        <f>SUM(C4:C22)</f>
        <v>35</v>
      </c>
      <c r="D23">
        <f t="shared" ref="D23:X23" si="0">SUM(D4:D22)</f>
        <v>27</v>
      </c>
      <c r="F23">
        <f t="shared" si="0"/>
        <v>0</v>
      </c>
      <c r="G23">
        <f t="shared" si="0"/>
        <v>0</v>
      </c>
      <c r="H23">
        <f t="shared" si="0"/>
        <v>0</v>
      </c>
      <c r="I23">
        <f t="shared" si="0"/>
        <v>0</v>
      </c>
      <c r="J23">
        <f t="shared" si="0"/>
        <v>0</v>
      </c>
      <c r="K23">
        <f t="shared" si="0"/>
        <v>0</v>
      </c>
      <c r="L23">
        <f t="shared" si="0"/>
        <v>0</v>
      </c>
      <c r="M23">
        <f t="shared" si="0"/>
        <v>0</v>
      </c>
      <c r="N23">
        <f t="shared" si="0"/>
        <v>19</v>
      </c>
      <c r="O23">
        <f t="shared" si="0"/>
        <v>0</v>
      </c>
      <c r="Q23">
        <f t="shared" si="0"/>
        <v>0</v>
      </c>
      <c r="R23">
        <f t="shared" si="0"/>
        <v>0</v>
      </c>
      <c r="S23">
        <f t="shared" si="0"/>
        <v>0</v>
      </c>
      <c r="T23">
        <f t="shared" si="0"/>
        <v>0</v>
      </c>
      <c r="U23">
        <f t="shared" si="0"/>
        <v>0</v>
      </c>
      <c r="V23">
        <f t="shared" si="0"/>
        <v>0</v>
      </c>
      <c r="W23">
        <f t="shared" si="0"/>
        <v>0</v>
      </c>
      <c r="X23">
        <f t="shared" si="0"/>
        <v>0</v>
      </c>
    </row>
    <row r="25" spans="1:24" x14ac:dyDescent="0.25">
      <c r="B25" s="116" t="s">
        <v>190</v>
      </c>
      <c r="C25" s="116"/>
      <c r="D25" s="116"/>
      <c r="E25" s="116"/>
      <c r="F25" s="116"/>
      <c r="N25" t="s">
        <v>191</v>
      </c>
    </row>
    <row r="26" spans="1:24" x14ac:dyDescent="0.25">
      <c r="B26" s="128" t="s">
        <v>179</v>
      </c>
      <c r="C26" s="128"/>
      <c r="D26" s="128"/>
      <c r="E26" s="61"/>
      <c r="F26" s="88">
        <f>D23/C23</f>
        <v>0.77142857142857146</v>
      </c>
      <c r="N26" s="128" t="s">
        <v>179</v>
      </c>
      <c r="O26" s="128"/>
      <c r="P26" s="128"/>
      <c r="Q26" s="128"/>
      <c r="R26" s="87">
        <f>O23/N23</f>
        <v>0</v>
      </c>
    </row>
    <row r="27" spans="1:24" x14ac:dyDescent="0.25">
      <c r="B27" s="128" t="s">
        <v>184</v>
      </c>
      <c r="C27" s="128"/>
      <c r="D27" s="128"/>
      <c r="E27" s="61"/>
      <c r="F27" s="88">
        <f>F23/C23</f>
        <v>0</v>
      </c>
      <c r="N27" s="128" t="s">
        <v>184</v>
      </c>
      <c r="O27" s="128"/>
      <c r="P27" s="128"/>
      <c r="Q27" s="128"/>
      <c r="R27" s="87">
        <f>Q23/N23</f>
        <v>0</v>
      </c>
    </row>
    <row r="28" spans="1:24" x14ac:dyDescent="0.25">
      <c r="B28" s="128" t="s">
        <v>185</v>
      </c>
      <c r="C28" s="128"/>
      <c r="D28" s="128"/>
      <c r="E28" s="61"/>
      <c r="F28" s="88">
        <f>G23/C23</f>
        <v>0</v>
      </c>
      <c r="N28" s="128" t="s">
        <v>185</v>
      </c>
      <c r="O28" s="128"/>
      <c r="P28" s="128"/>
      <c r="Q28" s="128"/>
      <c r="R28" s="87">
        <f>R23/N23</f>
        <v>0</v>
      </c>
    </row>
    <row r="29" spans="1:24" x14ac:dyDescent="0.25">
      <c r="B29" s="128" t="s">
        <v>186</v>
      </c>
      <c r="C29" s="128"/>
      <c r="D29" s="128"/>
      <c r="E29" s="61"/>
      <c r="F29" s="88">
        <f>H23/C23</f>
        <v>0</v>
      </c>
      <c r="N29" s="128" t="s">
        <v>186</v>
      </c>
      <c r="O29" s="128"/>
      <c r="P29" s="128"/>
      <c r="Q29" s="128"/>
      <c r="R29" s="87">
        <f>S23/N23</f>
        <v>0</v>
      </c>
    </row>
    <row r="30" spans="1:24" x14ac:dyDescent="0.25">
      <c r="B30" s="128" t="s">
        <v>187</v>
      </c>
      <c r="C30" s="128"/>
      <c r="D30" s="128"/>
      <c r="E30" s="61"/>
      <c r="F30" s="88">
        <f>I23/C23</f>
        <v>0</v>
      </c>
      <c r="N30" s="128" t="s">
        <v>187</v>
      </c>
      <c r="O30" s="128"/>
      <c r="P30" s="128"/>
      <c r="Q30" s="128"/>
      <c r="R30" s="87">
        <f>T23/N23</f>
        <v>0</v>
      </c>
    </row>
    <row r="31" spans="1:24" x14ac:dyDescent="0.25">
      <c r="B31" s="128" t="s">
        <v>188</v>
      </c>
      <c r="C31" s="128"/>
      <c r="D31" s="128"/>
      <c r="E31" s="61"/>
      <c r="F31" s="88" t="e">
        <f>K23/J23</f>
        <v>#DIV/0!</v>
      </c>
      <c r="N31" s="128" t="s">
        <v>188</v>
      </c>
      <c r="O31" s="128"/>
      <c r="P31" s="128"/>
      <c r="Q31" s="128"/>
      <c r="R31" s="87" t="e">
        <f>V23/U23</f>
        <v>#DIV/0!</v>
      </c>
    </row>
    <row r="32" spans="1:24" x14ac:dyDescent="0.25">
      <c r="B32" s="128" t="s">
        <v>189</v>
      </c>
      <c r="C32" s="128"/>
      <c r="D32" s="128"/>
      <c r="E32" s="61"/>
      <c r="F32" s="88" t="e">
        <f>L23/J23</f>
        <v>#DIV/0!</v>
      </c>
      <c r="N32" s="128" t="s">
        <v>189</v>
      </c>
      <c r="O32" s="128"/>
      <c r="P32" s="128"/>
      <c r="Q32" s="128"/>
      <c r="R32" s="87" t="e">
        <f>W23/U23</f>
        <v>#DIV/0!</v>
      </c>
    </row>
    <row r="33" spans="2:18" x14ac:dyDescent="0.25">
      <c r="B33" s="128" t="s">
        <v>192</v>
      </c>
      <c r="C33" s="128"/>
      <c r="D33" s="128"/>
      <c r="E33" s="61"/>
      <c r="F33" s="88" t="e">
        <f>M23/J23</f>
        <v>#DIV/0!</v>
      </c>
      <c r="N33" s="128" t="s">
        <v>192</v>
      </c>
      <c r="O33" s="128"/>
      <c r="P33" s="128"/>
      <c r="Q33" s="128"/>
      <c r="R33" s="87" t="e">
        <f>X23/U23</f>
        <v>#DIV/0!</v>
      </c>
    </row>
  </sheetData>
  <sortState xmlns:xlrd2="http://schemas.microsoft.com/office/spreadsheetml/2017/richdata2" ref="A4:B22">
    <sortCondition ref="A4:A22"/>
    <sortCondition ref="B4:B22"/>
  </sortState>
  <mergeCells count="21">
    <mergeCell ref="N29:Q29"/>
    <mergeCell ref="N30:Q30"/>
    <mergeCell ref="N31:Q31"/>
    <mergeCell ref="N32:Q32"/>
    <mergeCell ref="N33:Q33"/>
    <mergeCell ref="B30:D30"/>
    <mergeCell ref="B32:D32"/>
    <mergeCell ref="B31:D31"/>
    <mergeCell ref="B33:D33"/>
    <mergeCell ref="C1:M1"/>
    <mergeCell ref="B25:F25"/>
    <mergeCell ref="B29:D29"/>
    <mergeCell ref="N1:X1"/>
    <mergeCell ref="B26:D26"/>
    <mergeCell ref="B27:D27"/>
    <mergeCell ref="B28:D28"/>
    <mergeCell ref="F2:M2"/>
    <mergeCell ref="Q2:X2"/>
    <mergeCell ref="N26:Q26"/>
    <mergeCell ref="N27:Q27"/>
    <mergeCell ref="N28:Q2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Informe Cierre 2022</vt:lpstr>
      <vt:lpstr>Informe 2024 1T</vt:lpstr>
      <vt:lpstr>Comparativos</vt:lpstr>
      <vt:lpstr>Resumen TRIMESTRE</vt:lpstr>
      <vt:lpstr>CONV</vt:lpstr>
      <vt:lpstr>Detalle en recolección</vt:lpstr>
      <vt:lpstr>AC</vt:lpstr>
      <vt:lpstr>Comparativos!Área_de_impresión</vt:lpstr>
      <vt:lpstr>'Informe 2024 1T'!Área_de_impresión</vt:lpstr>
      <vt:lpstr>'Informe Cierre 2022'!Área_de_impresión</vt:lpstr>
      <vt:lpstr>'Resumen TRIMESTRE'!Área_de_impresión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Johana De la Parra Rivero</dc:creator>
  <cp:lastModifiedBy>Johana De la Parra Rivero</cp:lastModifiedBy>
  <cp:lastPrinted>2024-02-20T22:07:58Z</cp:lastPrinted>
  <dcterms:created xsi:type="dcterms:W3CDTF">2021-04-22T11:45:22Z</dcterms:created>
  <dcterms:modified xsi:type="dcterms:W3CDTF">2024-04-18T06:27:11Z</dcterms:modified>
</cp:coreProperties>
</file>