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16.xml" ContentType="application/vnd.openxmlformats-officedocument.drawingml.chart+xml"/>
  <Override PartName="/xl/charts/style17.xml" ContentType="application/vnd.ms-office.chartstyle+xml"/>
  <Override PartName="/xl/charts/colors17.xml" ContentType="application/vnd.ms-office.chartcolorstyle+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Ex2.xml" ContentType="application/vnd.ms-office.chartex+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23.xml" ContentType="application/vnd.openxmlformats-officedocument.drawingml.chart+xml"/>
  <Override PartName="/xl/charts/style25.xml" ContentType="application/vnd.ms-office.chartstyle+xml"/>
  <Override PartName="/xl/charts/colors25.xml" ContentType="application/vnd.ms-office.chartcolorstyle+xml"/>
  <Override PartName="/xl/charts/chart24.xml" ContentType="application/vnd.openxmlformats-officedocument.drawingml.chart+xml"/>
  <Override PartName="/xl/charts/style26.xml" ContentType="application/vnd.ms-office.chartstyle+xml"/>
  <Override PartName="/xl/charts/colors26.xml" ContentType="application/vnd.ms-office.chartcolorstyle+xml"/>
  <Override PartName="/xl/charts/chart25.xml" ContentType="application/vnd.openxmlformats-officedocument.drawingml.chart+xml"/>
  <Override PartName="/xl/charts/style27.xml" ContentType="application/vnd.ms-office.chartstyle+xml"/>
  <Override PartName="/xl/charts/colors27.xml" ContentType="application/vnd.ms-office.chartcolorstyle+xml"/>
  <Override PartName="/xl/charts/chart26.xml" ContentType="application/vnd.openxmlformats-officedocument.drawingml.chart+xml"/>
  <Override PartName="/xl/charts/style28.xml" ContentType="application/vnd.ms-office.chartstyle+xml"/>
  <Override PartName="/xl/charts/colors28.xml" ContentType="application/vnd.ms-office.chartcolorstyle+xml"/>
  <Override PartName="/xl/charts/chart27.xml" ContentType="application/vnd.openxmlformats-officedocument.drawingml.chart+xml"/>
  <Override PartName="/xl/charts/style29.xml" ContentType="application/vnd.ms-office.chartstyle+xml"/>
  <Override PartName="/xl/charts/colors29.xml" ContentType="application/vnd.ms-office.chartcolorstyle+xml"/>
  <Override PartName="/xl/charts/chartEx3.xml" ContentType="application/vnd.ms-office.chartex+xml"/>
  <Override PartName="/xl/charts/style30.xml" ContentType="application/vnd.ms-office.chartstyle+xml"/>
  <Override PartName="/xl/charts/colors30.xml" ContentType="application/vnd.ms-office.chartcolorstyle+xml"/>
  <Override PartName="/xl/charts/chart28.xml" ContentType="application/vnd.openxmlformats-officedocument.drawingml.chart+xml"/>
  <Override PartName="/xl/charts/style31.xml" ContentType="application/vnd.ms-office.chartstyle+xml"/>
  <Override PartName="/xl/charts/colors31.xml" ContentType="application/vnd.ms-office.chartcolorstyle+xml"/>
  <Override PartName="/xl/charts/chart29.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7.xml" ContentType="application/vnd.openxmlformats-officedocument.drawing+xml"/>
  <Override PartName="/xl/charts/chart31.xml" ContentType="application/vnd.openxmlformats-officedocument.drawingml.chart+xml"/>
  <Override PartName="/xl/charts/style34.xml" ContentType="application/vnd.ms-office.chartstyle+xml"/>
  <Override PartName="/xl/charts/colors34.xml" ContentType="application/vnd.ms-office.chartcolorstyle+xml"/>
  <Override PartName="/xl/charts/chart32.xml" ContentType="application/vnd.openxmlformats-officedocument.drawingml.chart+xml"/>
  <Override PartName="/xl/charts/style35.xml" ContentType="application/vnd.ms-office.chartstyle+xml"/>
  <Override PartName="/xl/charts/colors35.xml" ContentType="application/vnd.ms-office.chartcolorstyle+xml"/>
  <Override PartName="/xl/charts/chartEx4.xml" ContentType="application/vnd.ms-office.chartex+xml"/>
  <Override PartName="/xl/charts/style36.xml" ContentType="application/vnd.ms-office.chartstyle+xml"/>
  <Override PartName="/xl/charts/colors3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1. MONITOREO\"/>
    </mc:Choice>
  </mc:AlternateContent>
  <xr:revisionPtr revIDLastSave="0" documentId="8_{F5FF52F3-3AA9-472E-AF79-F8F9279A8656}" xr6:coauthVersionLast="47" xr6:coauthVersionMax="47" xr10:uidLastSave="{00000000-0000-0000-0000-000000000000}"/>
  <bookViews>
    <workbookView xWindow="-120" yWindow="-120" windowWidth="29040" windowHeight="15840" firstSheet="2" activeTab="3" xr2:uid="{F1323F94-5E9B-42F1-A2E1-9E713051651D}"/>
  </bookViews>
  <sheets>
    <sheet name="Aportes Internos" sheetId="7" state="hidden" r:id="rId1"/>
    <sheet name="Contexto" sheetId="12" state="hidden" r:id="rId2"/>
    <sheet name="Gantt 3°T " sheetId="14" r:id="rId3"/>
    <sheet name="PAAC 2023" sheetId="2" r:id="rId4"/>
    <sheet name="Gantt 1°T" sheetId="6" state="hidden" r:id="rId5"/>
    <sheet name="Gantt 2°T" sheetId="13" state="hidden" r:id="rId6"/>
    <sheet name="Hoja1" sheetId="11" state="hidden" r:id="rId7"/>
  </sheets>
  <definedNames>
    <definedName name="_xlnm._FilterDatabase" localSheetId="3" hidden="1">'PAAC 2023'!$A$3:$BJ$103</definedName>
    <definedName name="_xlchart.v1.6" hidden="1">Hoja1!$A$34:$A$46</definedName>
    <definedName name="_xlchart.v1.7" hidden="1">Hoja1!$B$34:$B$46</definedName>
    <definedName name="_xlchart.v2.0" hidden="1">'Gantt 3°T '!$B$101:$B$104</definedName>
    <definedName name="_xlchart.v2.1" hidden="1">'Gantt 3°T '!$C$101:$C$104</definedName>
    <definedName name="_xlchart.v2.2" hidden="1">'Gantt 1°T'!$B$113:$B$116</definedName>
    <definedName name="_xlchart.v2.3" hidden="1">'Gantt 1°T'!$C$113:$C$116</definedName>
    <definedName name="_xlchart.v2.4" hidden="1">'Gantt 2°T'!$B$101:$B$104</definedName>
    <definedName name="_xlchart.v2.5" hidden="1">'Gantt 2°T'!$C$101:$C$104</definedName>
    <definedName name="_xlnm.Print_Area" localSheetId="4">'Gantt 1°T'!$A$1:$H$225</definedName>
    <definedName name="_xlnm.Print_Area" localSheetId="5">'Gantt 2°T'!$A$1:$H$201</definedName>
    <definedName name="_xlnm.Print_Area" localSheetId="2">'Gantt 3°T '!$A$1:$H$201</definedName>
    <definedName name="_xlnm.Print_Titles" localSheetId="3">'PAAC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58" i="2" l="1"/>
  <c r="L6" i="2" l="1"/>
  <c r="AS51" i="2" l="1"/>
  <c r="AS54" i="2"/>
  <c r="AS49" i="2"/>
  <c r="AS23" i="2" l="1"/>
  <c r="BG103" i="2" l="1"/>
  <c r="BG102" i="2"/>
  <c r="BG101" i="2"/>
  <c r="BG100" i="2"/>
  <c r="BG99" i="2"/>
  <c r="BG98" i="2"/>
  <c r="BG97" i="2"/>
  <c r="BG96" i="2"/>
  <c r="BG93" i="2"/>
  <c r="BG92" i="2"/>
  <c r="BG91" i="2"/>
  <c r="BG90" i="2"/>
  <c r="BG89" i="2"/>
  <c r="BG88" i="2"/>
  <c r="BG85" i="2"/>
  <c r="BG84" i="2"/>
  <c r="BG83" i="2"/>
  <c r="BG82" i="2"/>
  <c r="BG80" i="2"/>
  <c r="BG79" i="2"/>
  <c r="BG78" i="2"/>
  <c r="BG76" i="2"/>
  <c r="BG75" i="2"/>
  <c r="BG74" i="2"/>
  <c r="BG73" i="2"/>
  <c r="BG72" i="2"/>
  <c r="BG71" i="2"/>
  <c r="BG69" i="2"/>
  <c r="BG68" i="2"/>
  <c r="BG67" i="2"/>
  <c r="BG66" i="2"/>
  <c r="BG65" i="2"/>
  <c r="BG64" i="2"/>
  <c r="BG63" i="2"/>
  <c r="BG62" i="2"/>
  <c r="BG58" i="2"/>
  <c r="BG55" i="2"/>
  <c r="BG54" i="2"/>
  <c r="BG53" i="2"/>
  <c r="BG52" i="2"/>
  <c r="BG51" i="2"/>
  <c r="BG50" i="2"/>
  <c r="BG47" i="2"/>
  <c r="BG46" i="2"/>
  <c r="BG45" i="2"/>
  <c r="BG43" i="2"/>
  <c r="BG42" i="2"/>
  <c r="BG41" i="2"/>
  <c r="BG40" i="2"/>
  <c r="BG37" i="2"/>
  <c r="BG36" i="2"/>
  <c r="BG35" i="2"/>
  <c r="BG34" i="2"/>
  <c r="BG33" i="2"/>
  <c r="BG32" i="2"/>
  <c r="BG31" i="2"/>
  <c r="BG30" i="2"/>
  <c r="BG29" i="2"/>
  <c r="BG26" i="2"/>
  <c r="BG25" i="2"/>
  <c r="BG24" i="2"/>
  <c r="BG22" i="2"/>
  <c r="BF22" i="2"/>
  <c r="BG21" i="2"/>
  <c r="BG19" i="2"/>
  <c r="BG14" i="2"/>
  <c r="BG13" i="2"/>
  <c r="BG12" i="2"/>
  <c r="BG11" i="2"/>
  <c r="BG10" i="2"/>
  <c r="BG9" i="2"/>
  <c r="BG8" i="2"/>
  <c r="BG7" i="2"/>
  <c r="BG6" i="2"/>
  <c r="BG5" i="2"/>
  <c r="BG4" i="2"/>
  <c r="AJ15" i="2"/>
  <c r="AH15" i="2"/>
  <c r="BF15" i="2" s="1"/>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59" i="14"/>
  <c r="B158" i="14"/>
  <c r="B157" i="14"/>
  <c r="B156" i="14"/>
  <c r="B155" i="14"/>
  <c r="B142" i="14"/>
  <c r="B141" i="14"/>
  <c r="B140" i="14"/>
  <c r="B139" i="14"/>
  <c r="B138" i="14"/>
  <c r="B121" i="14"/>
  <c r="B120" i="14"/>
  <c r="B119" i="14"/>
  <c r="B104" i="14"/>
  <c r="B103" i="14"/>
  <c r="B102" i="14"/>
  <c r="B101" i="14"/>
  <c r="B50" i="14"/>
  <c r="B67" i="14" s="1"/>
  <c r="B49" i="14"/>
  <c r="B66" i="14" s="1"/>
  <c r="B48" i="14"/>
  <c r="B65" i="14" s="1"/>
  <c r="B47" i="14"/>
  <c r="B64" i="14" s="1"/>
  <c r="B46" i="14"/>
  <c r="B63" i="14" s="1"/>
  <c r="B45" i="14"/>
  <c r="B62" i="14" s="1"/>
  <c r="E37" i="14"/>
  <c r="E36" i="14"/>
  <c r="E35" i="14"/>
  <c r="E34" i="14"/>
  <c r="E33" i="14"/>
  <c r="E32" i="14"/>
  <c r="F9" i="14"/>
  <c r="AH96" i="2" l="1"/>
  <c r="AP96" i="2" l="1"/>
  <c r="BF96" i="2"/>
  <c r="AP23" i="2" l="1"/>
  <c r="AP14" i="2" l="1"/>
  <c r="AP51" i="2"/>
  <c r="AP58" i="2" l="1"/>
  <c r="AP54" i="2"/>
  <c r="AP42" i="2"/>
  <c r="AP37" i="2"/>
  <c r="BB16" i="2" l="1"/>
  <c r="BB17" i="2"/>
  <c r="BB20" i="2"/>
  <c r="BB22" i="2"/>
  <c r="BB24" i="2"/>
  <c r="BB26" i="2"/>
  <c r="BB30" i="2"/>
  <c r="BB31" i="2"/>
  <c r="BB32" i="2"/>
  <c r="BB35" i="2"/>
  <c r="BB37" i="2"/>
  <c r="BB38" i="2"/>
  <c r="BB39" i="2"/>
  <c r="BB40" i="2"/>
  <c r="BB41" i="2"/>
  <c r="BB42" i="2"/>
  <c r="BB44" i="2"/>
  <c r="BB45" i="2"/>
  <c r="BB46" i="2"/>
  <c r="BB47" i="2"/>
  <c r="BB48" i="2"/>
  <c r="BB49" i="2"/>
  <c r="BB50" i="2"/>
  <c r="BB51" i="2"/>
  <c r="BB52" i="2"/>
  <c r="BB53" i="2"/>
  <c r="BB54" i="2"/>
  <c r="BB55" i="2"/>
  <c r="BB58" i="2"/>
  <c r="BB62" i="2"/>
  <c r="BB68" i="2"/>
  <c r="BB70" i="2"/>
  <c r="BB71" i="2"/>
  <c r="BB72" i="2"/>
  <c r="BB73" i="2"/>
  <c r="BB91" i="2"/>
  <c r="BB92" i="2"/>
  <c r="BB94" i="2"/>
  <c r="BB103" i="2"/>
  <c r="AM100" i="2" l="1"/>
  <c r="AF100" i="2"/>
  <c r="AC5" i="2"/>
  <c r="BA5" i="2" s="1"/>
  <c r="AC6" i="2"/>
  <c r="BA6" i="2" s="1"/>
  <c r="AC7" i="2"/>
  <c r="BA7" i="2" s="1"/>
  <c r="AC8" i="2"/>
  <c r="BA8" i="2" s="1"/>
  <c r="AC9" i="2"/>
  <c r="BA9" i="2" s="1"/>
  <c r="AC10" i="2"/>
  <c r="BA10" i="2" s="1"/>
  <c r="AC11" i="2"/>
  <c r="BA11" i="2" s="1"/>
  <c r="AC12" i="2"/>
  <c r="BA12" i="2" s="1"/>
  <c r="AC13" i="2"/>
  <c r="BA13" i="2" s="1"/>
  <c r="AC14" i="2"/>
  <c r="BA14" i="2" s="1"/>
  <c r="AC15" i="2"/>
  <c r="BA15" i="2" s="1"/>
  <c r="AC16" i="2"/>
  <c r="BA16" i="2" s="1"/>
  <c r="AC17" i="2"/>
  <c r="BA17" i="2" s="1"/>
  <c r="AC18" i="2"/>
  <c r="BA18" i="2" s="1"/>
  <c r="AC19" i="2"/>
  <c r="BA19" i="2" s="1"/>
  <c r="AC20" i="2"/>
  <c r="BA20" i="2" s="1"/>
  <c r="AC21" i="2"/>
  <c r="BA21" i="2" s="1"/>
  <c r="AC22" i="2"/>
  <c r="BA22" i="2" s="1"/>
  <c r="AC23" i="2"/>
  <c r="BA23" i="2" s="1"/>
  <c r="AC24" i="2"/>
  <c r="BA24" i="2" s="1"/>
  <c r="AC25" i="2"/>
  <c r="BA25" i="2" s="1"/>
  <c r="AC26" i="2"/>
  <c r="BA26" i="2" s="1"/>
  <c r="AC27" i="2"/>
  <c r="BA27" i="2" s="1"/>
  <c r="AC28" i="2"/>
  <c r="BA28" i="2" s="1"/>
  <c r="AC29" i="2"/>
  <c r="BA29" i="2" s="1"/>
  <c r="AC30" i="2"/>
  <c r="BA30" i="2" s="1"/>
  <c r="AC31" i="2"/>
  <c r="BA31" i="2" s="1"/>
  <c r="AC32" i="2"/>
  <c r="BA32" i="2" s="1"/>
  <c r="AC33" i="2"/>
  <c r="BA33" i="2" s="1"/>
  <c r="AC34" i="2"/>
  <c r="BA34" i="2" s="1"/>
  <c r="AC35" i="2"/>
  <c r="BA35" i="2" s="1"/>
  <c r="AC36" i="2"/>
  <c r="BA36" i="2" s="1"/>
  <c r="AC37" i="2"/>
  <c r="BA37" i="2" s="1"/>
  <c r="AC38" i="2"/>
  <c r="BA38" i="2" s="1"/>
  <c r="AC39" i="2"/>
  <c r="BA39" i="2" s="1"/>
  <c r="AC40" i="2"/>
  <c r="BA40" i="2" s="1"/>
  <c r="AC41" i="2"/>
  <c r="BA41" i="2" s="1"/>
  <c r="AC42" i="2"/>
  <c r="BA42" i="2" s="1"/>
  <c r="AC43" i="2"/>
  <c r="BA43" i="2" s="1"/>
  <c r="AC44" i="2"/>
  <c r="BA44" i="2" s="1"/>
  <c r="AC45" i="2"/>
  <c r="BA45" i="2" s="1"/>
  <c r="AC46" i="2"/>
  <c r="BA46" i="2" s="1"/>
  <c r="AC47" i="2"/>
  <c r="BA47" i="2" s="1"/>
  <c r="AC48" i="2"/>
  <c r="BA48" i="2" s="1"/>
  <c r="AC49" i="2"/>
  <c r="BA49" i="2" s="1"/>
  <c r="AC50" i="2"/>
  <c r="BA50" i="2" s="1"/>
  <c r="AC51" i="2"/>
  <c r="BA51" i="2" s="1"/>
  <c r="AC52" i="2"/>
  <c r="BA52" i="2" s="1"/>
  <c r="AC53" i="2"/>
  <c r="BA53" i="2" s="1"/>
  <c r="AC54" i="2"/>
  <c r="BA54" i="2" s="1"/>
  <c r="AC55" i="2"/>
  <c r="BA55" i="2" s="1"/>
  <c r="AC56" i="2"/>
  <c r="BA56" i="2" s="1"/>
  <c r="AC57" i="2"/>
  <c r="BA57" i="2" s="1"/>
  <c r="AC58" i="2"/>
  <c r="BA58" i="2" s="1"/>
  <c r="AC59" i="2"/>
  <c r="BA59" i="2" s="1"/>
  <c r="AC60" i="2"/>
  <c r="BA60" i="2" s="1"/>
  <c r="AC61" i="2"/>
  <c r="BA61" i="2" s="1"/>
  <c r="AC62" i="2"/>
  <c r="BA62" i="2" s="1"/>
  <c r="AC63" i="2"/>
  <c r="BA63" i="2" s="1"/>
  <c r="AC64" i="2"/>
  <c r="BA64" i="2" s="1"/>
  <c r="AC65" i="2"/>
  <c r="BA65" i="2" s="1"/>
  <c r="AC66" i="2"/>
  <c r="BA66" i="2" s="1"/>
  <c r="AC67" i="2"/>
  <c r="BA67" i="2" s="1"/>
  <c r="AC68" i="2"/>
  <c r="BA68" i="2" s="1"/>
  <c r="AC69" i="2"/>
  <c r="BA69" i="2" s="1"/>
  <c r="AC70" i="2"/>
  <c r="BA70" i="2" s="1"/>
  <c r="AC71" i="2"/>
  <c r="BA71" i="2" s="1"/>
  <c r="AC72" i="2"/>
  <c r="BA72" i="2" s="1"/>
  <c r="AC73" i="2"/>
  <c r="BA73" i="2" s="1"/>
  <c r="AC74" i="2"/>
  <c r="BA74" i="2" s="1"/>
  <c r="AC75" i="2"/>
  <c r="BA75" i="2" s="1"/>
  <c r="AC76" i="2"/>
  <c r="BA76" i="2" s="1"/>
  <c r="AC77" i="2"/>
  <c r="BA77" i="2" s="1"/>
  <c r="AC78" i="2"/>
  <c r="BA78" i="2" s="1"/>
  <c r="AC79" i="2"/>
  <c r="BA79" i="2" s="1"/>
  <c r="AC80" i="2"/>
  <c r="BA80" i="2" s="1"/>
  <c r="AC81" i="2"/>
  <c r="BA81" i="2" s="1"/>
  <c r="AC82" i="2"/>
  <c r="BA82" i="2" s="1"/>
  <c r="AC83" i="2"/>
  <c r="BA83" i="2" s="1"/>
  <c r="AC84" i="2"/>
  <c r="BA84" i="2" s="1"/>
  <c r="AC85" i="2"/>
  <c r="BA85" i="2" s="1"/>
  <c r="AC86" i="2"/>
  <c r="BA86" i="2" s="1"/>
  <c r="AC87" i="2"/>
  <c r="BA87" i="2" s="1"/>
  <c r="AC88" i="2"/>
  <c r="BA88" i="2" s="1"/>
  <c r="AC89" i="2"/>
  <c r="BA89" i="2" s="1"/>
  <c r="AC90" i="2"/>
  <c r="BA90" i="2" s="1"/>
  <c r="AC91" i="2"/>
  <c r="BA91" i="2" s="1"/>
  <c r="AC92" i="2"/>
  <c r="BA92" i="2" s="1"/>
  <c r="AC93" i="2"/>
  <c r="BA93" i="2" s="1"/>
  <c r="AC94" i="2"/>
  <c r="BA94" i="2" s="1"/>
  <c r="AC95" i="2"/>
  <c r="BA95" i="2" s="1"/>
  <c r="AC96" i="2"/>
  <c r="BA96" i="2" s="1"/>
  <c r="AC97" i="2"/>
  <c r="BA97" i="2" s="1"/>
  <c r="AC98" i="2"/>
  <c r="BA98" i="2" s="1"/>
  <c r="AC99" i="2"/>
  <c r="BA99" i="2" s="1"/>
  <c r="AC100" i="2"/>
  <c r="BA100" i="2" s="1"/>
  <c r="AC101" i="2"/>
  <c r="BA101" i="2" s="1"/>
  <c r="AC102" i="2"/>
  <c r="BA102" i="2" s="1"/>
  <c r="AC103" i="2"/>
  <c r="BA103" i="2" s="1"/>
  <c r="AC4" i="2"/>
  <c r="BA4" i="2" s="1"/>
  <c r="AN100" i="2" l="1"/>
  <c r="BB100" i="2" s="1"/>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59" i="13"/>
  <c r="B158" i="13"/>
  <c r="B157" i="13"/>
  <c r="B156" i="13"/>
  <c r="B155" i="13"/>
  <c r="B142" i="13"/>
  <c r="B141" i="13"/>
  <c r="B140" i="13"/>
  <c r="B139" i="13"/>
  <c r="B138" i="13"/>
  <c r="B121" i="13"/>
  <c r="B120" i="13"/>
  <c r="B119" i="13"/>
  <c r="B104" i="13"/>
  <c r="B103" i="13"/>
  <c r="B102" i="13"/>
  <c r="B101" i="13"/>
  <c r="B50" i="13"/>
  <c r="B67" i="13" s="1"/>
  <c r="B49" i="13"/>
  <c r="B66" i="13" s="1"/>
  <c r="B48" i="13"/>
  <c r="B65" i="13" s="1"/>
  <c r="B47" i="13"/>
  <c r="B64" i="13" s="1"/>
  <c r="B46" i="13"/>
  <c r="B63" i="13" s="1"/>
  <c r="B45" i="13"/>
  <c r="B62" i="13" s="1"/>
  <c r="E37" i="13"/>
  <c r="E36" i="13"/>
  <c r="E35" i="13"/>
  <c r="E34" i="13"/>
  <c r="E33" i="13"/>
  <c r="E32" i="13"/>
  <c r="F9" i="13"/>
  <c r="AM23" i="2"/>
  <c r="AM14" i="2" l="1"/>
  <c r="F9" i="6" l="1"/>
  <c r="J31" i="2" l="1"/>
  <c r="J24" i="2"/>
  <c r="J22" i="2"/>
  <c r="J19" i="2"/>
  <c r="J13" i="2"/>
  <c r="J11" i="2"/>
  <c r="J8" i="2"/>
  <c r="J6" i="2"/>
  <c r="J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B9" i="11"/>
  <c r="B34" i="11"/>
  <c r="C34" i="11" s="1"/>
  <c r="J81" i="2"/>
  <c r="C195" i="6" s="1"/>
  <c r="K81" i="2"/>
  <c r="C175" i="13" s="1"/>
  <c r="L81" i="2"/>
  <c r="C175" i="14" s="1"/>
  <c r="M81" i="2"/>
  <c r="J82" i="2"/>
  <c r="C196" i="6" s="1"/>
  <c r="K82" i="2"/>
  <c r="C176" i="13" s="1"/>
  <c r="L82" i="2"/>
  <c r="C176" i="14" s="1"/>
  <c r="M82" i="2"/>
  <c r="J83" i="2"/>
  <c r="C197" i="6" s="1"/>
  <c r="K83" i="2"/>
  <c r="C177" i="13" s="1"/>
  <c r="L83" i="2"/>
  <c r="C177" i="14" s="1"/>
  <c r="M83" i="2"/>
  <c r="J84" i="2"/>
  <c r="C198" i="6" s="1"/>
  <c r="K84" i="2"/>
  <c r="C178" i="13" s="1"/>
  <c r="L84" i="2"/>
  <c r="C178" i="14" s="1"/>
  <c r="M84" i="2"/>
  <c r="J85" i="2"/>
  <c r="C199" i="6" s="1"/>
  <c r="K85" i="2"/>
  <c r="C179" i="13" s="1"/>
  <c r="L85" i="2"/>
  <c r="C179" i="14" s="1"/>
  <c r="M85" i="2"/>
  <c r="J86" i="2"/>
  <c r="C200" i="6" s="1"/>
  <c r="K86" i="2"/>
  <c r="C180" i="13" s="1"/>
  <c r="L86" i="2"/>
  <c r="C180" i="14" s="1"/>
  <c r="M86" i="2"/>
  <c r="J87" i="2"/>
  <c r="C201" i="6" s="1"/>
  <c r="K87" i="2"/>
  <c r="C181" i="13" s="1"/>
  <c r="L87" i="2"/>
  <c r="C181" i="14" s="1"/>
  <c r="M87" i="2"/>
  <c r="J88" i="2"/>
  <c r="C202" i="6" s="1"/>
  <c r="K88" i="2"/>
  <c r="C182" i="13" s="1"/>
  <c r="L88" i="2"/>
  <c r="C182" i="14" s="1"/>
  <c r="M88" i="2"/>
  <c r="J89" i="2"/>
  <c r="C203" i="6" s="1"/>
  <c r="K89" i="2"/>
  <c r="C183" i="13" s="1"/>
  <c r="L89" i="2"/>
  <c r="C183" i="14" s="1"/>
  <c r="M89" i="2"/>
  <c r="J90" i="2"/>
  <c r="C204" i="6" s="1"/>
  <c r="K90" i="2"/>
  <c r="C184" i="13" s="1"/>
  <c r="L90" i="2"/>
  <c r="C184" i="14" s="1"/>
  <c r="M90" i="2"/>
  <c r="J91" i="2"/>
  <c r="C205" i="6" s="1"/>
  <c r="K91" i="2"/>
  <c r="C185" i="13" s="1"/>
  <c r="L91" i="2"/>
  <c r="C185" i="14" s="1"/>
  <c r="M91" i="2"/>
  <c r="J92" i="2"/>
  <c r="C206" i="6" s="1"/>
  <c r="K92" i="2"/>
  <c r="C186" i="13" s="1"/>
  <c r="L92" i="2"/>
  <c r="C186" i="14" s="1"/>
  <c r="M92" i="2"/>
  <c r="J93" i="2"/>
  <c r="C207" i="6" s="1"/>
  <c r="K93" i="2"/>
  <c r="C187" i="13" s="1"/>
  <c r="L93" i="2"/>
  <c r="C187" i="14" s="1"/>
  <c r="M93" i="2"/>
  <c r="J94" i="2"/>
  <c r="C208" i="6" s="1"/>
  <c r="K94" i="2"/>
  <c r="C188" i="13" s="1"/>
  <c r="L94" i="2"/>
  <c r="C188" i="14" s="1"/>
  <c r="M94" i="2"/>
  <c r="J95" i="2"/>
  <c r="C209" i="6" s="1"/>
  <c r="K95" i="2"/>
  <c r="C189" i="13" s="1"/>
  <c r="L95" i="2"/>
  <c r="C189" i="14" s="1"/>
  <c r="M95" i="2"/>
  <c r="J96" i="2"/>
  <c r="C210" i="6" s="1"/>
  <c r="K96" i="2"/>
  <c r="C190" i="13" s="1"/>
  <c r="L96" i="2"/>
  <c r="C190" i="14" s="1"/>
  <c r="M96" i="2"/>
  <c r="J97" i="2"/>
  <c r="C211" i="6" s="1"/>
  <c r="K97" i="2"/>
  <c r="C191" i="13" s="1"/>
  <c r="L97" i="2"/>
  <c r="C191" i="14" s="1"/>
  <c r="M97" i="2"/>
  <c r="J98" i="2"/>
  <c r="C212" i="6" s="1"/>
  <c r="K98" i="2"/>
  <c r="C192" i="13" s="1"/>
  <c r="L98" i="2"/>
  <c r="C192" i="14" s="1"/>
  <c r="M98" i="2"/>
  <c r="J99" i="2"/>
  <c r="C213" i="6" s="1"/>
  <c r="K99" i="2"/>
  <c r="C193" i="13" s="1"/>
  <c r="L99" i="2"/>
  <c r="C193" i="14" s="1"/>
  <c r="M99" i="2"/>
  <c r="J100" i="2"/>
  <c r="C214" i="6" s="1"/>
  <c r="L100" i="2"/>
  <c r="C194" i="14" s="1"/>
  <c r="M100" i="2"/>
  <c r="J101" i="2"/>
  <c r="C215" i="6" s="1"/>
  <c r="K101" i="2"/>
  <c r="C195" i="13" s="1"/>
  <c r="L101" i="2"/>
  <c r="C195" i="14" s="1"/>
  <c r="M101" i="2"/>
  <c r="J102" i="2"/>
  <c r="C216" i="6" s="1"/>
  <c r="K102" i="2"/>
  <c r="C196" i="13" s="1"/>
  <c r="L102" i="2"/>
  <c r="C196" i="14" s="1"/>
  <c r="M102" i="2"/>
  <c r="J103" i="2"/>
  <c r="C217" i="6" s="1"/>
  <c r="K103" i="2"/>
  <c r="C197" i="13" s="1"/>
  <c r="L103" i="2"/>
  <c r="C197" i="14" s="1"/>
  <c r="M103" i="2"/>
  <c r="K80" i="2"/>
  <c r="C174" i="13" s="1"/>
  <c r="M80" i="2"/>
  <c r="L80" i="2"/>
  <c r="C174" i="14" s="1"/>
  <c r="J80" i="2"/>
  <c r="K17" i="2"/>
  <c r="C103" i="13" s="1"/>
  <c r="J16" i="2"/>
  <c r="C114" i="6" s="1"/>
  <c r="K16" i="2"/>
  <c r="C102" i="13" s="1"/>
  <c r="L16" i="2"/>
  <c r="C102" i="14" s="1"/>
  <c r="M16" i="2"/>
  <c r="J17" i="2"/>
  <c r="C115" i="6" s="1"/>
  <c r="L17" i="2"/>
  <c r="C103" i="14" s="1"/>
  <c r="M17" i="2"/>
  <c r="K18" i="2"/>
  <c r="C104" i="13" s="1"/>
  <c r="L18" i="2"/>
  <c r="C104" i="14" s="1"/>
  <c r="M18" i="2"/>
  <c r="M15" i="2"/>
  <c r="L15" i="2"/>
  <c r="C101" i="14" s="1"/>
  <c r="K15" i="2"/>
  <c r="C101" i="13" s="1"/>
  <c r="C94" i="6"/>
  <c r="B114" i="6"/>
  <c r="B115" i="6"/>
  <c r="B116" i="6"/>
  <c r="B113" i="6"/>
  <c r="AL16" i="2"/>
  <c r="AW16" i="2" s="1"/>
  <c r="AJ16" i="2"/>
  <c r="AT16" i="2" s="1"/>
  <c r="AH16" i="2"/>
  <c r="AF16" i="2"/>
  <c r="AL15" i="2"/>
  <c r="AW15" i="2" s="1"/>
  <c r="AQ15" i="2"/>
  <c r="AF15" i="2"/>
  <c r="M54" i="2"/>
  <c r="L54" i="2"/>
  <c r="C142" i="14" s="1"/>
  <c r="K54" i="2"/>
  <c r="C142" i="13" s="1"/>
  <c r="J54" i="2"/>
  <c r="M52" i="2"/>
  <c r="K52" i="2"/>
  <c r="C141" i="13" s="1"/>
  <c r="J52" i="2"/>
  <c r="C157" i="6" s="1"/>
  <c r="J44" i="2"/>
  <c r="C156" i="6" s="1"/>
  <c r="J39" i="2"/>
  <c r="C155" i="6" s="1"/>
  <c r="C154" i="6"/>
  <c r="H19" i="2"/>
  <c r="G19" i="2"/>
  <c r="C47" i="14" s="1"/>
  <c r="F34" i="14" s="1"/>
  <c r="G34" i="14" s="1"/>
  <c r="F19" i="2"/>
  <c r="C47" i="13" s="1"/>
  <c r="F34" i="13" s="1"/>
  <c r="G34" i="13" s="1"/>
  <c r="E19" i="2"/>
  <c r="C137" i="6"/>
  <c r="C136" i="6"/>
  <c r="AW22" i="2"/>
  <c r="M22" i="2"/>
  <c r="L22" i="2"/>
  <c r="C120" i="14" s="1"/>
  <c r="K22" i="2"/>
  <c r="C120" i="13" s="1"/>
  <c r="M19" i="2"/>
  <c r="L19" i="2"/>
  <c r="C119" i="14" s="1"/>
  <c r="K19" i="2"/>
  <c r="C119" i="13" s="1"/>
  <c r="C135" i="6"/>
  <c r="H4" i="2"/>
  <c r="G4" i="2"/>
  <c r="C45" i="14" s="1"/>
  <c r="F32" i="14" s="1"/>
  <c r="F4" i="2"/>
  <c r="C45" i="13" s="1"/>
  <c r="F32" i="13" s="1"/>
  <c r="E4" i="2"/>
  <c r="C45" i="6" s="1"/>
  <c r="F32" i="6" s="1"/>
  <c r="M13" i="2"/>
  <c r="L13" i="2"/>
  <c r="C82" i="14" s="1"/>
  <c r="K13" i="2"/>
  <c r="C82" i="13" s="1"/>
  <c r="M11" i="2"/>
  <c r="L11" i="2"/>
  <c r="C81" i="14" s="1"/>
  <c r="K11" i="2"/>
  <c r="C81" i="13" s="1"/>
  <c r="M8" i="2"/>
  <c r="L8" i="2"/>
  <c r="C80" i="14" s="1"/>
  <c r="K8" i="2"/>
  <c r="C80" i="13" s="1"/>
  <c r="C92" i="6"/>
  <c r="M6" i="2"/>
  <c r="C79" i="14"/>
  <c r="K6" i="2"/>
  <c r="C79" i="13" s="1"/>
  <c r="M4" i="2"/>
  <c r="L4" i="2"/>
  <c r="C78" i="14" s="1"/>
  <c r="K4" i="2"/>
  <c r="C78" i="13" s="1"/>
  <c r="AL74" i="2"/>
  <c r="AW74" i="2" s="1"/>
  <c r="AJ74" i="2"/>
  <c r="AT74" i="2" s="1"/>
  <c r="AH74" i="2"/>
  <c r="AF74" i="2"/>
  <c r="C83" i="14" l="1"/>
  <c r="AQ16" i="2"/>
  <c r="BF16" i="2"/>
  <c r="AQ74" i="2"/>
  <c r="BF74" i="2"/>
  <c r="G32" i="14"/>
  <c r="AN74" i="2"/>
  <c r="BB74" i="2" s="1"/>
  <c r="AN15" i="2"/>
  <c r="BB15" i="2" s="1"/>
  <c r="C83" i="13"/>
  <c r="G32" i="13"/>
  <c r="C159" i="6"/>
  <c r="AL27" i="2"/>
  <c r="AW27" i="2" s="1"/>
  <c r="AJ27" i="2"/>
  <c r="AT27" i="2" s="1"/>
  <c r="AH27" i="2"/>
  <c r="AF27" i="2"/>
  <c r="C9" i="11"/>
  <c r="E9" i="11"/>
  <c r="E10" i="11" s="1"/>
  <c r="D8" i="11"/>
  <c r="D4" i="11"/>
  <c r="C4" i="11"/>
  <c r="D5" i="11"/>
  <c r="D9" i="11" s="1"/>
  <c r="C7" i="11"/>
  <c r="D7" i="11" s="1"/>
  <c r="C8" i="11"/>
  <c r="C3" i="11"/>
  <c r="D6" i="11"/>
  <c r="D3" i="11"/>
  <c r="AQ27" i="2" l="1"/>
  <c r="BF27" i="2"/>
  <c r="AN27" i="2"/>
  <c r="BB27" i="2" s="1"/>
  <c r="J15" i="2"/>
  <c r="C10" i="11"/>
  <c r="B10" i="11"/>
  <c r="E11" i="11"/>
  <c r="E12" i="11" s="1"/>
  <c r="D10" i="11"/>
  <c r="AL68" i="2"/>
  <c r="AW68" i="2" s="1"/>
  <c r="AJ68" i="2"/>
  <c r="AT68" i="2" s="1"/>
  <c r="AH68" i="2"/>
  <c r="AF68" i="2"/>
  <c r="AH73" i="2"/>
  <c r="BF73" i="2" s="1"/>
  <c r="AJ73" i="2"/>
  <c r="AQ68" i="2" l="1"/>
  <c r="BF68" i="2"/>
  <c r="AI49" i="2"/>
  <c r="AG49" i="2"/>
  <c r="AL46" i="2"/>
  <c r="AW46" i="2" s="1"/>
  <c r="AJ46" i="2"/>
  <c r="AT46" i="2" s="1"/>
  <c r="AH46" i="2"/>
  <c r="BF46" i="2" s="1"/>
  <c r="AF46" i="2"/>
  <c r="AL41" i="2"/>
  <c r="AJ41" i="2"/>
  <c r="AT41" i="2" s="1"/>
  <c r="AH41" i="2"/>
  <c r="BF41" i="2" s="1"/>
  <c r="AF41" i="2"/>
  <c r="AL17" i="2"/>
  <c r="AW17" i="2" s="1"/>
  <c r="AJ17" i="2"/>
  <c r="AT17" i="2" s="1"/>
  <c r="AH17" i="2"/>
  <c r="AF17" i="2"/>
  <c r="AL102" i="2"/>
  <c r="AW102" i="2" s="1"/>
  <c r="AJ102" i="2"/>
  <c r="AT102" i="2" s="1"/>
  <c r="AH102" i="2"/>
  <c r="AF102" i="2"/>
  <c r="AL101" i="2"/>
  <c r="AW101" i="2" s="1"/>
  <c r="AJ101" i="2"/>
  <c r="AT101" i="2" s="1"/>
  <c r="AH101" i="2"/>
  <c r="AF101" i="2"/>
  <c r="AL100" i="2"/>
  <c r="AW100" i="2" s="1"/>
  <c r="AJ100" i="2"/>
  <c r="AT100" i="2" s="1"/>
  <c r="AH100" i="2"/>
  <c r="AL99" i="2"/>
  <c r="AW99" i="2" s="1"/>
  <c r="AJ99" i="2"/>
  <c r="AT99" i="2" s="1"/>
  <c r="AH99" i="2"/>
  <c r="AF99" i="2"/>
  <c r="AL98" i="2"/>
  <c r="AW98" i="2" s="1"/>
  <c r="AJ98" i="2"/>
  <c r="AT98" i="2" s="1"/>
  <c r="AH98" i="2"/>
  <c r="AF98" i="2"/>
  <c r="AL97" i="2"/>
  <c r="AW97" i="2" s="1"/>
  <c r="AJ97" i="2"/>
  <c r="AT97" i="2" s="1"/>
  <c r="AH97" i="2"/>
  <c r="AF97" i="2"/>
  <c r="AL96" i="2"/>
  <c r="AW96" i="2" s="1"/>
  <c r="AJ96" i="2"/>
  <c r="AT96" i="2" s="1"/>
  <c r="AQ96" i="2"/>
  <c r="AF96" i="2"/>
  <c r="AL95" i="2"/>
  <c r="AW95" i="2" s="1"/>
  <c r="AJ95" i="2"/>
  <c r="AT95" i="2" s="1"/>
  <c r="AH95" i="2"/>
  <c r="AF95" i="2"/>
  <c r="AL94" i="2"/>
  <c r="AW94" i="2" s="1"/>
  <c r="AJ94" i="2"/>
  <c r="AT94" i="2" s="1"/>
  <c r="AH94" i="2"/>
  <c r="AF94" i="2"/>
  <c r="AL93" i="2"/>
  <c r="AW93" i="2" s="1"/>
  <c r="AJ93" i="2"/>
  <c r="AT93" i="2" s="1"/>
  <c r="AH93" i="2"/>
  <c r="AF93" i="2"/>
  <c r="AL57" i="2"/>
  <c r="AW57" i="2" s="1"/>
  <c r="AJ57" i="2"/>
  <c r="AT57" i="2" s="1"/>
  <c r="AH57" i="2"/>
  <c r="AF57" i="2"/>
  <c r="AL56" i="2"/>
  <c r="AW56" i="2" s="1"/>
  <c r="AJ56" i="2"/>
  <c r="AT56" i="2" s="1"/>
  <c r="AH56" i="2"/>
  <c r="AF56" i="2"/>
  <c r="AL55" i="2"/>
  <c r="AW55" i="2" s="1"/>
  <c r="AJ55" i="2"/>
  <c r="AT55" i="2" s="1"/>
  <c r="AH55" i="2"/>
  <c r="BF55" i="2" s="1"/>
  <c r="AF55" i="2"/>
  <c r="AL54" i="2"/>
  <c r="AW54" i="2" s="1"/>
  <c r="AI54" i="2"/>
  <c r="AJ54" i="2" s="1"/>
  <c r="AT54" i="2" s="1"/>
  <c r="AG54" i="2"/>
  <c r="AH54" i="2" s="1"/>
  <c r="AF54" i="2"/>
  <c r="AL78" i="2"/>
  <c r="AW78" i="2" s="1"/>
  <c r="AJ78" i="2"/>
  <c r="AT78" i="2" s="1"/>
  <c r="AH78" i="2"/>
  <c r="AF78" i="2"/>
  <c r="AL77" i="2"/>
  <c r="AW77" i="2" s="1"/>
  <c r="AJ77" i="2"/>
  <c r="AT77" i="2" s="1"/>
  <c r="AH77" i="2"/>
  <c r="AF77" i="2"/>
  <c r="AL67" i="2"/>
  <c r="AW67" i="2" s="1"/>
  <c r="AJ67" i="2"/>
  <c r="AT67" i="2" s="1"/>
  <c r="AH67" i="2"/>
  <c r="AF67" i="2"/>
  <c r="AL76" i="2"/>
  <c r="AW76" i="2" s="1"/>
  <c r="AJ76" i="2"/>
  <c r="AT76" i="2" s="1"/>
  <c r="AH76" i="2"/>
  <c r="AF76" i="2"/>
  <c r="AL75" i="2"/>
  <c r="AW75" i="2" s="1"/>
  <c r="AJ75" i="2"/>
  <c r="AT75" i="2" s="1"/>
  <c r="AH75" i="2"/>
  <c r="AF75" i="2"/>
  <c r="AL92" i="2"/>
  <c r="AW92" i="2" s="1"/>
  <c r="AJ92" i="2"/>
  <c r="AH92" i="2"/>
  <c r="BF92" i="2" s="1"/>
  <c r="AF92" i="2"/>
  <c r="AL91" i="2"/>
  <c r="AW91" i="2" s="1"/>
  <c r="AJ91" i="2"/>
  <c r="AH91" i="2"/>
  <c r="BF91" i="2" s="1"/>
  <c r="AF91" i="2"/>
  <c r="AL72" i="2"/>
  <c r="AW72" i="2" s="1"/>
  <c r="AJ72" i="2"/>
  <c r="AT72" i="2" s="1"/>
  <c r="AH72" i="2"/>
  <c r="BF72" i="2" s="1"/>
  <c r="AF72" i="2"/>
  <c r="AL60" i="2"/>
  <c r="AW60" i="2" s="1"/>
  <c r="AJ60" i="2"/>
  <c r="AT60" i="2" s="1"/>
  <c r="AH60" i="2"/>
  <c r="AF60" i="2"/>
  <c r="AL59" i="2"/>
  <c r="AW59" i="2" s="1"/>
  <c r="AJ59" i="2"/>
  <c r="AT59" i="2" s="1"/>
  <c r="AH59" i="2"/>
  <c r="AF59" i="2"/>
  <c r="AL90" i="2"/>
  <c r="AW90" i="2" s="1"/>
  <c r="AJ90" i="2"/>
  <c r="AT90" i="2" s="1"/>
  <c r="AH90" i="2"/>
  <c r="AF90" i="2"/>
  <c r="AL89" i="2"/>
  <c r="AW89" i="2" s="1"/>
  <c r="AJ89" i="2"/>
  <c r="AT89" i="2" s="1"/>
  <c r="AH89" i="2"/>
  <c r="AF89" i="2"/>
  <c r="AL88" i="2"/>
  <c r="AW88" i="2" s="1"/>
  <c r="AJ88" i="2"/>
  <c r="AT88" i="2" s="1"/>
  <c r="AH88" i="2"/>
  <c r="AF88" i="2"/>
  <c r="AL87" i="2"/>
  <c r="AW87" i="2" s="1"/>
  <c r="AJ87" i="2"/>
  <c r="AT87" i="2" s="1"/>
  <c r="AH87" i="2"/>
  <c r="AF87" i="2"/>
  <c r="AL65" i="2"/>
  <c r="AW65" i="2" s="1"/>
  <c r="AJ65" i="2"/>
  <c r="AT65" i="2" s="1"/>
  <c r="AH65" i="2"/>
  <c r="AF65" i="2"/>
  <c r="AL85" i="2"/>
  <c r="AW85" i="2" s="1"/>
  <c r="AJ85" i="2"/>
  <c r="AT85" i="2" s="1"/>
  <c r="AH85" i="2"/>
  <c r="AF85" i="2"/>
  <c r="AL84" i="2"/>
  <c r="AW84" i="2" s="1"/>
  <c r="AJ84" i="2"/>
  <c r="AT84" i="2" s="1"/>
  <c r="AH84" i="2"/>
  <c r="AF84" i="2"/>
  <c r="AL83" i="2"/>
  <c r="AW83" i="2" s="1"/>
  <c r="AJ83" i="2"/>
  <c r="AT83" i="2" s="1"/>
  <c r="AH83" i="2"/>
  <c r="AF83" i="2"/>
  <c r="AL82" i="2"/>
  <c r="AW82" i="2" s="1"/>
  <c r="AJ82" i="2"/>
  <c r="AT82" i="2" s="1"/>
  <c r="AH82" i="2"/>
  <c r="AF82" i="2"/>
  <c r="AL66" i="2"/>
  <c r="AW66" i="2" s="1"/>
  <c r="AJ66" i="2"/>
  <c r="AT66" i="2" s="1"/>
  <c r="AH66" i="2"/>
  <c r="AF66" i="2"/>
  <c r="AL81" i="2"/>
  <c r="AW81" i="2" s="1"/>
  <c r="AJ81" i="2"/>
  <c r="AT81" i="2" s="1"/>
  <c r="AH81" i="2"/>
  <c r="AF81" i="2"/>
  <c r="AL36" i="2"/>
  <c r="AW36" i="2" s="1"/>
  <c r="AJ36" i="2"/>
  <c r="AT36" i="2" s="1"/>
  <c r="AH36" i="2"/>
  <c r="AF36" i="2"/>
  <c r="AH47" i="2"/>
  <c r="AL47" i="2"/>
  <c r="AW47" i="2" s="1"/>
  <c r="AJ47" i="2"/>
  <c r="AT47" i="2" s="1"/>
  <c r="AF47" i="2"/>
  <c r="AL35" i="2"/>
  <c r="AW35" i="2" s="1"/>
  <c r="AJ35" i="2"/>
  <c r="AT35" i="2" s="1"/>
  <c r="AH35" i="2"/>
  <c r="AF35" i="2"/>
  <c r="AL34" i="2"/>
  <c r="AW34" i="2" s="1"/>
  <c r="AJ34" i="2"/>
  <c r="AT34" i="2" s="1"/>
  <c r="AH34" i="2"/>
  <c r="AF34" i="2"/>
  <c r="AL33" i="2"/>
  <c r="AW33" i="2" s="1"/>
  <c r="AJ33" i="2"/>
  <c r="AT33" i="2" s="1"/>
  <c r="AH33" i="2"/>
  <c r="AF33" i="2"/>
  <c r="AL45" i="2"/>
  <c r="AW45" i="2" s="1"/>
  <c r="AJ45" i="2"/>
  <c r="AT45" i="2" s="1"/>
  <c r="AH45" i="2"/>
  <c r="BF45" i="2" s="1"/>
  <c r="AF45" i="2"/>
  <c r="AL86" i="2"/>
  <c r="AW86" i="2" s="1"/>
  <c r="AJ86" i="2"/>
  <c r="AT86" i="2" s="1"/>
  <c r="AH86" i="2"/>
  <c r="AF86" i="2"/>
  <c r="AL7" i="2"/>
  <c r="AW7" i="2" s="1"/>
  <c r="AJ7" i="2"/>
  <c r="AT7" i="2" s="1"/>
  <c r="AH7" i="2"/>
  <c r="AF7" i="2"/>
  <c r="AF12" i="2"/>
  <c r="AL9" i="2"/>
  <c r="AW9" i="2" s="1"/>
  <c r="AJ9" i="2"/>
  <c r="AT9" i="2" s="1"/>
  <c r="AH9" i="2"/>
  <c r="AF9" i="2"/>
  <c r="J62" i="2"/>
  <c r="C175" i="6" s="1"/>
  <c r="AI38" i="2"/>
  <c r="AG38" i="2"/>
  <c r="AL12" i="2"/>
  <c r="AW12" i="2" s="1"/>
  <c r="AJ12" i="2"/>
  <c r="AT12" i="2" s="1"/>
  <c r="AH12" i="2"/>
  <c r="AL58" i="2"/>
  <c r="AW58" i="2" s="1"/>
  <c r="AJ58" i="2"/>
  <c r="AT58" i="2" s="1"/>
  <c r="AH58" i="2"/>
  <c r="AF58" i="2"/>
  <c r="AL5" i="2"/>
  <c r="AW5" i="2" s="1"/>
  <c r="AJ5" i="2"/>
  <c r="AT5" i="2" s="1"/>
  <c r="AH5" i="2"/>
  <c r="AF5" i="2"/>
  <c r="H15" i="2"/>
  <c r="M74" i="2"/>
  <c r="M71" i="2"/>
  <c r="M70" i="2"/>
  <c r="M62" i="2"/>
  <c r="M58" i="2"/>
  <c r="M44" i="2"/>
  <c r="M39" i="2"/>
  <c r="M31" i="2"/>
  <c r="M24" i="2"/>
  <c r="AQ47" i="2" l="1"/>
  <c r="BF47" i="2"/>
  <c r="AQ9" i="2"/>
  <c r="BF9" i="2"/>
  <c r="AP100" i="2"/>
  <c r="K100" i="2" s="1"/>
  <c r="C194" i="13" s="1"/>
  <c r="BF100" i="2"/>
  <c r="AQ101" i="2"/>
  <c r="BF101" i="2"/>
  <c r="AQ102" i="2"/>
  <c r="BF102" i="2"/>
  <c r="AQ17" i="2"/>
  <c r="BF17" i="2"/>
  <c r="AQ12" i="2"/>
  <c r="BF12" i="2"/>
  <c r="AQ7" i="2"/>
  <c r="BF7" i="2"/>
  <c r="AQ86" i="2"/>
  <c r="BF86" i="2"/>
  <c r="AQ33" i="2"/>
  <c r="BF33" i="2"/>
  <c r="AQ34" i="2"/>
  <c r="BF34" i="2"/>
  <c r="AQ35" i="2"/>
  <c r="BF35" i="2"/>
  <c r="AQ36" i="2"/>
  <c r="BF36" i="2"/>
  <c r="AQ81" i="2"/>
  <c r="BF81" i="2"/>
  <c r="AQ66" i="2"/>
  <c r="BF66" i="2"/>
  <c r="AQ82" i="2"/>
  <c r="BF82" i="2"/>
  <c r="AQ83" i="2"/>
  <c r="BF83" i="2"/>
  <c r="AQ84" i="2"/>
  <c r="BF84" i="2"/>
  <c r="AQ85" i="2"/>
  <c r="BF85" i="2"/>
  <c r="AQ65" i="2"/>
  <c r="BF65" i="2"/>
  <c r="AQ87" i="2"/>
  <c r="BF87" i="2"/>
  <c r="AQ88" i="2"/>
  <c r="BF88" i="2"/>
  <c r="AQ89" i="2"/>
  <c r="BF89" i="2"/>
  <c r="AQ90" i="2"/>
  <c r="BF90" i="2"/>
  <c r="AQ59" i="2"/>
  <c r="BF59" i="2"/>
  <c r="AQ60" i="2"/>
  <c r="BF60" i="2"/>
  <c r="AQ75" i="2"/>
  <c r="BF75" i="2"/>
  <c r="AQ76" i="2"/>
  <c r="BF76" i="2"/>
  <c r="AQ67" i="2"/>
  <c r="BF67" i="2"/>
  <c r="AQ77" i="2"/>
  <c r="BF77" i="2"/>
  <c r="AQ78" i="2"/>
  <c r="BF78" i="2"/>
  <c r="AQ54" i="2"/>
  <c r="BF54" i="2"/>
  <c r="AQ56" i="2"/>
  <c r="BF56" i="2"/>
  <c r="AQ57" i="2"/>
  <c r="BF57" i="2"/>
  <c r="AQ93" i="2"/>
  <c r="BF93" i="2"/>
  <c r="AQ94" i="2"/>
  <c r="BF94" i="2"/>
  <c r="AQ95" i="2"/>
  <c r="BF95" i="2"/>
  <c r="AQ97" i="2"/>
  <c r="BF97" i="2"/>
  <c r="AQ98" i="2"/>
  <c r="BF98" i="2"/>
  <c r="AQ99" i="2"/>
  <c r="BF99" i="2"/>
  <c r="AQ5" i="2"/>
  <c r="BF5" i="2"/>
  <c r="AQ58" i="2"/>
  <c r="BF58" i="2"/>
  <c r="AN12" i="2"/>
  <c r="BB12" i="2" s="1"/>
  <c r="AN101" i="2"/>
  <c r="BB101" i="2" s="1"/>
  <c r="AN102" i="2"/>
  <c r="BB102" i="2" s="1"/>
  <c r="AN5" i="2"/>
  <c r="BB5" i="2" s="1"/>
  <c r="AN9" i="2"/>
  <c r="BB9" i="2" s="1"/>
  <c r="AN7" i="2"/>
  <c r="BB7" i="2" s="1"/>
  <c r="AN86" i="2"/>
  <c r="BB86" i="2" s="1"/>
  <c r="AN33" i="2"/>
  <c r="BB33" i="2" s="1"/>
  <c r="AN34" i="2"/>
  <c r="BB34" i="2" s="1"/>
  <c r="AN36" i="2"/>
  <c r="BB36" i="2" s="1"/>
  <c r="AN81" i="2"/>
  <c r="BB81" i="2" s="1"/>
  <c r="AN66" i="2"/>
  <c r="BB66" i="2" s="1"/>
  <c r="AN82" i="2"/>
  <c r="BB82" i="2" s="1"/>
  <c r="AN83" i="2"/>
  <c r="BB83" i="2" s="1"/>
  <c r="AN84" i="2"/>
  <c r="BB84" i="2" s="1"/>
  <c r="AN85" i="2"/>
  <c r="BB85" i="2" s="1"/>
  <c r="AN65" i="2"/>
  <c r="BB65" i="2" s="1"/>
  <c r="AN87" i="2"/>
  <c r="BB87" i="2" s="1"/>
  <c r="AN88" i="2"/>
  <c r="BB88" i="2" s="1"/>
  <c r="AN89" i="2"/>
  <c r="BB89" i="2" s="1"/>
  <c r="AN90" i="2"/>
  <c r="BB90" i="2" s="1"/>
  <c r="AN59" i="2"/>
  <c r="BB59" i="2" s="1"/>
  <c r="AN60" i="2"/>
  <c r="BB60" i="2" s="1"/>
  <c r="AN75" i="2"/>
  <c r="BB75" i="2" s="1"/>
  <c r="AN76" i="2"/>
  <c r="BB76" i="2" s="1"/>
  <c r="AN67" i="2"/>
  <c r="BB67" i="2" s="1"/>
  <c r="AN77" i="2"/>
  <c r="BB77" i="2" s="1"/>
  <c r="AN78" i="2"/>
  <c r="BB78" i="2" s="1"/>
  <c r="AN56" i="2"/>
  <c r="BB56" i="2" s="1"/>
  <c r="AN57" i="2"/>
  <c r="BB57" i="2" s="1"/>
  <c r="AN93" i="2"/>
  <c r="BB93" i="2" s="1"/>
  <c r="AN95" i="2"/>
  <c r="BB95" i="2" s="1"/>
  <c r="AN96" i="2"/>
  <c r="BB96" i="2" s="1"/>
  <c r="AN97" i="2"/>
  <c r="BB97" i="2" s="1"/>
  <c r="AN98" i="2"/>
  <c r="BB98" i="2" s="1"/>
  <c r="AN99" i="2"/>
  <c r="BB99" i="2" s="1"/>
  <c r="AQ100" i="2"/>
  <c r="F31" i="2"/>
  <c r="C48" i="13" s="1"/>
  <c r="F35" i="13" s="1"/>
  <c r="G35" i="13" s="1"/>
  <c r="J71" i="2"/>
  <c r="C177" i="6" s="1"/>
  <c r="L62" i="2"/>
  <c r="C156" i="14" s="1"/>
  <c r="K62" i="2"/>
  <c r="C156" i="13" s="1"/>
  <c r="B35" i="11" l="1"/>
  <c r="C35" i="11" s="1"/>
  <c r="B36" i="11"/>
  <c r="C36" i="11" s="1"/>
  <c r="B37" i="11"/>
  <c r="C37" i="11" s="1"/>
  <c r="B38" i="11"/>
  <c r="C38" i="11" s="1"/>
  <c r="B39" i="11"/>
  <c r="C39" i="11" s="1"/>
  <c r="B40" i="11"/>
  <c r="C40" i="11" s="1"/>
  <c r="B41" i="11"/>
  <c r="C41" i="11" s="1"/>
  <c r="B42" i="11"/>
  <c r="C42" i="11" s="1"/>
  <c r="B43" i="11"/>
  <c r="C43" i="11" s="1"/>
  <c r="B44" i="11"/>
  <c r="C44" i="11" s="1"/>
  <c r="B45" i="11"/>
  <c r="C45" i="11" s="1"/>
  <c r="B46" i="11"/>
  <c r="C46" i="11" s="1"/>
  <c r="L58" i="2" l="1"/>
  <c r="C155" i="14" s="1"/>
  <c r="K58" i="2"/>
  <c r="C155" i="13" s="1"/>
  <c r="J58" i="2"/>
  <c r="C174" i="6" s="1"/>
  <c r="AL61" i="2"/>
  <c r="AW61" i="2" s="1"/>
  <c r="AJ61" i="2"/>
  <c r="AT61" i="2" s="1"/>
  <c r="AH61" i="2"/>
  <c r="AF61" i="2"/>
  <c r="AJ20" i="2"/>
  <c r="AT20" i="2" s="1"/>
  <c r="AH20" i="2"/>
  <c r="AL20" i="2"/>
  <c r="AW20" i="2" s="1"/>
  <c r="AQ20" i="2" l="1"/>
  <c r="BF20" i="2"/>
  <c r="AQ61" i="2"/>
  <c r="BF61" i="2"/>
  <c r="AN61" i="2"/>
  <c r="BB61" i="2" s="1"/>
  <c r="L74" i="2"/>
  <c r="C159" i="14" s="1"/>
  <c r="K74" i="2"/>
  <c r="C159" i="13" s="1"/>
  <c r="J74" i="2"/>
  <c r="C178" i="6" s="1"/>
  <c r="L71" i="2"/>
  <c r="C158" i="14" s="1"/>
  <c r="K71" i="2"/>
  <c r="C158" i="13" s="1"/>
  <c r="L70" i="2"/>
  <c r="C157" i="14" s="1"/>
  <c r="K70" i="2"/>
  <c r="C157" i="13" s="1"/>
  <c r="J70" i="2"/>
  <c r="L52" i="2"/>
  <c r="C141" i="14" s="1"/>
  <c r="L44" i="2"/>
  <c r="C140" i="14" s="1"/>
  <c r="K44" i="2"/>
  <c r="C140" i="13" s="1"/>
  <c r="L39" i="2"/>
  <c r="C139" i="14" s="1"/>
  <c r="K39" i="2"/>
  <c r="C139" i="13" s="1"/>
  <c r="L31" i="2"/>
  <c r="C138" i="14" s="1"/>
  <c r="K31" i="2"/>
  <c r="C138" i="13" s="1"/>
  <c r="L24" i="2"/>
  <c r="C121" i="14" s="1"/>
  <c r="C122" i="14" s="1"/>
  <c r="K24" i="2"/>
  <c r="C121" i="13" s="1"/>
  <c r="C122" i="13" s="1"/>
  <c r="C160" i="14" l="1"/>
  <c r="C143" i="14"/>
  <c r="C160" i="13"/>
  <c r="C143" i="13"/>
  <c r="C90" i="6"/>
  <c r="C113" i="6"/>
  <c r="C176" i="6"/>
  <c r="C179" i="6" s="1"/>
  <c r="C91" i="6"/>
  <c r="C194" i="6"/>
  <c r="C138" i="6"/>
  <c r="C158" i="6"/>
  <c r="C93" i="6"/>
  <c r="C95" i="6" l="1"/>
  <c r="AJ6" i="2"/>
  <c r="AH6" i="2"/>
  <c r="BF6" i="2" s="1"/>
  <c r="AF6" i="2"/>
  <c r="AL10" i="2"/>
  <c r="AJ10" i="2"/>
  <c r="AH10" i="2"/>
  <c r="BF10" i="2" s="1"/>
  <c r="AF10" i="2"/>
  <c r="AL8" i="2"/>
  <c r="AJ8" i="2"/>
  <c r="AH8" i="2"/>
  <c r="BF8" i="2" s="1"/>
  <c r="AF8" i="2"/>
  <c r="AL6" i="2"/>
  <c r="AL4" i="2"/>
  <c r="AJ4" i="2"/>
  <c r="AH4" i="2"/>
  <c r="BF4" i="2" s="1"/>
  <c r="AF4" i="2"/>
  <c r="AF18" i="2"/>
  <c r="AH18" i="2"/>
  <c r="BF18" i="2" s="1"/>
  <c r="AJ18" i="2"/>
  <c r="AL18" i="2"/>
  <c r="G15" i="2"/>
  <c r="C46" i="14" s="1"/>
  <c r="F33" i="14" s="1"/>
  <c r="F15" i="2"/>
  <c r="C46" i="13" s="1"/>
  <c r="F33" i="13" s="1"/>
  <c r="E15" i="2"/>
  <c r="H31" i="2"/>
  <c r="G31" i="2"/>
  <c r="C48" i="14" s="1"/>
  <c r="F35" i="14" s="1"/>
  <c r="G35" i="14" s="1"/>
  <c r="E31" i="2"/>
  <c r="H58" i="2"/>
  <c r="G58" i="2"/>
  <c r="C49" i="14" s="1"/>
  <c r="F36" i="14" s="1"/>
  <c r="G36" i="14" s="1"/>
  <c r="F58" i="2"/>
  <c r="C49" i="13" s="1"/>
  <c r="F36" i="13" s="1"/>
  <c r="G36" i="13" s="1"/>
  <c r="E58" i="2"/>
  <c r="H80" i="2"/>
  <c r="G80" i="2"/>
  <c r="C50" i="14" s="1"/>
  <c r="F37" i="14" s="1"/>
  <c r="G37" i="14" s="1"/>
  <c r="F80" i="2"/>
  <c r="C50" i="13" s="1"/>
  <c r="F37" i="13" s="1"/>
  <c r="G37" i="13" s="1"/>
  <c r="E80" i="2"/>
  <c r="AL32" i="2"/>
  <c r="AW32" i="2" s="1"/>
  <c r="AJ32" i="2"/>
  <c r="AT32" i="2" s="1"/>
  <c r="AH32" i="2"/>
  <c r="BF32" i="2" s="1"/>
  <c r="AF32" i="2"/>
  <c r="G33" i="14" l="1"/>
  <c r="F38" i="14"/>
  <c r="B6" i="14" s="1"/>
  <c r="D6" i="14" s="1"/>
  <c r="AN8" i="2"/>
  <c r="BB8" i="2" s="1"/>
  <c r="AN6" i="2"/>
  <c r="BB6" i="2" s="1"/>
  <c r="AN18" i="2"/>
  <c r="BB18" i="2" s="1"/>
  <c r="AN10" i="2"/>
  <c r="BB10" i="2" s="1"/>
  <c r="G33" i="13"/>
  <c r="F38" i="13"/>
  <c r="AQ4" i="2"/>
  <c r="AN4" i="2"/>
  <c r="BB4" i="2" s="1"/>
  <c r="AL28" i="2"/>
  <c r="AW28" i="2" s="1"/>
  <c r="AJ28" i="2"/>
  <c r="AT28" i="2" s="1"/>
  <c r="AH28" i="2"/>
  <c r="AF28" i="2"/>
  <c r="AF52" i="2"/>
  <c r="AI37" i="2"/>
  <c r="AG37" i="2"/>
  <c r="AI51" i="2"/>
  <c r="AG51" i="2"/>
  <c r="AG39" i="2"/>
  <c r="AG48" i="2"/>
  <c r="AK44" i="2"/>
  <c r="AI44" i="2"/>
  <c r="AG44" i="2"/>
  <c r="AQ28" i="2" l="1"/>
  <c r="BF28" i="2"/>
  <c r="J18" i="2"/>
  <c r="C116" i="6" s="1"/>
  <c r="B15" i="2"/>
  <c r="AN28" i="2"/>
  <c r="BB28" i="2" s="1"/>
  <c r="B6" i="13"/>
  <c r="D6" i="13" s="1"/>
  <c r="AL29" i="2"/>
  <c r="AW29" i="2" s="1"/>
  <c r="AJ29" i="2"/>
  <c r="AT29" i="2" s="1"/>
  <c r="AH29" i="2"/>
  <c r="AF29" i="2"/>
  <c r="AQ29" i="2" l="1"/>
  <c r="BF29" i="2"/>
  <c r="AN29" i="2"/>
  <c r="BB29" i="2" s="1"/>
  <c r="AF103" i="2"/>
  <c r="AH103" i="2"/>
  <c r="AJ103" i="2"/>
  <c r="AT103" i="2" s="1"/>
  <c r="AL103" i="2"/>
  <c r="AW103" i="2" s="1"/>
  <c r="AW6" i="2"/>
  <c r="AW8" i="2"/>
  <c r="AW10" i="2"/>
  <c r="AW4" i="2"/>
  <c r="AT6" i="2"/>
  <c r="AT8" i="2"/>
  <c r="AT10" i="2"/>
  <c r="AT4" i="2"/>
  <c r="AQ6" i="2"/>
  <c r="AQ8" i="2"/>
  <c r="AQ10" i="2"/>
  <c r="AQ103" i="2" l="1"/>
  <c r="BF103" i="2"/>
  <c r="B50" i="6"/>
  <c r="B72" i="6" s="1"/>
  <c r="B49" i="6"/>
  <c r="B71" i="6" s="1"/>
  <c r="B48" i="6"/>
  <c r="B70" i="6" s="1"/>
  <c r="B47" i="6"/>
  <c r="B69" i="6" s="1"/>
  <c r="B46" i="6"/>
  <c r="B68" i="6" s="1"/>
  <c r="B45" i="6"/>
  <c r="B67" i="6" s="1"/>
  <c r="E37" i="6"/>
  <c r="E36" i="6"/>
  <c r="E35" i="6"/>
  <c r="E34" i="6"/>
  <c r="E33" i="6"/>
  <c r="E32" i="6"/>
  <c r="C46" i="6" l="1"/>
  <c r="F33" i="6" s="1"/>
  <c r="G32" i="6"/>
  <c r="C49" i="6"/>
  <c r="F36" i="6" s="1"/>
  <c r="G36" i="6" s="1"/>
  <c r="G33" i="6" l="1"/>
  <c r="AF23" i="2"/>
  <c r="AN23" i="2" l="1"/>
  <c r="BB23" i="2" s="1"/>
  <c r="AF79" i="2"/>
  <c r="AH79" i="2"/>
  <c r="AQ79" i="2" l="1"/>
  <c r="BF79" i="2"/>
  <c r="AN79" i="2"/>
  <c r="BB79" i="2" s="1"/>
  <c r="AL80" i="2"/>
  <c r="AW80" i="2" s="1"/>
  <c r="AJ80" i="2"/>
  <c r="AH80" i="2"/>
  <c r="BF80" i="2" s="1"/>
  <c r="AF80" i="2"/>
  <c r="AL79" i="2"/>
  <c r="AW79" i="2" s="1"/>
  <c r="AJ79" i="2"/>
  <c r="AT79" i="2" s="1"/>
  <c r="AL73" i="2"/>
  <c r="AW73" i="2" s="1"/>
  <c r="AF73" i="2"/>
  <c r="AL71" i="2"/>
  <c r="AW71" i="2" s="1"/>
  <c r="AJ71" i="2"/>
  <c r="AT71" i="2" s="1"/>
  <c r="AH71" i="2"/>
  <c r="BF71" i="2" s="1"/>
  <c r="AF71" i="2"/>
  <c r="AL70" i="2"/>
  <c r="AW70" i="2" s="1"/>
  <c r="AJ70" i="2"/>
  <c r="AT70" i="2" s="1"/>
  <c r="AH70" i="2"/>
  <c r="AF70" i="2"/>
  <c r="AL69" i="2"/>
  <c r="AW69" i="2" s="1"/>
  <c r="AJ69" i="2"/>
  <c r="AT69" i="2" s="1"/>
  <c r="AH69" i="2"/>
  <c r="AF69" i="2"/>
  <c r="AL64" i="2"/>
  <c r="AW64" i="2" s="1"/>
  <c r="AJ64" i="2"/>
  <c r="AT64" i="2" s="1"/>
  <c r="AH64" i="2"/>
  <c r="AF64" i="2"/>
  <c r="AL63" i="2"/>
  <c r="AW63" i="2" s="1"/>
  <c r="AJ63" i="2"/>
  <c r="AT63" i="2" s="1"/>
  <c r="AH63" i="2"/>
  <c r="AF63" i="2"/>
  <c r="AL62" i="2"/>
  <c r="AW62" i="2" s="1"/>
  <c r="AJ62" i="2"/>
  <c r="AT62" i="2" s="1"/>
  <c r="AH62" i="2"/>
  <c r="AF62" i="2"/>
  <c r="AL49" i="2"/>
  <c r="AW49" i="2" s="1"/>
  <c r="AJ49" i="2"/>
  <c r="AT49" i="2" s="1"/>
  <c r="AH49" i="2"/>
  <c r="AF49" i="2"/>
  <c r="AL53" i="2"/>
  <c r="AW53" i="2" s="1"/>
  <c r="AJ53" i="2"/>
  <c r="AH53" i="2"/>
  <c r="BF53" i="2" s="1"/>
  <c r="AF53" i="2"/>
  <c r="AL52" i="2"/>
  <c r="AW52" i="2" s="1"/>
  <c r="AJ52" i="2"/>
  <c r="AH52" i="2"/>
  <c r="BF52" i="2" s="1"/>
  <c r="AL31" i="2"/>
  <c r="AW31" i="2" s="1"/>
  <c r="AJ31" i="2"/>
  <c r="AT31" i="2" s="1"/>
  <c r="AH31" i="2"/>
  <c r="BF31" i="2" s="1"/>
  <c r="AF31" i="2"/>
  <c r="AL37" i="2"/>
  <c r="AW37" i="2" s="1"/>
  <c r="AJ37" i="2"/>
  <c r="AT37" i="2" s="1"/>
  <c r="AH37" i="2"/>
  <c r="AF37" i="2"/>
  <c r="AL51" i="2"/>
  <c r="AW51" i="2" s="1"/>
  <c r="AJ51" i="2"/>
  <c r="AT51" i="2" s="1"/>
  <c r="AH51" i="2"/>
  <c r="AF51" i="2"/>
  <c r="AL43" i="2"/>
  <c r="AW43" i="2" s="1"/>
  <c r="AJ43" i="2"/>
  <c r="AT43" i="2" s="1"/>
  <c r="AH43" i="2"/>
  <c r="AF43" i="2"/>
  <c r="AL42" i="2"/>
  <c r="AW42" i="2" s="1"/>
  <c r="AJ42" i="2"/>
  <c r="AT42" i="2" s="1"/>
  <c r="AH42" i="2"/>
  <c r="AF42" i="2"/>
  <c r="AL40" i="2"/>
  <c r="AW40" i="2" s="1"/>
  <c r="AJ40" i="2"/>
  <c r="AT40" i="2" s="1"/>
  <c r="AH40" i="2"/>
  <c r="BF40" i="2" s="1"/>
  <c r="AF40" i="2"/>
  <c r="AL39" i="2"/>
  <c r="AW39" i="2" s="1"/>
  <c r="AJ39" i="2"/>
  <c r="AT39" i="2" s="1"/>
  <c r="AH39" i="2"/>
  <c r="BF39" i="2" s="1"/>
  <c r="AL48" i="2"/>
  <c r="AW48" i="2" s="1"/>
  <c r="AJ48" i="2"/>
  <c r="AT48" i="2" s="1"/>
  <c r="AH48" i="2"/>
  <c r="AF48" i="2"/>
  <c r="AL44" i="2"/>
  <c r="AW44" i="2" s="1"/>
  <c r="AJ44" i="2"/>
  <c r="AT44" i="2" s="1"/>
  <c r="AH44" i="2"/>
  <c r="AF44" i="2"/>
  <c r="AL50" i="2"/>
  <c r="AW50" i="2" s="1"/>
  <c r="AJ50" i="2"/>
  <c r="AT50" i="2" s="1"/>
  <c r="AH50" i="2"/>
  <c r="BF50" i="2" s="1"/>
  <c r="AF50" i="2"/>
  <c r="AL38" i="2"/>
  <c r="AW38" i="2" s="1"/>
  <c r="AJ38" i="2"/>
  <c r="AT38" i="2" s="1"/>
  <c r="AH38" i="2"/>
  <c r="AF38" i="2"/>
  <c r="AL30" i="2"/>
  <c r="AW30" i="2" s="1"/>
  <c r="AJ30" i="2"/>
  <c r="AH30" i="2"/>
  <c r="BF30" i="2" s="1"/>
  <c r="AF30" i="2"/>
  <c r="AL26" i="2"/>
  <c r="AW26" i="2" s="1"/>
  <c r="AJ26" i="2"/>
  <c r="AT26" i="2" s="1"/>
  <c r="AH26" i="2"/>
  <c r="BF26" i="2" s="1"/>
  <c r="AF26" i="2"/>
  <c r="AL25" i="2"/>
  <c r="AW25" i="2" s="1"/>
  <c r="AJ25" i="2"/>
  <c r="AT25" i="2" s="1"/>
  <c r="AH25" i="2"/>
  <c r="AF25" i="2"/>
  <c r="AL24" i="2"/>
  <c r="AW24" i="2" s="1"/>
  <c r="AJ24" i="2"/>
  <c r="AH24" i="2"/>
  <c r="BF24" i="2" s="1"/>
  <c r="AF24" i="2"/>
  <c r="AL23" i="2"/>
  <c r="AW23" i="2" s="1"/>
  <c r="AJ23" i="2"/>
  <c r="AT23" i="2" s="1"/>
  <c r="AH23" i="2"/>
  <c r="BF23" i="2" s="1"/>
  <c r="AL21" i="2"/>
  <c r="AW21" i="2" s="1"/>
  <c r="AJ21" i="2"/>
  <c r="AT21" i="2" s="1"/>
  <c r="AH21" i="2"/>
  <c r="AF21" i="2"/>
  <c r="AL19" i="2"/>
  <c r="AW19" i="2" s="1"/>
  <c r="AJ19" i="2"/>
  <c r="AT19" i="2" s="1"/>
  <c r="AH19" i="2"/>
  <c r="AF19" i="2"/>
  <c r="AW18" i="2"/>
  <c r="AT18" i="2"/>
  <c r="AQ18" i="2"/>
  <c r="AL14" i="2"/>
  <c r="AW14" i="2" s="1"/>
  <c r="AJ14" i="2"/>
  <c r="AT14" i="2" s="1"/>
  <c r="AH14" i="2"/>
  <c r="AF14" i="2"/>
  <c r="AL13" i="2"/>
  <c r="AW13" i="2" s="1"/>
  <c r="AJ13" i="2"/>
  <c r="AT13" i="2" s="1"/>
  <c r="AH13" i="2"/>
  <c r="AF13" i="2"/>
  <c r="AL11" i="2"/>
  <c r="AJ11" i="2"/>
  <c r="AH11" i="2"/>
  <c r="BF11" i="2" s="1"/>
  <c r="AF11" i="2"/>
  <c r="AQ25" i="2" l="1"/>
  <c r="BF25" i="2"/>
  <c r="AQ19" i="2"/>
  <c r="BF19" i="2"/>
  <c r="AQ49" i="2"/>
  <c r="BF49" i="2"/>
  <c r="AQ62" i="2"/>
  <c r="BF62" i="2"/>
  <c r="AQ63" i="2"/>
  <c r="BF63" i="2"/>
  <c r="AQ64" i="2"/>
  <c r="BF64" i="2"/>
  <c r="AQ69" i="2"/>
  <c r="BF69" i="2"/>
  <c r="AQ70" i="2"/>
  <c r="BF70" i="2"/>
  <c r="AQ38" i="2"/>
  <c r="BF38" i="2"/>
  <c r="AQ44" i="2"/>
  <c r="BF44" i="2"/>
  <c r="AQ48" i="2"/>
  <c r="BF48" i="2"/>
  <c r="AQ21" i="2"/>
  <c r="BF21" i="2"/>
  <c r="AQ13" i="2"/>
  <c r="BF13" i="2"/>
  <c r="AQ14" i="2"/>
  <c r="BF14" i="2"/>
  <c r="AQ42" i="2"/>
  <c r="BF42" i="2"/>
  <c r="AQ43" i="2"/>
  <c r="BF43" i="2"/>
  <c r="AQ51" i="2"/>
  <c r="BF51" i="2"/>
  <c r="AQ37" i="2"/>
  <c r="BF37" i="2"/>
  <c r="AN19" i="2"/>
  <c r="BB19" i="2" s="1"/>
  <c r="AN21" i="2"/>
  <c r="BB21" i="2" s="1"/>
  <c r="AQ23" i="2"/>
  <c r="AN25" i="2"/>
  <c r="BB25" i="2" s="1"/>
  <c r="AQ39" i="2"/>
  <c r="AN13" i="2"/>
  <c r="BB13" i="2" s="1"/>
  <c r="AN63" i="2"/>
  <c r="BB63" i="2" s="1"/>
  <c r="AN64" i="2"/>
  <c r="BB64" i="2" s="1"/>
  <c r="AN69" i="2"/>
  <c r="BB69" i="2" s="1"/>
  <c r="AN80" i="2"/>
  <c r="BB80" i="2" s="1"/>
  <c r="AN14" i="2"/>
  <c r="BB14" i="2" s="1"/>
  <c r="AN43" i="2"/>
  <c r="BB43" i="2" s="1"/>
  <c r="AT11" i="2"/>
  <c r="D4" i="2" s="1"/>
  <c r="C62" i="14" s="1"/>
  <c r="AQ11" i="2"/>
  <c r="AW11" i="2"/>
  <c r="D19" i="2"/>
  <c r="C64" i="14" s="1"/>
  <c r="AQ80" i="2"/>
  <c r="C80" i="2" s="1"/>
  <c r="C67" i="13" s="1"/>
  <c r="AT80" i="2"/>
  <c r="D80" i="2" s="1"/>
  <c r="C67" i="14" s="1"/>
  <c r="AN11" i="2"/>
  <c r="BB11" i="2" s="1"/>
  <c r="D31" i="2"/>
  <c r="C65" i="14" s="1"/>
  <c r="D58" i="2"/>
  <c r="C66" i="14" s="1"/>
  <c r="C15" i="2"/>
  <c r="C63" i="13" s="1"/>
  <c r="C48" i="6"/>
  <c r="F35" i="6" s="1"/>
  <c r="G35" i="6" s="1"/>
  <c r="C68" i="6"/>
  <c r="C50" i="6"/>
  <c r="F37" i="6" s="1"/>
  <c r="G37" i="6" s="1"/>
  <c r="C47" i="6"/>
  <c r="F34" i="6" s="1"/>
  <c r="C19" i="2" l="1"/>
  <c r="C64" i="13" s="1"/>
  <c r="C4" i="2"/>
  <c r="C62" i="13" s="1"/>
  <c r="C58" i="2"/>
  <c r="C66" i="13" s="1"/>
  <c r="B19" i="2"/>
  <c r="B58" i="2"/>
  <c r="C71" i="6" s="1"/>
  <c r="B31" i="2"/>
  <c r="B80" i="2"/>
  <c r="B4" i="2"/>
  <c r="C84" i="14" s="1"/>
  <c r="C85" i="14" s="1"/>
  <c r="G34" i="6"/>
  <c r="F38" i="6"/>
  <c r="B6" i="6" s="1"/>
  <c r="D6" i="6" s="1"/>
  <c r="C31" i="2"/>
  <c r="C65" i="13" s="1"/>
  <c r="C96" i="6" l="1"/>
  <c r="C97" i="6" s="1"/>
  <c r="C84" i="13"/>
  <c r="C85" i="13" s="1"/>
  <c r="C67" i="6"/>
  <c r="C70" i="6"/>
  <c r="C72" i="6"/>
  <c r="C69" i="6" l="1"/>
  <c r="C49" i="11" l="1"/>
  <c r="AT15" i="2" l="1"/>
  <c r="D15" i="2" s="1"/>
  <c r="C63" i="14" s="1"/>
</calcChain>
</file>

<file path=xl/sharedStrings.xml><?xml version="1.0" encoding="utf-8"?>
<sst xmlns="http://schemas.openxmlformats.org/spreadsheetml/2006/main" count="1595" uniqueCount="793">
  <si>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</si>
  <si>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</si>
  <si>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</si>
  <si>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</si>
  <si>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</si>
  <si>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</si>
  <si>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</si>
  <si>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</si>
  <si>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</si>
  <si>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</si>
  <si>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</si>
  <si>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</si>
  <si>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</si>
  <si>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</si>
  <si>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</si>
  <si>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</si>
  <si>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</si>
  <si>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</si>
  <si>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</si>
  <si>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</si>
  <si>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</si>
  <si>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</si>
  <si>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</si>
  <si>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</si>
  <si>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</si>
  <si>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</si>
  <si>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</si>
  <si>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</si>
  <si>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</si>
  <si>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</si>
  <si>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</si>
  <si>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</si>
  <si>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</si>
  <si>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</si>
  <si>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</si>
  <si>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</si>
  <si>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</si>
  <si>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</si>
  <si>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</si>
  <si>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</si>
  <si>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</si>
  <si>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</si>
  <si>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</si>
  <si>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</si>
  <si>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</si>
  <si>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</si>
  <si>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</si>
  <si>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</si>
  <si>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</si>
  <si>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</si>
  <si>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</si>
  <si>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</si>
  <si>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</si>
  <si>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</si>
  <si>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</si>
  <si>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</si>
  <si>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</si>
  <si>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</si>
  <si>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</si>
  <si>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</si>
  <si>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</si>
  <si>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</si>
  <si>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</si>
  <si>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</si>
  <si>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</si>
  <si>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</si>
  <si>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</si>
  <si>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</si>
  <si>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</si>
  <si>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</si>
  <si>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</si>
  <si>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</si>
  <si>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</si>
  <si>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</si>
  <si>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</si>
  <si>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</si>
  <si>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</si>
  <si>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</si>
  <si>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</si>
  <si>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</si>
  <si>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</si>
  <si>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</si>
  <si>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</si>
  <si>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</si>
  <si>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</si>
  <si>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</si>
  <si>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</si>
  <si>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</si>
  <si>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</si>
  <si>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</si>
  <si>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</si>
  <si>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</si>
  <si>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</si>
  <si>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</si>
  <si>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</si>
  <si>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</si>
  <si>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</si>
  <si>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</si>
  <si>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</si>
  <si>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</si>
  <si>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</si>
  <si>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</si>
  <si>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</si>
  <si>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</si>
  <si>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</si>
  <si>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</si>
  <si>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</si>
  <si>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</si>
  <si>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</si>
  <si>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</si>
  <si>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</si>
  <si>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</si>
  <si>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</si>
  <si>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</si>
  <si>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</si>
  <si>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</si>
  <si>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</si>
  <si>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</si>
  <si>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</si>
  <si>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</si>
  <si>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</si>
  <si>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</si>
  <si>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</si>
  <si>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</si>
  <si>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</si>
  <si>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</si>
  <si>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</si>
  <si>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</si>
  <si>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</si>
  <si>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</si>
  <si>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</si>
  <si>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</si>
  <si>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</si>
  <si>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</si>
  <si>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</si>
  <si>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</si>
  <si>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</si>
  <si>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</si>
  <si>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</si>
  <si>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</si>
  <si>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</si>
  <si>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</si>
  <si>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</si>
  <si>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</si>
  <si>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</si>
  <si>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</si>
  <si>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</si>
  <si>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</si>
  <si>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</si>
  <si>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</si>
  <si>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</si>
  <si>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</si>
  <si>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</si>
  <si>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</si>
  <si>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</si>
  <si>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</si>
  <si>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</si>
  <si>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</si>
  <si>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</si>
  <si>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</si>
  <si>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</si>
  <si>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</si>
  <si>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</si>
  <si>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</si>
  <si>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</si>
  <si>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</si>
  <si>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</si>
  <si>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</si>
  <si>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</si>
  <si>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</si>
  <si>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</si>
  <si>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</si>
  <si>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</si>
  <si>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</si>
  <si>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</si>
  <si>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</si>
  <si>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</si>
  <si>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</si>
  <si>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</si>
  <si>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</si>
  <si>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</si>
  <si>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</si>
  <si>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</si>
  <si>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</si>
  <si>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</si>
  <si>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</si>
  <si>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</si>
  <si>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</si>
  <si>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</si>
  <si>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</si>
  <si>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</si>
  <si>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</si>
  <si>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</si>
  <si>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</si>
  <si>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</si>
  <si>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</si>
  <si>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</si>
  <si>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</si>
  <si>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</si>
  <si>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</si>
  <si>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</si>
  <si>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</si>
  <si>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</si>
  <si>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</si>
  <si>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</si>
  <si>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</si>
  <si>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</si>
  <si>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</si>
  <si>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</si>
  <si>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</si>
  <si>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</si>
  <si>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</si>
  <si>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</si>
  <si>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</si>
  <si>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</si>
  <si>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</si>
  <si>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</si>
  <si>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</si>
  <si>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</si>
  <si>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</si>
  <si>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</si>
  <si>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</si>
  <si>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</si>
  <si>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</si>
  <si>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</si>
  <si>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</si>
  <si>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</si>
  <si>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</si>
  <si>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</si>
  <si>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</si>
  <si>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</si>
  <si>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</si>
  <si>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</si>
  <si>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</si>
  <si>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</si>
  <si>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</si>
  <si>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</si>
  <si>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</si>
  <si>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</si>
  <si>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</si>
  <si>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</si>
  <si>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</si>
  <si>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</si>
  <si>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</si>
  <si>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</si>
  <si>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</si>
  <si>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</si>
  <si>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</si>
  <si>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</si>
  <si>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</si>
  <si>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</si>
  <si>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</si>
  <si>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</si>
  <si>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</si>
  <si>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</si>
  <si>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</si>
  <si>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</si>
  <si>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</si>
  <si>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</si>
  <si>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</si>
  <si>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</si>
  <si>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</si>
  <si>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</si>
  <si>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</si>
  <si>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</si>
  <si>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</si>
  <si>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</si>
  <si>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</si>
  <si>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</si>
  <si>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</si>
  <si>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</si>
  <si>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</si>
  <si>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</si>
  <si>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</si>
  <si>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</si>
  <si>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</si>
  <si>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</si>
  <si>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</si>
  <si>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</si>
  <si>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</si>
  <si>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</si>
  <si>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</si>
  <si>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</si>
  <si>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</si>
  <si>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</si>
  <si>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</si>
  <si>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</si>
  <si>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</si>
  <si>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</si>
  <si>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</si>
  <si>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</si>
  <si>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</si>
  <si>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</si>
  <si>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</si>
  <si>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</si>
  <si>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</si>
  <si>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</si>
  <si>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</si>
  <si>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</si>
  <si>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</si>
  <si>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</si>
  <si>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</si>
  <si>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</si>
  <si>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</si>
  <si>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</si>
  <si>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</si>
  <si>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</si>
  <si>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</si>
  <si>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</si>
  <si>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</si>
  <si>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</si>
  <si>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</si>
  <si>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</si>
  <si>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</si>
  <si>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</si>
  <si>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</si>
  <si>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</si>
  <si>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</si>
  <si>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</si>
  <si>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</si>
  <si>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</si>
  <si>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</si>
  <si>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</si>
  <si>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</si>
  <si>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</si>
  <si>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</si>
  <si>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</si>
  <si>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</si>
  <si>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</si>
  <si>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</si>
  <si>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</si>
  <si>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</si>
  <si>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</si>
  <si>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</si>
  <si>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</si>
  <si>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</si>
  <si>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</si>
  <si>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</si>
  <si>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</si>
  <si>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</si>
  <si>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</si>
  <si>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</si>
  <si>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</si>
  <si>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</si>
  <si>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</si>
  <si>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</si>
  <si>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</si>
  <si>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</si>
  <si>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</si>
  <si>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</si>
  <si>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</si>
  <si>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</si>
  <si>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</si>
  <si>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</si>
  <si>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</si>
  <si>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</si>
  <si>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</si>
  <si>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</si>
  <si>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</si>
  <si>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</si>
  <si>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</si>
  <si>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</si>
  <si>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</si>
  <si>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</si>
  <si>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</si>
  <si>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</si>
  <si>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</si>
  <si>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</si>
  <si>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</si>
  <si>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</si>
  <si>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</si>
  <si>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</si>
  <si>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</si>
  <si>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</si>
  <si>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</si>
  <si>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</si>
  <si>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</si>
  <si>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</si>
  <si>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</si>
  <si>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</si>
  <si>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</si>
  <si>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</si>
  <si>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</si>
  <si>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</si>
  <si>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</si>
  <si>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</si>
  <si>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</si>
  <si>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</si>
  <si>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</si>
  <si>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</si>
  <si>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</si>
  <si>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</si>
  <si>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</si>
  <si>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</si>
  <si>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</si>
  <si>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</si>
  <si>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</si>
  <si>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</si>
  <si>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</si>
  <si>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</si>
  <si>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</si>
  <si>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</si>
  <si>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</si>
  <si>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</si>
  <si>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</si>
  <si>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</si>
  <si>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</si>
  <si>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</si>
  <si>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</si>
  <si>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</si>
  <si>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</si>
  <si>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</si>
  <si>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</si>
  <si>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</si>
  <si>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</si>
  <si>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</si>
  <si>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DIAGRAMA DE GANTT DEL PLAN ANTICORRUPCIÓN Y DE ATENCIÓN AL CIUDADANO 2023</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</si>
  <si>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</si>
  <si>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</si>
  <si>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</si>
  <si>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</si>
  <si>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</si>
  <si>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</si>
  <si>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</si>
  <si>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</si>
  <si>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</si>
  <si>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</si>
  <si>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</si>
  <si>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</si>
  <si>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</si>
  <si>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</si>
  <si>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</si>
  <si>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</si>
  <si>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</si>
  <si>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</si>
  <si>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</si>
  <si>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</si>
  <si>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</si>
  <si>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</si>
  <si>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</si>
  <si>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</si>
  <si>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</si>
  <si>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</si>
  <si>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</si>
  <si>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</si>
  <si>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</si>
  <si>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</si>
  <si>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</si>
  <si>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</si>
  <si>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</si>
  <si>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</si>
  <si>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</si>
  <si>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</si>
  <si>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</si>
  <si>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</si>
  <si>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</si>
  <si>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</si>
  <si>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</si>
  <si>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</si>
  <si>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</si>
  <si>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</si>
  <si>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</si>
  <si>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</si>
  <si>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</si>
  <si>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</si>
  <si>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</si>
  <si>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</si>
  <si>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</si>
  <si>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</si>
  <si>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</si>
  <si>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</si>
  <si>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</si>
  <si>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</si>
  <si>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</si>
  <si>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</si>
  <si>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</si>
  <si>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</si>
  <si>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</si>
  <si>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</si>
  <si>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</si>
  <si>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</si>
  <si>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</si>
  <si>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</si>
  <si>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</si>
  <si>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</si>
  <si>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</si>
  <si>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</si>
  <si>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</si>
  <si>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</si>
  <si>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</si>
  <si>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</si>
  <si>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</si>
  <si>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</si>
  <si>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</si>
  <si>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</si>
  <si>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</si>
  <si>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</si>
  <si>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</si>
  <si>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</si>
  <si>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</si>
  <si>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</si>
  <si>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</si>
  <si>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</si>
  <si>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</si>
  <si>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</si>
  <si>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1.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</si>
  <si>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Corte 2° trimestre de 2023</t>
  </si>
  <si>
    <t>Avances por componente con corte al 2º trimestre, respecto al total programado en el año</t>
  </si>
  <si>
    <t>Ejecutado en el 2º trimestre Vs Programado en el periodo</t>
  </si>
  <si>
    <t>AVANCES POR SUBCOMPONETE, corte 2º trimestre Vs Programado en la vigencia</t>
  </si>
  <si>
    <t>Cr2. Incumplimiento periodo anterior</t>
  </si>
  <si>
    <t>Cr1. Más de 10 responsables</t>
  </si>
  <si>
    <t>Actividad   seleccionada</t>
  </si>
  <si>
    <t>Si</t>
  </si>
  <si>
    <t>Cr3. Temas criticos OCI O Alta Dirección</t>
  </si>
  <si>
    <t>x</t>
  </si>
  <si>
    <t>El porcentaje de avance de esta actividad debe ser cuantificado según los ítems de cumplimiento de la estrategia de racionalización de trámites del aplicativo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Es decir, que si no se cuenta con un plan de implementación actualizado el porcentaje de avance es el 0%.</t>
  </si>
  <si>
    <t>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</si>
  <si>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La solicitud de una capacitación corresponde a una tarea que podría conducir a fortalecer el canal telefónico de atención. No obstante, se recomienda documentar el alcance del fortalecimiento y cuantificar el avance frente al mismo.</t>
  </si>
  <si>
    <t xml:space="preserve">La solicitud de lineamientos al DAFP corresponde a una tarea que podría conducir a la adopción de mecanismos de comunicación incluyentes. No obstante, se recomienda documentar los mecanismos que se adoptarán y cuantificar el avance frente al mismo. </t>
  </si>
  <si>
    <t>Observaciones OAP - oportunidad en el cumplimiento de la actividad, la integridad y coherencia de las evidencias reportadas frente a la actividad formulada</t>
  </si>
  <si>
    <r>
      <t xml:space="preserve">MEMORANDO No SA-GARC 49412 del 30/06/2023 -50%:
</t>
    </r>
    <r>
      <rPr>
        <sz val="11"/>
        <rFont val="Calibri"/>
        <family val="2"/>
        <scheme val="minor"/>
      </rPr>
      <t xml:space="preserve">Mediante memorandos SA-GARC 30770 del 26-04-23, SA-GARC 32788 del 04-05-23, SA-GARC 44336 del 14/06/2023 se reporto informes de denuncias por los canales de atención.
</t>
    </r>
    <r>
      <rPr>
        <b/>
        <sz val="11"/>
        <rFont val="Calibri"/>
        <family val="2"/>
        <scheme val="minor"/>
      </rPr>
      <t xml:space="preserve">MEMORANDO No SA 49660 del 01/07/2023 - 50%: 
</t>
    </r>
    <r>
      <rPr>
        <sz val="11"/>
        <rFont val="Calibri"/>
        <family val="2"/>
        <scheme val="minor"/>
      </rPr>
      <t>Mediante memorandos SA-GARC 30770 del 26-04-23, SA-GARC 32788 del 04-05-23, SA-GARC 44336 del 14/06/2023 se reporto informes de denuncias por los canales de atención.</t>
    </r>
  </si>
  <si>
    <t>Favor validar si el portafolio de servicios al ciudadano de la entidad será documentado en una guía</t>
  </si>
  <si>
    <t>Si requieren apoyo de la OAP para gestionar el respectivo acompañamiento estamos prestos para apoyarles.
Lo anterior, teniendo en cuenta que el envió del oficio es una tarea que podría conducir a la actualización del documento  pero los elementos mínimos a incorporar  pueden extractarse de las preguntas FURASG 2022.</t>
  </si>
  <si>
    <t>Uno de los insumos para la implementación de un Sistema de Gestión de Documento Electrónico de Archivo –SGDEA es precisamente identificación de los flujos de la información.
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</si>
  <si>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Esta actividad no se cumplió en la vigencia 2022. 
 Tener en cuenta las recomendaciones de la OAP de la mesa de trabajo virtual del 18/05/2023  a las 11am https://invias-my.sharepoint.com/:v:/g/personal/jdelaparra_invias_gov_co/EepvgLxeTq9Ltk4-WZR6WiIBTJh6TrTTGKi3AC0VbIEFJw  y la guía de instrumentos de gestión de información pública</t>
  </si>
  <si>
    <t>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</si>
  <si>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En el link https://invias.sharepoint.com/:f:/s/GRUPOATENCINALCIUDADANO/EoVEsCLWaUFJqf9qPCeOZxABEmG2c1vuepQGpurJu1zMgA?e=AiGXBw  se consultó el SA-GARC 44336 del 14/06/2023 se envió el informe de mapa de aseguramiento a la Oficina de Control Interno dentro de la carpeta meta 21. Se solicita aportar el Mediante memorandos SA-GARC 30770 23/04/2023</t>
  </si>
  <si>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2. Coordinación de sesión de sensibilización masiva con entidades lideres de política (DAFP, secretaria de Transparencia y MINTIC): la Secretaría de Transparencia confirmó acompañamiento, la fecha de inicio esta por definir.
3. Realización de encuentros trimestrales con facilitadores del MIPG: El evento fue reprogramado para el mes de agosto y para definir la agenda del mismo se está aplicando la encuesta disponible en https://forms.office.com/r/sZNf0rQe4W hasta el 3/08/23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</si>
  <si>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Mediante la encuesta https://forms.office.com/r/sZNf0rQe4W hasta el 3/08/23 se está recopilando información y aportes internos sobre la percepción de la implmnetación de la actual politica y temas que se requieren mejorar</t>
  </si>
  <si>
    <t>1. Nueva versión de la politica disponible en https://www.invias.gov.co/index.php/archivo-y-documentos/politicas-y-lineamientos y en http://intranet/index.php/la-calidad-al-dia/direccionamiento-estrategico
2, Mapa de riesgo de corrupción como anexo del PAAC</t>
  </si>
  <si>
    <t>Monitoeo con corte al 1° trimestre de 2023 publicado en https://www.invias.gov.co/index.php/plan-anticorrupcion-y-de-atencion-al-ciudadano#2023. 
El monitorteo del 2° trimestre se publicará en el mes de julio</t>
  </si>
  <si>
    <r>
      <t xml:space="preserve">Actividad cumplida en el 1° trimestre
</t>
    </r>
    <r>
      <rPr>
        <b/>
        <sz val="11"/>
        <rFont val="Calibri"/>
        <family val="2"/>
        <scheme val="minor"/>
      </rPr>
      <t xml:space="preserve">MEMORANDO No OCI 49041 del 29/06/2023
</t>
    </r>
    <r>
      <rPr>
        <sz val="11"/>
        <rFont val="Calibri"/>
        <family val="2"/>
        <scheme val="minor"/>
      </rPr>
      <t>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t>
    </r>
  </si>
  <si>
    <r>
      <t xml:space="preserve">La Oficina Asesora de Planeación recinío una única solicitud, correspondiente al MEMORANDO No SA 32072 DEL 02/05/2023 “remitir el mapa de riesgos del Grupo Administración Documental, con el fin de incluir en la agenda del próximo comité la revisión y aprobación de la actualización en la descripción del riesgo y actividades de control.”
Actualizar la descripción por “Posibilidad de recibir o solicitar cualquier dádiva o beneficio a nombre propio o de terceros para destruir / suprimir / ocultar / incorporar documentos a cualquier expediente en custodia de los archivos central, técnico y territoriales”
Actualizar las ACTIVIDADES DE CONTROL y respectivos INDICADORES.
Mediante MEMORANDO CIRCULAR No OAP 32403 del 03/05/2023  se solicitó reporte de monitoreo de riesgos de gestión y corrupción con corte al 1° trimestre
</t>
    </r>
    <r>
      <rPr>
        <b/>
        <sz val="11"/>
        <rFont val="Calibri"/>
        <family val="2"/>
        <scheme val="minor"/>
      </rPr>
      <t>MEMORANDO No OCI 49041 del 29/06/2023</t>
    </r>
    <r>
      <rPr>
        <sz val="11"/>
        <rFont val="Calibri"/>
        <family val="2"/>
        <scheme val="minor"/>
      </rPr>
      <t xml:space="preserve">
La Oficina de Control Interno realizó el seguimiento al Mapa de Riesgos de Corrupción  en el marco del seguimiento al Plan Anticorrupción y de Atención al Ciudadano para el 1°Cuatrimestre de la Vigencia 2023 cuyo informe  fue publicado por el web máster  en la sección  Plan  Anticorrupción y de Atención al Ciudadano del portal web del INVÍAS en el enlace:https://www.invias.gov.co/index.php/plan-anticorrupcion-y-de-atencion-al-ciudadano</t>
    </r>
  </si>
  <si>
    <r>
      <t xml:space="preserve">
</t>
    </r>
    <r>
      <rPr>
        <b/>
        <sz val="11"/>
        <rFont val="Calibri"/>
        <family val="2"/>
        <scheme val="minor"/>
      </rPr>
      <t xml:space="preserve">MEMORANDO No OCI 49041 del 29/06/2023
</t>
    </r>
    <r>
      <rPr>
        <sz val="11"/>
        <rFont val="Calibri"/>
        <family val="2"/>
        <scheme val="minor"/>
      </rPr>
      <t>La Oficina de Control Interno realizó el seguimiento cuatrimestral al Plan Anticorrupción y Atención al Ciudadano -Mapa de Riesgos de Corrupción y Estrategia de Racionalización de  Trámites-SUIT Consolidada con corte al 30 de abril de 2023, cuyo informe  fue publicado por el web máster  en la sección  Plan  Anticorrupción y de Atención al Ciudadano del portal web del INVÍAS en el enlace:https://www.invias.gov.co/index.php/plan-anticorrupcion-y-de-atencion-al-ciudadano</t>
    </r>
  </si>
  <si>
    <t>Realizar el principal espacio de rendición de cuentas</t>
  </si>
  <si>
    <t xml:space="preserve">Al consultar en https://www.invias.gov.co/index.php/servicios-al-ciudadano/participacion-en-linea/resultados-de-participacion se encontró publicada únicamente la información de un chat denominado “Hablemos de Caminos Comunitarios de la Paz Total” de fecha 27/03/23 y ninguno  propio del 2° trimestre. Es decir que aparentemente la meta parcial de 5 chats se ha incumplido </t>
  </si>
  <si>
    <t>CONTEO</t>
  </si>
  <si>
    <r>
      <rPr>
        <b/>
        <sz val="11"/>
        <rFont val="Calibri"/>
        <family val="2"/>
        <scheme val="minor"/>
      </rPr>
      <t>MEMORANDO No SF-GC 50203 del 05/07/2023</t>
    </r>
    <r>
      <rPr>
        <sz val="11"/>
        <rFont val="Calibri"/>
        <family val="2"/>
        <scheme val="minor"/>
      </rPr>
      <t xml:space="preserve">
Los Estados Financieros se publican de manera trimestral de acuerdo al cambio normativo expedido por la CGN Resolución 356 de 2022 (https://www.contaduria.gov.co/documents/20127/36074/Versi%C3%B3n+1+%2830-12-2022%29.pdf/60195db3-3eb3-37d4-27a1-a1aba2169312?version=1.0&amp;t=1678740218525&amp;download=true) por lo que a la fecha se ha publicado el del mes de marzo en la página Web https://www.invias.gov.co/index.php/informacion-institucional/hechos-de-transparencia/informacion-financiera-y-contable/estados-financieros-2023  , el del mes de junio se publicará en el mes de Julio según lo establecido por la CGN.</t>
    </r>
  </si>
  <si>
    <r>
      <t xml:space="preserve">Se diseñó formato excel con graficas para generar alertas mensuales sobre el reporte de ejecución y seguimiento de ls riesgoas de corrupción en el aplicativo KAWAK.
Se continua con la migración de los riesgos de corrupción al aplicativo KAWAK para que mensualmente se activen los pendientes a los usuarios encargados de reportar la ejecución de las actividades de control, el seguimiento a las mismas y analizar los indicadores asociados.
Mediante MEMORANDO CIRCULAR No OAP 32403 del 03/05/2023 se solicitó a los líderes de proceso la información necesaria para subir los riesgos al aplicativo
</t>
    </r>
    <r>
      <rPr>
        <b/>
        <sz val="11"/>
        <rFont val="Calibri"/>
        <family val="2"/>
        <scheme val="minor"/>
      </rPr>
      <t xml:space="preserve">MEMORANDO No OCI 49041 del 29/06/2023
</t>
    </r>
    <r>
      <rPr>
        <sz val="11"/>
        <rFont val="Calibri"/>
        <family val="2"/>
        <scheme val="minor"/>
      </rPr>
      <t xml:space="preserve">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r>
      <rPr>
        <b/>
        <sz val="11"/>
        <rFont val="Calibri"/>
        <family val="2"/>
        <scheme val="minor"/>
      </rPr>
      <t>MEMORANDO No OCD 50527  del 05/07/2023 - 15%:</t>
    </r>
    <r>
      <rPr>
        <sz val="11"/>
        <rFont val="Calibri"/>
        <family val="2"/>
        <scheme val="minor"/>
      </rPr>
      <t xml:space="preserve">
Se está a a espera de la actualización de la metodología de la Secretaría de Transparencia, para reunión con la Oficina Asesora de Planeación, y crear el Procolo de Control y Prevención del Riesgo de Corrupción</t>
    </r>
  </si>
  <si>
    <r>
      <t xml:space="preserve">La Matriz y el Mapa de Riesgos se actualizó únicamente con el riesgo asociado al proceso de gestión documental aprobado por el Comité institucional de Gestión y Desempeño, documentado en mesas de trabajo con representantes del líder del proceso. La Oficina Asesora de Planeación no ha recibido información del Oficial de Transparencia.
</t>
    </r>
    <r>
      <rPr>
        <b/>
        <sz val="11"/>
        <rFont val="Calibri"/>
        <family val="2"/>
        <scheme val="minor"/>
      </rPr>
      <t>MEMORANDO No OCI 49041 del 29/06/2023</t>
    </r>
    <r>
      <rPr>
        <sz val="11"/>
        <rFont val="Calibri"/>
        <family val="2"/>
        <scheme val="minor"/>
      </rPr>
      <t xml:space="preserve">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t>
    </r>
    <r>
      <rPr>
        <b/>
        <sz val="11"/>
        <rFont val="Calibri"/>
        <family val="2"/>
        <scheme val="minor"/>
      </rPr>
      <t xml:space="preserve">
MEMORANDO No OCD 50527  del 05/07/2023 -50%:
</t>
    </r>
    <r>
      <rPr>
        <sz val="11"/>
        <rFont val="Calibri"/>
        <family val="2"/>
        <scheme val="minor"/>
      </rPr>
      <t xml:space="preserve">No s eha obtenido información del Oficial de Transparencia. No obstante se ha actualizado el mapa de riesgos de corrupción, según las solicitudes de la Oficina de Planeación. </t>
    </r>
  </si>
  <si>
    <r>
      <t xml:space="preserve">MEMORANDO No OCD 50527  del 05/07/2023- 50%: 
</t>
    </r>
    <r>
      <rPr>
        <sz val="11"/>
        <rFont val="Calibri"/>
        <family val="2"/>
        <scheme val="minor"/>
      </rPr>
      <t xml:space="preserve">El 30 de mayo de 2023, realizó 1 charla sobre las responsabilidades, derechos y deberes de los servidores públicos. </t>
    </r>
  </si>
  <si>
    <r>
      <t xml:space="preserve">MEMORANDO No OCD 50527  del 05/07/2023 - 50 %.
</t>
    </r>
    <r>
      <rPr>
        <sz val="11"/>
        <rFont val="Calibri"/>
        <family val="2"/>
        <scheme val="minor"/>
      </rPr>
      <t xml:space="preserve">Se realizaron reuniones de trabajo con la OTIC y Comunicaciones el 22 y 28 de junio, para revisar las opciones de canal de radicación que se pueden crear de manera digital.  De esto se concluyó que puede ingresar este modulo de denuncias a la Ventanilla Unica de radicación del Invias.   Se analizaron cambios en el sistema para su realización  </t>
    </r>
  </si>
  <si>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t>
    </r>
    <r>
      <rPr>
        <sz val="11"/>
        <rFont val="Calibri"/>
        <family val="2"/>
        <scheme val="minor"/>
      </rPr>
      <t xml:space="preserve">
Los informes de rendición de cuentas relativos a la paz están disponibles en: https://www.invias.gov.co/index.php/planeacion-gestion-y-control/rendicion-de-cuentas</t>
    </r>
  </si>
  <si>
    <r>
      <t xml:space="preserve">MEMORANDO No SGH 50590 del 05/07/2023
</t>
    </r>
    <r>
      <rPr>
        <sz val="11"/>
        <rFont val="Calibri"/>
        <family val="2"/>
        <scheme val="minor"/>
      </rPr>
      <t>La Subdirección de Gestión Humana apoyara a la dependencia responsable del tema</t>
    </r>
  </si>
  <si>
    <r>
      <rPr>
        <b/>
        <sz val="11"/>
        <rFont val="Calibri"/>
        <family val="2"/>
        <scheme val="minor"/>
      </rPr>
      <t>MEMORANDO No SGH 50590 del 05/07/2023</t>
    </r>
    <r>
      <rPr>
        <sz val="11"/>
        <rFont val="Calibri"/>
        <family val="2"/>
        <scheme val="minor"/>
      </rPr>
      <t xml:space="preserve">
Se enviaron tres memorandos circulares en los meses de abril y mayo, con la información para el diligenciamiento de la declaración de bienes y rentas para la vigencia 2022, se enviaron 8 comunicaciones internas por correo electrónico, en las cuales se recuerda la importancia del diligenciamiento de la declaración de bienes y rentas, se enviaron 302 memorandos individuales el 15 de mayo y 56 correos individuales  el 29 de mayo
 </t>
    </r>
  </si>
  <si>
    <r>
      <rPr>
        <b/>
        <sz val="11"/>
        <rFont val="Calibri"/>
        <family val="2"/>
        <scheme val="minor"/>
      </rPr>
      <t>MEMORANDO No SA 49660 del 01/07/2023 -80%: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
</t>
    </r>
    <r>
      <rPr>
        <b/>
        <sz val="11"/>
        <rFont val="Calibri"/>
        <family val="2"/>
        <scheme val="minor"/>
      </rPr>
      <t>MEMORANDO No OTIC 50328  del 05/07/2023 -80%: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t>
    </r>
  </si>
  <si>
    <r>
      <rPr>
        <b/>
        <sz val="11"/>
        <rFont val="Calibri"/>
        <family val="2"/>
        <scheme val="minor"/>
      </rPr>
      <t>MEMORANDO No SA 49660 del 01/07/2023 -30%: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r>
    <r>
      <rPr>
        <b/>
        <sz val="11"/>
        <rFont val="Calibri"/>
        <family val="2"/>
        <scheme val="minor"/>
      </rPr>
      <t>MEMORANDO No OTIC 50328  del 05/07/2023 -30%: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r>
  </si>
  <si>
    <r>
      <rPr>
        <b/>
        <sz val="11"/>
        <rFont val="Calibri"/>
        <family val="2"/>
        <scheme val="minor"/>
      </rPr>
      <t xml:space="preserve">
MEMORANDO No SA 49660 del 01/07/2023 -80%: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
</t>
    </r>
    <r>
      <rPr>
        <b/>
        <sz val="11"/>
        <rFont val="Calibri"/>
        <family val="2"/>
        <scheme val="minor"/>
      </rPr>
      <t>MEMORANDO No OTIC 50328  del 05/07/2023-30%: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t>
    </r>
  </si>
  <si>
    <r>
      <rPr>
        <b/>
        <sz val="11"/>
        <rFont val="Calibri"/>
        <family val="2"/>
        <scheme val="minor"/>
      </rPr>
      <t>MEMORANDO No SA-GARC 49412 del 30/06/2023 - 100%:</t>
    </r>
    <r>
      <rPr>
        <sz val="11"/>
        <rFont val="Calibri"/>
        <family val="2"/>
        <scheme val="minor"/>
      </rPr>
      <t xml:space="preserve">
El Grupo de Atencion y Relacionamiento Ciudadana asistio como apaoyo a las reuniones en las siuientes fechas:  
1.	Se realizo reunión el 13 de abril del 2023 - Entendimiento HU Alcance 2023 Carga Ordinaria - Sesión No. 3.
https://invias-my.sharepoint.com/:v:/g/personal/jcuy_invias_gov_co/EcZXwPyZH35Ji1G8lu0cAGkBuDUltPAmmomaIsW1-mzF2A
2.	Se realizó reunión Levantamiento de requerimientos HU 07 - Portal Invitramites: Actualización datos del solicitante el 21 y 23 de junio del 2023.
https://invias-my.sharepoint.com/:v:/g/personal/jcuy_invias_gov_co/ETtO34DnJ5BIl5CtVxE7PZgBUYoYT7wS1jl4BJbEU6gfeQ 
https://invias-my.sharepoint.com/:v:/g/personal/jcuy_invias_gov_co/EUCmJxdBGWtLu6BsqrpA5XABlC3CBxfETE5eLV__zqTunQ 
</t>
    </r>
    <r>
      <rPr>
        <b/>
        <sz val="11"/>
        <rFont val="Calibri"/>
        <family val="2"/>
        <scheme val="minor"/>
      </rPr>
      <t xml:space="preserve">
MEMORANDO No SA 49660 del 01/07/2023 -80%:
</t>
    </r>
    <r>
      <rPr>
        <sz val="11"/>
        <rFont val="Calibri"/>
        <family val="2"/>
        <scheme val="minor"/>
      </rPr>
      <t xml:space="preserve">Los diseños del aplicativo definidos inicialmente para la digitalización de este trámite, ya se encuentran desarrollados y fueron probados en la plataforma SGP por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
</t>
    </r>
    <r>
      <rPr>
        <b/>
        <sz val="11"/>
        <rFont val="Calibri"/>
        <family val="2"/>
        <scheme val="minor"/>
      </rPr>
      <t>MEMORANDO No OTIC 50328  del 05/07/2023-80%:</t>
    </r>
    <r>
      <rPr>
        <sz val="11"/>
        <rFont val="Calibri"/>
        <family val="2"/>
        <scheme val="minor"/>
      </rPr>
      <t xml:space="preserve">
Los diseños del aplicativo definidos inicialmente para la digitalización de este trámite (alcance inicial), ya se encuentran desarrollados y fueron probados en la plataforma SGP y tienen aprobación de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</si>
  <si>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05/07/2023-25%:</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</si>
  <si>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 xml:space="preserve">
MEMORANDO No OTIC 50328  del 05/07/2023-0%:
</t>
    </r>
    <r>
      <rPr>
        <sz val="11"/>
        <rFont val="Calibri"/>
        <family val="2"/>
        <scheme val="minor"/>
      </rPr>
      <t xml:space="preserve">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</si>
  <si>
    <r>
      <rPr>
        <b/>
        <sz val="11"/>
        <rFont val="Calibri"/>
        <family val="2"/>
        <scheme val="minor"/>
      </rPr>
      <t>MEMORANDO No OTIC 50328  del 05/07/2023:</t>
    </r>
    <r>
      <rPr>
        <sz val="11"/>
        <rFont val="Calibri"/>
        <family val="2"/>
        <scheme val="minor"/>
      </rPr>
      <t xml:space="preserve">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</si>
  <si>
    <t>Sin Información MEMORANDO No SG 50242 del 05/07/2023</t>
  </si>
  <si>
    <r>
      <t xml:space="preserve">MEMORANDO No SA 49660 del 01/07/2023 - 50%:  
</t>
    </r>
    <r>
      <rPr>
        <sz val="11"/>
        <rFont val="Calibri"/>
        <family val="2"/>
        <scheme val="minor"/>
      </rPr>
      <t xml:space="preserve">El Grupo de Atencion al Ciudadano tiene  suscribio el  contrato No. 2681 del 2019 fechado en el mes de enero de 2023 su ultima prorroga esta hasta el 30 de junio de 2023 con la empresa 4-72
</t>
    </r>
    <r>
      <rPr>
        <b/>
        <sz val="11"/>
        <rFont val="Calibri"/>
        <family val="2"/>
        <scheme val="minor"/>
      </rPr>
      <t>MEMORANDO No SG 50242 del 05/07/2023-50%:</t>
    </r>
    <r>
      <rPr>
        <sz val="11"/>
        <rFont val="Calibri"/>
        <family val="2"/>
        <scheme val="minor"/>
      </rPr>
      <t xml:space="preserve">
El Grupo de Atencion al Ciudadano tiene  suscribio el  contrato No. 2681 del 2019 fechado en el mes de enero de 2023 su ultima prorroga esta hasta el 30 de junio de 2023 con la empresa 4-72</t>
    </r>
  </si>
  <si>
    <r>
      <rPr>
        <b/>
        <sz val="11"/>
        <rFont val="Calibri"/>
        <family val="2"/>
        <scheme val="minor"/>
      </rPr>
      <t>MEMORANDO No SA-GARC 49412 del 30/06/2023 -33%:</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 xml:space="preserve">MEMORANDO No SA 49660 del 01/07/2023 - 33%:
 </t>
    </r>
    <r>
      <rPr>
        <sz val="11"/>
        <rFont val="Calibri"/>
        <family val="2"/>
        <scheme val="minor"/>
      </rPr>
      <t xml:space="preserve">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MEMORANDO No OTIC 50328  del 05/07/2023 -33%:</t>
    </r>
    <r>
      <rPr>
        <sz val="11"/>
        <rFont val="Calibri"/>
        <family val="2"/>
        <scheme val="minor"/>
      </rPr>
      <t xml:space="preserve">
Se viene prestando apoyo y asesoramiento a la Subdirección administrativa en el proyecto de implementación del SGDEA. Se planea salida a producción en 2023 según disposición de la Subdirección Administrativa.
</t>
    </r>
    <r>
      <rPr>
        <b/>
        <sz val="11"/>
        <rFont val="Calibri"/>
        <family val="2"/>
        <scheme val="minor"/>
      </rPr>
      <t xml:space="preserve">MEMORANDO No SG 50242 del 05/07/2023-33%
</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t>
    </r>
  </si>
  <si>
    <r>
      <rPr>
        <b/>
        <sz val="11"/>
        <rFont val="Calibri"/>
        <family val="2"/>
        <scheme val="minor"/>
      </rPr>
      <t>MEMORANDO No SA-GARC 49412 del 30/06/2023 -50%:</t>
    </r>
    <r>
      <rPr>
        <sz val="11"/>
        <rFont val="Calibri"/>
        <family val="2"/>
        <scheme val="minor"/>
      </rPr>
      <t xml:space="preserve">
mediante memorando SA-GARC 44036 del 13/06/2023 se envio informe actualizado con las diferentes mesas de trabajo realizadas durante el primer semestre 
</t>
    </r>
    <r>
      <rPr>
        <b/>
        <sz val="11"/>
        <rFont val="Calibri"/>
        <family val="2"/>
        <scheme val="minor"/>
      </rPr>
      <t>MEMORANDO No SA 49660 del 01/07/2023 - 50%: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
</t>
    </r>
    <r>
      <rPr>
        <b/>
        <sz val="11"/>
        <rFont val="Calibri"/>
        <family val="2"/>
        <scheme val="minor"/>
      </rPr>
      <t>MEMORANDO No SGH 50590 del 05/07/2023</t>
    </r>
    <r>
      <rPr>
        <sz val="11"/>
        <rFont val="Calibri"/>
        <family val="2"/>
        <scheme val="minor"/>
      </rPr>
      <t xml:space="preserve">
Sensibilización porgrama de valores a los funcionarios de la entidad, durante los meses de mayo y junio 
</t>
    </r>
    <r>
      <rPr>
        <b/>
        <sz val="11"/>
        <rFont val="Calibri"/>
        <family val="2"/>
        <scheme val="minor"/>
      </rPr>
      <t>MEMORANDO No SG 50242 del 05/07/2023-50%: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t>
    </r>
  </si>
  <si>
    <r>
      <rPr>
        <b/>
        <sz val="11"/>
        <rFont val="Calibri"/>
        <family val="2"/>
        <scheme val="minor"/>
      </rPr>
      <t>MEMORANDO No SGH 50590 del 05/07/2023</t>
    </r>
    <r>
      <rPr>
        <sz val="11"/>
        <rFont val="Calibri"/>
        <family val="2"/>
        <scheme val="minor"/>
      </rPr>
      <t xml:space="preserve">
Se entregaron incnetivos en el mes de mayo a los colaboradoares del Grupo de Atencion al cuidadano correspondientes a bonos de servicios de la caja de compensacion
</t>
    </r>
    <r>
      <rPr>
        <b/>
        <sz val="11"/>
        <rFont val="Calibri"/>
        <family val="2"/>
        <scheme val="minor"/>
      </rPr>
      <t>MEMORANDO No SG 50242 del 05/07/2023-50%</t>
    </r>
    <r>
      <rPr>
        <sz val="11"/>
        <rFont val="Calibri"/>
        <family val="2"/>
        <scheme val="minor"/>
      </rPr>
      <t>:
El incentivo del primer semestre 2023 fue otorgado atraves de la caja de compensacion familiar Programa viveres generales"</t>
    </r>
  </si>
  <si>
    <r>
      <rPr>
        <b/>
        <sz val="11"/>
        <rFont val="Calibri"/>
        <family val="2"/>
        <scheme val="minor"/>
      </rPr>
      <t>MEMORANDO No SGH 50590 del 05/07/2023</t>
    </r>
    <r>
      <rPr>
        <sz val="11"/>
        <rFont val="Calibri"/>
        <family val="2"/>
        <scheme val="minor"/>
      </rPr>
      <t xml:space="preserve">
Se tienen programadas las capacitaciónes de equidad de genero y atención incluyente para el segundo semestre del 2023</t>
    </r>
  </si>
  <si>
    <r>
      <rPr>
        <b/>
        <sz val="11"/>
        <rFont val="Calibri"/>
        <family val="2"/>
        <scheme val="minor"/>
      </rPr>
      <t>MEMORANDO No SA-GARC 49412 del 30/06/2023 -33%: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MEMORANDO No SA 49660 del 01/07/2023 - 33%: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 xml:space="preserve">MEMORANDO No SG 50242 del 05/07/2023-33%:
</t>
    </r>
    <r>
      <rPr>
        <sz val="11"/>
        <rFont val="Calibri"/>
        <family val="2"/>
        <scheme val="minor"/>
      </rPr>
      <t>Se realizó mesa de trabajo el 19 de abril de 2023 con la DT Tolima. Y el 19 de mayo con la DT Ocaña y el 20 de mayo con la DT N. Santander Memorando SA GARC 37542 - 20-05-2023 mesa - capacitacion en servicio al ciudadano y PQRD</t>
    </r>
  </si>
  <si>
    <r>
      <t xml:space="preserve">MEMORANDO No SUBG 48829 del 29/06/2023
</t>
    </r>
    <r>
      <rPr>
        <sz val="11"/>
        <rFont val="Calibri"/>
        <family val="2"/>
        <scheme val="minor"/>
      </rPr>
      <t xml:space="preserve">https://invias.sharepoint.com/:f:/s/GRUPOATENCINALCIUDADANO/EvcPE61ux69FruFigyp-jvEBzxVmtOy62qnaVZERkhB39Q?e=NdZbQV
</t>
    </r>
  </si>
  <si>
    <r>
      <t xml:space="preserve">MEMORANDO No SA 49660 del 01/07/2023 - 33%: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r>
      <rPr>
        <b/>
        <sz val="11"/>
        <rFont val="Calibri"/>
        <family val="2"/>
        <scheme val="minor"/>
      </rPr>
      <t xml:space="preserve">
MEMORANDO No SG 50242 del 05/07/2023-33%: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</si>
  <si>
    <r>
      <t xml:space="preserve">MEMORANDO No SA 49660 del 01/07/2023 - 0%: 
</t>
    </r>
    <r>
      <rPr>
        <sz val="11"/>
        <rFont val="Calibri"/>
        <family val="2"/>
        <scheme val="minor"/>
      </rPr>
      <t>Esta actividad no se ha desarrollado dada  la coyuntura de actualización de TRD y la adopción del SGDEA</t>
    </r>
    <r>
      <rPr>
        <b/>
        <sz val="11"/>
        <rFont val="Calibri"/>
        <family val="2"/>
        <scheme val="minor"/>
      </rPr>
      <t xml:space="preserve"> 
MEMORANDO No SUBG 48829 del 29/06/2023
</t>
    </r>
    <r>
      <rPr>
        <sz val="11"/>
        <rFont val="Calibri"/>
        <family val="2"/>
        <scheme val="minor"/>
      </rPr>
      <t>https://invias.sharepoint.com/:f:/s/GRUPOATENCINALCIUDADANO/EvcPE61ux69FruFigyp-jvEBzxVmtOy62qnaVZERkhB39Q?e=NdZbQV</t>
    </r>
    <r>
      <rPr>
        <b/>
        <sz val="11"/>
        <rFont val="Calibri"/>
        <family val="2"/>
        <scheme val="minor"/>
      </rPr>
      <t xml:space="preserve">
MEMORANDO No OTIC 50328  del 05/07/2023 -0%:
</t>
    </r>
    <r>
      <rPr>
        <sz val="11"/>
        <rFont val="Calibri"/>
        <family val="2"/>
        <scheme val="minor"/>
      </rPr>
      <t xml:space="preserve">Desde la OTIC apoyamos con la implementación del SGDEA el cual tiene configurado los flujos de información basados en las Tablas de Retención documental de la entidad. 
Recomendación: Realizar Mesas de trabajo en conjunto con planeación y el área de gestión documental, para la identificación de flujos de información desde los procesos establecidos en el Modelo Integrado de Gestión de Calidad.
</t>
    </r>
    <r>
      <rPr>
        <b/>
        <sz val="11"/>
        <rFont val="Calibri"/>
        <family val="2"/>
        <scheme val="minor"/>
      </rPr>
      <t>MEMORANDO No SG 50242 del 05/07/2023 -</t>
    </r>
    <r>
      <rPr>
        <sz val="11"/>
        <rFont val="Calibri"/>
        <family val="2"/>
        <scheme val="minor"/>
      </rPr>
      <t xml:space="preserve">: Esta actividad no se ha desarrollado dada  la coyuntura de actualización de TRD y la adopción del SGDEA </t>
    </r>
  </si>
  <si>
    <r>
      <t xml:space="preserve">MEMORANDO No SA 49660 del 01/07/2023 - 10%: 
</t>
    </r>
    <r>
      <rPr>
        <sz val="11"/>
        <rFont val="Calibri"/>
        <family val="2"/>
        <scheme val="minor"/>
      </rPr>
      <t>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r>
      <rPr>
        <b/>
        <sz val="11"/>
        <rFont val="Calibri"/>
        <family val="2"/>
        <scheme val="minor"/>
      </rPr>
      <t xml:space="preserve">
MEMORANDO No OTIC 50328  del 05/07/2023 -0%:
</t>
    </r>
    <r>
      <rPr>
        <sz val="11"/>
        <rFont val="Calibri"/>
        <family val="2"/>
        <scheme val="minor"/>
      </rPr>
      <t>Se viene prestando apoyo y asesoramiento a la Subdirección administrativa en el proyecto de implementación del SGDEA. Se planea salida a producción en 2023 según lo disponga la Subdirección Administrativa. 
MEMORANDO No SG 50242 del 05/07/2023-10%:
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</si>
  <si>
    <r>
      <t xml:space="preserve">MEMORANDO No SA-GARC 49412 del 30/06/2023 -33%:
</t>
    </r>
    <r>
      <rPr>
        <sz val="11"/>
        <rFont val="Calibri"/>
        <family val="2"/>
        <scheme val="minor"/>
      </rPr>
      <t>Mediante Memorando SA  GARC 47739 del 26/06/2023 se Solicitud diseño y publicacion informe del informe.</t>
    </r>
    <r>
      <rPr>
        <b/>
        <sz val="11"/>
        <rFont val="Calibri"/>
        <family val="2"/>
        <scheme val="minor"/>
      </rPr>
      <t xml:space="preserve">
MEMORANDO No SA 49660 del 01/07/2023 - 33%: 
</t>
    </r>
    <r>
      <rPr>
        <sz val="11"/>
        <rFont val="Calibri"/>
        <family val="2"/>
        <scheme val="minor"/>
      </rPr>
      <t xml:space="preserve">Mediante Memorando SA  GARC 47739 del 26/06/2023 se Solicitud diseño y publicacion informe del informe.
</t>
    </r>
    <r>
      <rPr>
        <b/>
        <sz val="11"/>
        <rFont val="Calibri"/>
        <family val="2"/>
        <scheme val="minor"/>
      </rPr>
      <t xml:space="preserve">MEMORANDO No OTIC 50328  del 05/07/2023-33%:
</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
MEMORANDO No SG 50242 del 05/07/2023:</t>
    </r>
    <r>
      <rPr>
        <sz val="11"/>
        <rFont val="Calibri"/>
        <family val="2"/>
        <scheme val="minor"/>
      </rPr>
      <t xml:space="preserve">
Mediante Memorando SA  GARC 47739 del 26/06/2023 se Solicitud diseño y publicacion informe del informe.</t>
    </r>
  </si>
  <si>
    <r>
      <rPr>
        <b/>
        <sz val="11"/>
        <rFont val="Calibri"/>
        <family val="2"/>
        <scheme val="minor"/>
      </rPr>
      <t>MEMORANDO No SA-GARC 49412 del 30/06/2023 -33%: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SA 49660 del 01/07/2023 - 33%: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OTIC 50328  del 05/07/2023-33%:</t>
    </r>
    <r>
      <rPr>
        <sz val="11"/>
        <rFont val="Calibri"/>
        <family val="2"/>
        <scheme val="minor"/>
      </rPr>
      <t xml:space="preserve">
Desde la OTIC se brindará apoyo a las áreas funcionales con la divulgación de los Trámites digitalizados, una vez estén próximos a su salida a producción. Por otro lado en 2022, desde la OTIC  apoyamos con la divulgación y capacitación del SGDEA.  
</t>
    </r>
    <r>
      <rPr>
        <b/>
        <sz val="11"/>
        <rFont val="Calibri"/>
        <family val="2"/>
        <scheme val="minor"/>
      </rPr>
      <t>MEMORANDO No SG 50242 del 05/07/2023-33%:</t>
    </r>
    <r>
      <rPr>
        <sz val="11"/>
        <rFont val="Calibri"/>
        <family val="2"/>
        <scheme val="minor"/>
      </rPr>
      <t xml:space="preserve">
mediante memorando SA-GARC 40764 del 01/06/2023 se solicito publicar banner informativo, banner publicado en la pagina web.</t>
    </r>
  </si>
  <si>
    <r>
      <rPr>
        <b/>
        <sz val="11"/>
        <rFont val="Calibri"/>
        <family val="2"/>
        <scheme val="minor"/>
      </rPr>
      <t xml:space="preserve">MEMORANDO No SA-GARC 49412 del 30/06/2023 -50%: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
MEMORANDO No SA 49660 del 01/07/2023 - 50%: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MEMORANDO No SG 50242 del 05/07/2023-50%:
</t>
    </r>
    <r>
      <rPr>
        <sz val="11"/>
        <rFont val="Calibri"/>
        <family val="2"/>
        <scheme val="minor"/>
      </rPr>
      <t xml:space="preserve">mediante SA GARC  Acta 18 del 05/05/2023 se  implemento una columna nueva en los seguimientos a las PQRD
</t>
    </r>
  </si>
  <si>
    <r>
      <rPr>
        <b/>
        <sz val="11"/>
        <rFont val="Calibri"/>
        <family val="2"/>
        <scheme val="minor"/>
      </rPr>
      <t xml:space="preserve">MEMORANDO No SA-GARC 49412 del 30/06/2023 -50%: </t>
    </r>
    <r>
      <rPr>
        <sz val="11"/>
        <rFont val="Calibri"/>
        <family val="2"/>
        <scheme val="minor"/>
      </rPr>
      <t xml:space="preserve"> Mediante memorando SA-GARC 32860 del 04/05/2023  se solicito publicación del informe de Información más consultada. Publicados en pagina web. 
https://www.invias.gov.co/index.php/servicios-al-ciudadano/peticiones-quejas-y-reclamos/informe-de-seguimiento-pqr
</t>
    </r>
    <r>
      <rPr>
        <b/>
        <sz val="11"/>
        <rFont val="Calibri"/>
        <family val="2"/>
        <scheme val="minor"/>
      </rPr>
      <t xml:space="preserve">MEMORANDO No SA 49660 del 01/07/2023 - 50%: </t>
    </r>
    <r>
      <rPr>
        <sz val="11"/>
        <rFont val="Calibri"/>
        <family val="2"/>
        <scheme val="minor"/>
      </rPr>
      <t xml:space="preserve">
Mediante memorando SA-GARC 32860 del 04/05/2023  se solicito publicación del informe de Información más consultada. Publicados en pagina web.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Mediante memorando SA-GARC 32860 del 04/05/2023  se solicito publicación del informe de Información más consultada. Publicados en pagina web. </t>
    </r>
  </si>
  <si>
    <t>La Secretaría General es la única dependencia responsable de la ejecución de la actividad, que par el 2° trimestre cuenta con una programación de avance del 25%. Favor validar si efectivarte fue incumplida o aportar soportes del la documentación de buenas prácticas en materia de integridad y avances en la actualización del código de buen gobierno.
En caso que se determine dar cumplimiento a la caja de herramientas del código de integridad y adoptar un código de integridad que reemplace el “Código de buen gobierno” deberá remitir justificación mediante memorando dirigido a la oficina Asesora de Planeación solicitando convocar una sesión del Comité Institucional de Gestión y Desempeño para actualizar el Plan Anticorrupción y de Atención al Ciudadano</t>
  </si>
  <si>
    <r>
      <rPr>
        <sz val="11"/>
        <rFont val="Calibri"/>
        <family val="2"/>
        <scheme val="minor"/>
      </rPr>
      <t>Se publicó en la página web el informe de rendición de cuentas 2022, así como el balance 2019-2022 sobre las acciones realizadas en el marco del cumplimiento del acuerdo de paz. Ver enlace: https://www.invias.gov.co/index.php/planeacion-gestion-y-control/rendicion-de-cuentas</t>
    </r>
    <r>
      <rPr>
        <b/>
        <sz val="11"/>
        <rFont val="Calibri"/>
        <family val="2"/>
        <scheme val="minor"/>
      </rPr>
      <t xml:space="preserve">
MEMORANDO No SUBG 48829 del 29/06/2023
</t>
    </r>
    <r>
      <rPr>
        <sz val="11"/>
        <rFont val="Calibri"/>
        <family val="2"/>
        <scheme val="minor"/>
      </rPr>
      <t>Los informes de rendición de cuentas están disponibles en: https://www.invias.gov.co/index.php/planeacion-gestion-y-control/rendicion-de-cuentasSe publicó en la página web de la entidad en el siguiente enlace: MEMORANDO No DG-GC 51185 del 07/07/2023
https://www.invias.gov.co/index.php/planeacion-gestion-y-control/rendicion-de-cuentas</t>
    </r>
  </si>
  <si>
    <r>
      <rPr>
        <b/>
        <sz val="11"/>
        <rFont val="Calibri"/>
        <family val="2"/>
        <scheme val="minor"/>
      </rPr>
      <t>MEMORANDO No DG-GC 51185 del 07/07/2023</t>
    </r>
    <r>
      <rPr>
        <sz val="11"/>
        <rFont val="Calibri"/>
        <family val="2"/>
        <scheme val="minor"/>
      </rPr>
      <t xml:space="preserve">
El normograma fue actualizado y se encuentra disponible en: https://www.invias.gov.co/index.php/normativa/normograma
</t>
    </r>
    <r>
      <rPr>
        <b/>
        <sz val="11"/>
        <rFont val="Calibri"/>
        <family val="2"/>
        <scheme val="minor"/>
      </rPr>
      <t>MEMORANDO No DJ 50894 del 06/07/2023 -50%.</t>
    </r>
    <r>
      <rPr>
        <sz val="11"/>
        <rFont val="Calibri"/>
        <family val="2"/>
        <scheme val="minor"/>
      </rPr>
      <t xml:space="preserve">
https://www.invias.gov.co/index.php/normativa/normograma</t>
    </r>
  </si>
  <si>
    <r>
      <rPr>
        <b/>
        <sz val="11"/>
        <rFont val="Calibri"/>
        <family val="2"/>
        <scheme val="minor"/>
      </rPr>
      <t>MEMORANDO No SPSC 51047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
</t>
    </r>
    <r>
      <rPr>
        <b/>
        <sz val="11"/>
        <rFont val="Calibri"/>
        <family val="2"/>
        <scheme val="minor"/>
      </rPr>
      <t xml:space="preserve">
MEMORANDO No DJ 50894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</si>
  <si>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DJ 50894 del 06/07/2023 -50%:</t>
    </r>
    <r>
      <rPr>
        <sz val="11"/>
        <rFont val="Calibri"/>
        <family val="2"/>
        <scheme val="minor"/>
      </rPr>
      <t xml:space="preserve">
se realizaron las siguientes capacitaciones: 
SOCIALIZACIÓN PRESENCIAL PLATAFORMA SECOP II	29/05/2023
CAPACITACION SECOP II - ESCUELA GUILLERMO G	6/06/2023
CAPACITACION SICO, SECOP II , LIQUIDACIONES 	15/06/2023
FORMALIZACION DIRECTRICES DE LIQUIDACION/CIERRE CONTRATOS EN SECOP II 	21/06/2023
FORMALIZACION DIRECTRICES DE LIQUIDACION/CIERRE CONTRATOS EN SECOP II 	22/06/2023
FORMALIZACION DIRECTRICES DE LIQUIDACION/CIERRE CONTRATOS EN SECOP II 	22/06/2023
FORMALIZACION DIRECTRICES DE LIQUIDACION/CIERRE CONTRATOS EN SECOP II 	23/06/2023, 
Sensibilización lineamientos Comité de Contratación y sensibilizacion lienamientos siniestros y sancionatorios 
</t>
    </r>
  </si>
  <si>
    <r>
      <rPr>
        <b/>
        <sz val="11"/>
        <rFont val="Calibri"/>
        <family val="2"/>
        <scheme val="minor"/>
      </rPr>
      <t>MEMORANDO No DJ 50894 del 06/07/2023 50%</t>
    </r>
    <r>
      <rPr>
        <sz val="11"/>
        <rFont val="Calibri"/>
        <family val="2"/>
        <scheme val="minor"/>
      </rPr>
      <t xml:space="preserve">
Se anexa link de publicación en la página web del informe EKOGUI de procesos judiciales https://www.invias.gov.co/index.php/informacion-institucional/43-inicio/4049-defensa-judicial#2023</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</si>
  <si>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t>
    </r>
    <r>
      <rPr>
        <b/>
        <sz val="11"/>
        <rFont val="Calibri"/>
        <family val="2"/>
        <scheme val="minor"/>
      </rPr>
      <t>MEMORANDO No SPSC 51047 del 06/07/2023-100%: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suscriben el documento correspondiente.
</t>
    </r>
    <r>
      <rPr>
        <b/>
        <sz val="11"/>
        <rFont val="Calibri"/>
        <family val="2"/>
        <scheme val="minor"/>
      </rPr>
      <t>MEMORANDO No DJ 50894 del 06/07/2023 -100%: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t>
    </r>
  </si>
  <si>
    <r>
      <rPr>
        <b/>
        <sz val="11"/>
        <rFont val="Calibri"/>
        <family val="2"/>
        <scheme val="minor"/>
      </rPr>
      <t xml:space="preserve">MEMORANDO No SPSC 51047 del 06/07/2023 -50%: </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
</t>
    </r>
    <r>
      <rPr>
        <b/>
        <sz val="11"/>
        <rFont val="Calibri"/>
        <family val="2"/>
        <scheme val="minor"/>
      </rPr>
      <t>MEMORANDO No DJ 50894 del 06/07/2023-50%:</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t>
    </r>
  </si>
  <si>
    <r>
      <rPr>
        <b/>
        <sz val="11"/>
        <rFont val="Calibri"/>
        <family val="2"/>
        <scheme val="minor"/>
      </rPr>
      <t>MEMORANDO No DJ 50894 del 06/07/2023 -50%:</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</si>
  <si>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MEMORANDO No DJ 50894 del 06/07/2023 -50%:</t>
    </r>
    <r>
      <rPr>
        <sz val="11"/>
        <rFont val="Calibri"/>
        <family val="2"/>
        <scheme val="minor"/>
      </rPr>
      <t xml:space="preserve">
Se realizaron 18 comités con 308 casos y en cada uno se generaron devoluciones por los profesionales que estudiaron los casos para solventar los errores de forma y fondo de cada solicitud, ademas en el chat del comité se recordaban los tiempos de entrega de las solicitudes.</t>
    </r>
  </si>
  <si>
    <t>MEMORANDO No DJ 50894 del 06/07/2023 -50%:
Se enviaron 3 memornados circulares Memorando Circular SGCP 49582 (30-06-2023), Memorando Circular SGCP 49587 (30-06-2023) y Memorando Circular SGCP 49607 (30-06-2023)</t>
  </si>
  <si>
    <t>MEMORANDO No DJ 50894 del 06/07/2023 -50%:
Se realiza seguimiento semanal a los informes que envian las UE y Dterritoriales mediante memorandos;  se solictaron informes de liquidación mensuales a traves de Memorandos  y se solicito informe  trimestral.</t>
  </si>
  <si>
    <r>
      <t xml:space="preserve">MEMORANDO No SUBG 48829 del 29/06/2023
</t>
    </r>
    <r>
      <rPr>
        <sz val="11"/>
        <rFont val="Calibri"/>
        <family val="2"/>
        <scheme val="minor"/>
      </rPr>
      <t xml:space="preserve">Se remitio Memorando Circular MEMORANDO CIRCULAR SUBG 32337 de 03 de mayo de 2023, reiterando el Memorando Circular SUBG 24307 de 31 de Marzo de 2023.  Las memorias de los chats ciudadanos se encuentran disponibles en: https://www.invias.gov.co/index.php/servicios-al-ciudadano/participacion-en-linea/resultados-de-participacion
</t>
    </r>
    <r>
      <rPr>
        <b/>
        <sz val="11"/>
        <rFont val="Calibri"/>
        <family val="2"/>
        <scheme val="minor"/>
      </rPr>
      <t>MEMORANDO No DEO 49799 del 04/07/2023 -45%:</t>
    </r>
    <r>
      <rPr>
        <sz val="11"/>
        <rFont val="Calibri"/>
        <family val="2"/>
        <scheme val="minor"/>
      </rPr>
      <t xml:space="preserve">
La Direccion de Ejecución y Operación tiene a cargo de 6 Facebook live para la presente vigencia, Actividad que se esta gestionando con las subdirecciones (SGI,SVR,SMFF,SMCN), Para lo cual se envió  memorando DEO 27599 del 14 de Abril conducente a la programacion de actividades, En respuesta se recibio memorandos SVR 31221 Y  SUBG 32337, Y se adelanto mesa de trabajo con las Unidades Ejecutoras el 11 de mayo, en donde se resaltaron los lineamientos para la programacion de los chat ciudadanos. Todo esto previamente alineado con la reiteracion por parte de la DEO mediante memorando DEO 34037 a sus Unidades Ejecutoras, conducente al envio de la programacion como insumo principal para el desarrollo de esta actividad. Asi las cosas, tenemos la programacion de 6 facebook live divididos entre la Subdireccion de Gestion Integral de carreteras y la Subdireccion de vias regionales, que mediante memorandos SGI 47332 Y SVR 31221, respectivamente enviaron la informacion solicitada, con el fin de coordinar las fechas con los demas grupos involucrados, OAP, OTIC, SA-GARC.</t>
    </r>
  </si>
  <si>
    <r>
      <rPr>
        <b/>
        <sz val="11"/>
        <rFont val="Calibri"/>
        <family val="2"/>
        <scheme val="minor"/>
      </rPr>
      <t>MEMORANDO No SUBG 48829 del 29/06/2023</t>
    </r>
    <r>
      <rPr>
        <sz val="11"/>
        <rFont val="Calibri"/>
        <family val="2"/>
        <scheme val="minor"/>
      </rPr>
      <t xml:space="preserve">
La Gerencia de Comunicaciones no recibió ninguna información por parte de los responsables para ser publicada.
</t>
    </r>
    <r>
      <rPr>
        <b/>
        <sz val="11"/>
        <rFont val="Calibri"/>
        <family val="2"/>
        <scheme val="minor"/>
      </rPr>
      <t>MEMORANDO No DEO 49799 del 04/07/2023 -50%:</t>
    </r>
    <r>
      <rPr>
        <sz val="11"/>
        <rFont val="Calibri"/>
        <family val="2"/>
        <scheme val="minor"/>
      </rPr>
      <t xml:space="preserve">
La Dirección de ejecución y Operación, en cumplimiento de sus funciones de seguimiento a sus subdirecciones adscritas (SGI-SVR-SMFF-SMCN) , envió memorando DEO 36884 del 18 de mayo 2023, reiternado la solicitud del reporte de los proyectos entregados a la comunidad en el segundo trimestre de la presente vigencia. Considerando que esta informacion es  fundamental como insumo para los acuerdos o compromisos asumidos con los grupos de valor, y su reporte respectivo en el marco de Participación Ciudadana y Rendición de Cuentas. Por consiguiente la SMFF, envio memorando SMFF 43240 del 9 de junio, informando que no cuenta con proyectos entregados o proximos a entregar en el perido solicitado.</t>
    </r>
  </si>
  <si>
    <r>
      <t>MEMORANDO No SA 49660 del 01/07/2023 - 50%:</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SG 50242 del 05/07/2023: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DEO 49799 del 04/07/2023 -50%:</t>
    </r>
    <r>
      <rPr>
        <sz val="11"/>
        <rFont val="Calibri"/>
        <family val="2"/>
        <scheme val="minor"/>
      </rPr>
      <t xml:space="preserve">
En la actividad denominada “Evaluar eventos de dialogo realizados e implementar acciones de mejora”, esta Direccion envío  memorando DEO 27599 del 14 de Abril y DEO 34037 del 9 de mayo, conducente a la programacion de actividades,y  en respuesta se recibio memorandos SVR 31221 Y  SUBG 32337, Y se adelanto mesa de trbajo con las Unidades Ejecutoras el 11 de mayo, en donde se resaltaron los lineamientos para la programacion de los chat ciudadanos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</si>
  <si>
    <r>
      <t xml:space="preserve">MEMORANDO No DEO 49799 del 04/07/2023:
</t>
    </r>
    <r>
      <rPr>
        <sz val="11"/>
        <rFont val="Calibri"/>
        <family val="2"/>
        <scheme val="minor"/>
      </rPr>
      <t>La DEO, envió memorando DEO 13200 del 24 de febrero de 2023, solicitando el estudio de viabilidad de la creación del grupo en mención. Posteriormente se recibio respuesta mediante memorando SGH 29705 del 21 de Abril de 2023, donde se manifesto que el INVIAS, dentro de su estructura institucional ya cuanta con grupos de trabajo para el  desarrollo de esas funciones.</t>
    </r>
  </si>
  <si>
    <r>
      <t xml:space="preserve">MEMORANDO No OTIC 50328  del 05/07/2023-50%:
</t>
    </r>
    <r>
      <rPr>
        <sz val="11"/>
        <rFont val="Calibri"/>
        <family val="2"/>
        <scheme val="minor"/>
      </rPr>
      <t>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r>
      <rPr>
        <b/>
        <sz val="11"/>
        <rFont val="Calibri"/>
        <family val="2"/>
        <scheme val="minor"/>
      </rPr>
      <t xml:space="preserve">
MEMORANDO No DEO 49799 del 04/07/2023:
</t>
    </r>
    <r>
      <rPr>
        <sz val="11"/>
        <rFont val="Calibri"/>
        <family val="2"/>
        <scheme val="minor"/>
      </rPr>
      <t>Para Implementar la herramienta y/o metodología para el análisis de la información canalizada a través de los SAU. Se requirio de la respuesta por para de La Secretaria General al memorando DEO 13200 del 24 de febrero de 2023. Quien a su ves canalizo la respuesta mediante memorando SGH 29705 del 21 de Abril de 2023, donde se manifesto que el INVIAS, dentro de su estructura institucional ya cuanta con grupos de trabajo para el  desarrollo de esas funciones.</t>
    </r>
  </si>
  <si>
    <r>
      <t xml:space="preserve">MEMORANDO No DEO 49799 del 04/07/2023:
</t>
    </r>
    <r>
      <rPr>
        <sz val="11"/>
        <rFont val="Calibri"/>
        <family val="2"/>
        <scheme val="minor"/>
      </rPr>
      <t>Mediante memorando SGH 29705 del 21 de Abril de 2023,  se manifesto que el INVIAS, dentro de su estructura institucional ya cuanta con grupos de trabajo para el  desarrollo de esas funciones.</t>
    </r>
  </si>
  <si>
    <r>
      <rPr>
        <b/>
        <sz val="11"/>
        <rFont val="Calibri"/>
        <family val="2"/>
        <scheme val="minor"/>
      </rPr>
      <t>MEMORANDO No SA 49660 del 01/07/2023 - 50%: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05/07/2023-50%:</t>
    </r>
    <r>
      <rPr>
        <sz val="11"/>
        <rFont val="Calibri"/>
        <family val="2"/>
        <scheme val="minor"/>
      </rPr>
      <t xml:space="preserve">
El pasado 30 de marzo del 2023, se llevó a cabo una reunión liderada por la secretaría general para entender las necesidades del estado abierto, sin embargo, es necesario definir las actividades y roles para ejecutar esta actividad en su totalidad.  Se recomienda establecer un equipo interdisciplinario, entre las Oficinas de planeación, Grupo de atención al ciudadano, Gerencia de prensa y Oficina de TI, el cual pueda realizar el diagnostico para la Implementación de la estrategia de estado abierto. Desde la OTIC, se está construyendo un plan de apertura de Datos basado en las guías de Gobierno Digital.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 xml:space="preserve">MEMORANDO No DJ 50894 del 06/07/2023 -50%: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49799 del 04/07/2023-50%:</t>
    </r>
    <r>
      <rPr>
        <sz val="11"/>
        <rFont val="Calibri"/>
        <family val="2"/>
        <scheme val="minor"/>
      </rPr>
      <t xml:space="preserve">
La Dirección de Ejecución y Operación esta presta a suministrar  la información de su competencia dentro de los lineamientos del COMPES 4070. Dicho esto esta Dirección envió memorando DEO 43364 del 9 de junio  a la OTIC., Con el fin de  manifestar la disposición de interactuar desde su alcance en lo que sea necesario conducente al aporte de la política de acceso a la información pública. Es por esto que mediente el memorando en mension se considera la importancia de actualizar la información contenida en el portal oficial web del INVIAS, especialmente en “Seguimiento a la inversión” en donde se deben actualizar los nombres de las subdirecciones adscritas a la Dirección de Ejecución y Operación, Proyectos INVIAS, y Fichas de Proyectos por Departamento</t>
    </r>
  </si>
  <si>
    <r>
      <rPr>
        <b/>
        <sz val="11"/>
        <rFont val="Calibri"/>
        <family val="2"/>
        <scheme val="minor"/>
      </rPr>
      <t xml:space="preserve">MEMORANDO No SA 49660 del 01/07/2023 - 100%: </t>
    </r>
    <r>
      <rPr>
        <sz val="11"/>
        <rFont val="Calibri"/>
        <family val="2"/>
        <scheme val="minor"/>
      </rPr>
      <t xml:space="preserve">
Se dio respuesta por medio de correo electronico del dia 4 de enero de 2023 (ver link) https://invias-my.sharepoint.com/:x:/g/personal/npena_invias_gov_co/EQc48KGlot9AkdrsqNr7s0MBEK0k43w7ugapwLM76ln7Eg?e=2VkORK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MEMORANDO No SPSC 51047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DJ 50894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DEO 49799 del 04/07/2023-100%:</t>
    </r>
    <r>
      <rPr>
        <sz val="11"/>
        <rFont val="Calibri"/>
        <family val="2"/>
        <scheme val="minor"/>
      </rPr>
      <t xml:space="preserve">
Cumplido en el primer trimestre. Mediante memorando DEO-GSC-223 del 3 de enero de 2023, Se envió Plan de Adquisiciones preliminar ajustado, y el 27 de enero se hace un alcance mediante memorando DEO-GSC-4752.</t>
    </r>
  </si>
  <si>
    <t>Avance acorde con lo programado</t>
  </si>
  <si>
    <t>Durante el 2° trimestre se implementó prueba piloto  para doumentar el monitoreo en el aplicativo KAWAK y la Oficina Asesora de Planeación brindó el acompañamiento respectivo a los facilitadores del MIPG que volutaritariamente aceptaron participar.</t>
  </si>
  <si>
    <t>Sin avance programado en el periodo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</si>
  <si>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t>
  </si>
  <si>
    <t>19 activdidades sin avance programado</t>
  </si>
  <si>
    <t>Sin Reporte por parte de la  Dirección Técnica y de Estructuración - DTE</t>
  </si>
  <si>
    <t>Porcentaje de avance y observaciones de cumplimiento en revisión por parte de los responsables</t>
  </si>
  <si>
    <t>La única dependencia a cargo de la actividad es la Subdirección General, incluso en la la columna observación se precisó “Diseño y divulgación a cargo del Grupo Gerencia de Comunicaciones”.</t>
  </si>
  <si>
    <t>Esta actividad esta a cargo de la Dirección General, Subdirección  General, Dirección de Ejecución y Operación	Dirección y Técnica y de Estructuración – DTE.  
Respetuosamente se sugiere que adelanten una mesa de trabajo para definir roles, unificar criterios y definir la frecuencia /metodología de reporte</t>
  </si>
  <si>
    <t xml:space="preserve">Por favor aportar soportes de la conformación del equipo “administrador de la linea etica PAS” y la metodología adoptada para la operación del “la asistencia de un filtro que analice la naturaleza de las denuncias y las redireccione a la instancia correspondiente”.
Es pertinente validar el rol de cada dependencia en la operación de la línea PAS, a la luz de las competencias y funciones vigentes. Y si es el caso, argumentar mediante memorando dirigido a esta oficina los motivos por los cuales la actividad o responsables deben actualizarse en sesión del Comité Institucional de Gestión y Desempeño. </t>
  </si>
  <si>
    <t>Una vez consultado el archivo publicado en https://www.invias.gov.co/index.php/normativa/politicas-y-lineamientos/atencion-al-ciudadano/15195-plan-de-actividades-de-participacion-ciudadana-2023   el 10 de mayo, se constata que se encuentra sin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</si>
  <si>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otra parte es importante precisar que si los grupos de trabajo con dichas competencias pertenecen a la Dirección de Ejecución y Operación es necesario que aporten los soportes de la implementación de herramientas/metodologías para el análisis de la información canalizada a través de los SAU, junto con los reportes generados. Pero si los grupos de trabajo competentes pertenece a otras dependencias, podría mediante memorando sustentado solicitar a esta oficina convocar una sesión del Comité Institucional de Gestión y Desempeño para actualizar los responsables de las actividades</t>
  </si>
  <si>
    <t>La implementación del estado abierto esta relacionado con el CONPES 4070 LINEAMIENTOS DE POLÍTICA PARA LA IMPLEMENTACIÓN DE UN MODELO DE ESTADO ABIERTO. Favor aportar evidencias sobre los autodiagnósticos diseñados y/o aplicados</t>
  </si>
  <si>
    <t>Es nececsdario definir los roles y alcances de cada dependencia involucrada</t>
  </si>
  <si>
    <t>Sin reporte por parte de la  Dirección Técnica y de Estructuración - DTE y Secretaría General</t>
  </si>
  <si>
    <t>La Oficina Asesora de Planeación gestionó reunión con el Ministerio de Transporte y Departamento Administrativo de la Función Pública para la inclusión del trámite " Permiso  para la construcción de obras en las riberas de los ríos o dentro de su cauce y en las demás vías fluviales” en el inventario de la entidad, que fue registrado en el Sistema Único de Información de Trámites –SUIT durante la mesa de trabajo  del 8 de junio. Posteriormente, exhortó a la Subdirección de Reglamentación Técnica a culminar con la inscripción del trámite (personalizando los canales y medios de seguimiento)  y reportó cumplimiento al Ministerio de Transporte el 16 de junio.</t>
  </si>
  <si>
    <r>
      <rPr>
        <b/>
        <sz val="11"/>
        <rFont val="Calibri"/>
        <family val="2"/>
        <scheme val="minor"/>
      </rPr>
      <t>MEMORANDO No OTIC 50328  del 05/07/2023</t>
    </r>
    <r>
      <rPr>
        <sz val="11"/>
        <rFont val="Calibri"/>
        <family val="2"/>
        <scheme val="minor"/>
      </rPr>
      <t xml:space="preserve">
S e ha ejecutado seguimiento mensual a la implementación del MSPI, estos seguimientos se registran en el seguimiento mensual del PETI. El estado actual del MSPI es el siguiente: Se elaboró la caracterización del proyecto MSPI donde se registra la necesidad y objetivos del proyecto, se envió el CDP para
la aprobación, se elaboró el cronograma y Ficha Técnica para la contratación de este proyecto. Se reunió el comité de Seguridad y Privacidad de la información sesionó el 10 de mayo del 2023, donde se trataron los siguiente puntos: •Seguridad Informática . Informe de las Actividades realizadas en la implementación del MSPI. • Informe de las Actividades de la vigencia 2022 que se cierran en la vigencia 2023. •Estado y resultados de la estrategia de apropiación y sensibilización en seguridad y privacidad de la información: “Protección de Tu Mundo Digital”. • Actividades planificadas por ejecutar y productos esperados para la vigencia 2023. •Estrategias vigencia 2023. •Necesidades . Estamos a la espera de línea para proceder con la contratación de este proyecto.</t>
    </r>
  </si>
  <si>
    <t>Tener en cuenta que la observación dentro del PAAC precisa “Realizar mesas trimestrales para el seguimiento del cumplimiento de la matriz de la resolución 1519 de 2020 y plan de mejoramiento respectivo.”. Motivo por el cual, es importante definir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envío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 ""Transparencia y acceso a la información pública".</t>
  </si>
  <si>
    <t>Es pertinente confirmar si se está aplicando la lista de verificación del actula protocolo de lenguaje claro</t>
  </si>
  <si>
    <r>
      <t xml:space="preserve">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
</t>
    </r>
    <r>
      <rPr>
        <b/>
        <sz val="11"/>
        <rFont val="Calibri"/>
        <family val="2"/>
        <scheme val="minor"/>
      </rPr>
      <t xml:space="preserve">
MEMORANDO No SUBG 54093 del 14/07/2023 -100%:</t>
    </r>
    <r>
      <rPr>
        <sz val="11"/>
        <rFont val="Calibri"/>
        <family val="2"/>
        <scheme val="minor"/>
      </rPr>
      <t xml:space="preserve">
La Política Institucional de Administración del Riesgo vigente se encuentra disponible en Portal Web: https://www.invias.gov.co/index.php/archivo-y-documentos/politicas-y-lineamientos e Intranet: http://intranet/index.php/la-calidad-al-dia/direccionamiento-estrategico#formular-los-lineamientos-para-la-administracion-del-riesgo
El mapa de riesgos vigente se encuentra disponible en Portal Web: https://www.invias.gov.co/index.php/informacion-institucional/sistema-de-gestion-de-calidad e Intranet: http://intranet/index.php/la-calidad-al-dia/control-interno</t>
    </r>
  </si>
  <si>
    <r>
      <t xml:space="preserve">MEMORANDO No SUBG 48829 del 29/06/2023
</t>
    </r>
    <r>
      <rPr>
        <sz val="11"/>
        <rFont val="Calibri"/>
        <family val="2"/>
        <scheme val="minor"/>
      </rPr>
      <t>Los 65 boletines de prensa generados en el primer trimestre con información de la gestión institucional en lenguaje claro están disponibles en: https://www.invias.gov.co/index.php/sala/noticia</t>
    </r>
    <r>
      <rPr>
        <b/>
        <sz val="11"/>
        <rFont val="Calibri"/>
        <family val="2"/>
        <scheme val="minor"/>
      </rPr>
      <t xml:space="preserve">
MEMORANDO No DG-GC 51185 del 07/07/2023 -50%.
</t>
    </r>
    <r>
      <rPr>
        <sz val="11"/>
        <rFont val="Calibri"/>
        <family val="2"/>
        <scheme val="minor"/>
      </rPr>
      <t xml:space="preserve">Los 55 boletines de prensa generados en el segundo trimestre con información de la gestión institucional en lenguaje claro están disponibles en: https://www.invias.gov.co/index.php/sala/noticias
</t>
    </r>
    <r>
      <rPr>
        <b/>
        <sz val="11"/>
        <rFont val="Calibri"/>
        <family val="2"/>
        <scheme val="minor"/>
      </rPr>
      <t>MEMORANDO No SUBG 54093 del 14/07/2023 -50%:</t>
    </r>
    <r>
      <rPr>
        <sz val="11"/>
        <rFont val="Calibri"/>
        <family val="2"/>
        <scheme val="minor"/>
      </rPr>
      <t xml:space="preserve">
Se publicó en la página web de la entidad en el siguiente enlace: https://www.invias.gov.co/index.php/planeacion-gestion-y-control/rendicion-de-cuentas</t>
    </r>
  </si>
  <si>
    <r>
      <t xml:space="preserve">MEMORANDO No SA 49660 del 01/07/2023 - 33%: 
</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OTIC 50328  del 05/07/2023 -33%: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05/07/2023-33%:</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 xml:space="preserve">MEMORANDO No SUBG 54093 del 14/07/2023 -33%:
</t>
    </r>
    <r>
      <rPr>
        <sz val="11"/>
        <rFont val="Calibri"/>
        <family val="2"/>
        <scheme val="minor"/>
      </rPr>
      <t>El documento vigente se encuentra disponible en: https://www.invias.gov.co/index.php/servicios-al-ciudadano/derechos-del-ciudadano-y-canales-de-atencion#2023</t>
    </r>
  </si>
  <si>
    <r>
      <rPr>
        <b/>
        <sz val="11"/>
        <rFont val="Calibri"/>
        <family val="2"/>
        <scheme val="minor"/>
      </rPr>
      <t>MEMORANDO No SA-GARC 49412 del 30/06/2023 -50%:</t>
    </r>
    <r>
      <rPr>
        <sz val="11"/>
        <rFont val="Calibri"/>
        <family val="2"/>
        <scheme val="minor"/>
      </rPr>
      <t xml:space="preserve"> 
Mediante memorando OTIC 21504 del 23 de marzo de 2023 donde informan que el chat bot se encuentra con sus respectivas licencias y activo en la pagina web.
</t>
    </r>
    <r>
      <rPr>
        <b/>
        <sz val="11"/>
        <rFont val="Calibri"/>
        <family val="2"/>
        <scheme val="minor"/>
      </rPr>
      <t xml:space="preserve">
MEMORANDO No SA 49660 del 01/07/2023 - 50%: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MEMORANDO No SUBG 48829 del 29/06/2023</t>
    </r>
    <r>
      <rPr>
        <sz val="11"/>
        <rFont val="Calibri"/>
        <family val="2"/>
        <scheme val="minor"/>
      </rPr>
      <t xml:space="preserve">
Se inició el proceso de diagnóstico para definir la viabilidad de la activación del Chatbot en el Portal Web.
</t>
    </r>
    <r>
      <rPr>
        <b/>
        <sz val="11"/>
        <rFont val="Calibri"/>
        <family val="2"/>
        <scheme val="minor"/>
      </rPr>
      <t xml:space="preserve">
MEMORANDO No SG 50242 del 05/07/2023 -50%: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 xml:space="preserve">
MEMORANDO No SUBG 54093 del 14/07/2023 -50%:
</t>
    </r>
    <r>
      <rPr>
        <sz val="11"/>
        <rFont val="Calibri"/>
        <family val="2"/>
        <scheme val="minor"/>
      </rPr>
      <t>El Webmaster puso en operación nuevamente el ChatBot disponible en: https://www.invias.gov.co/</t>
    </r>
  </si>
  <si>
    <r>
      <rPr>
        <b/>
        <sz val="11"/>
        <rFont val="Calibri"/>
        <family val="2"/>
        <scheme val="minor"/>
      </rPr>
      <t xml:space="preserve">MEMORANDO No SA-GARC 49412 del 30/06/2023 -50%: </t>
    </r>
    <r>
      <rPr>
        <sz val="11"/>
        <rFont val="Calibri"/>
        <family val="2"/>
        <scheme val="minor"/>
      </rPr>
      <t xml:space="preserve">
Mediante memorando SA-GARC 48975 del 26-06-2023, se solicito diseño y publicación al grupo de comunicaciones.
</t>
    </r>
    <r>
      <rPr>
        <b/>
        <sz val="11"/>
        <rFont val="Calibri"/>
        <family val="2"/>
        <scheme val="minor"/>
      </rPr>
      <t xml:space="preserve">MEMORANDO No SA 49660 del 01/07/2023 - 50%: </t>
    </r>
    <r>
      <rPr>
        <sz val="11"/>
        <rFont val="Calibri"/>
        <family val="2"/>
        <scheme val="minor"/>
      </rPr>
      <t xml:space="preserve">
Mediante memorando SA-GARC 48975 del 26-06-2023, se solicito diseño y publicación al grupo de comunicaciones.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 xml:space="preserve">MEMORANDO No SG 50242 del 05/07/2023--50%: </t>
    </r>
    <r>
      <rPr>
        <sz val="11"/>
        <rFont val="Calibri"/>
        <family val="2"/>
        <scheme val="minor"/>
      </rPr>
      <t xml:space="preserve">
se publico encuesta de satisfaccion en la pagina web https://forms.office.com/pages/responsepage.aspx?id=KBkX6ykpLE-nWbXMKscq-0JOVcT8nmFHtqkjj1oZ7YVUMjgzRk9GT0NRVERWMUtQR1BUN1E3Q1BYQiQlQCN0PWcu
</t>
    </r>
    <r>
      <rPr>
        <b/>
        <sz val="11"/>
        <rFont val="Calibri"/>
        <family val="2"/>
        <scheme val="minor"/>
      </rPr>
      <t>MEMORANDO No SUBG 54093 del 14/07/2023 -50%:</t>
    </r>
    <r>
      <rPr>
        <sz val="11"/>
        <rFont val="Calibri"/>
        <family val="2"/>
        <scheme val="minor"/>
      </rPr>
      <t xml:space="preserve">
El banner con el acceso a la encuesta se encuentra publicado y disponible en: https://www.invias.gov.co/ y en la sección: https://www.invias.gov.co/index.php/informacion-institucional/transparencia-y-acceso-a-la-informacion-publica</t>
    </r>
  </si>
  <si>
    <r>
      <t xml:space="preserve">MEMORANDO No SA-GARC 49412 del 30/06/2023: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MEMORANDO No SA 49660 del 01/07/2023 - 50%:</t>
    </r>
    <r>
      <rPr>
        <sz val="11"/>
        <rFont val="Calibri"/>
        <family val="2"/>
        <scheme val="minor"/>
      </rPr>
      <t xml:space="preserve">
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
MEMORANDO No OCI 49041 del 29/06/2023</t>
    </r>
    <r>
      <rPr>
        <sz val="11"/>
        <rFont val="Calibri"/>
        <family val="2"/>
        <scheme val="minor"/>
      </rPr>
      <t xml:space="preserve">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 xml:space="preserve">MEMORANDO No OCD 50527  del 05/07/2023-50%.
</t>
    </r>
    <r>
      <rPr>
        <sz val="11"/>
        <rFont val="Calibri"/>
        <family val="2"/>
        <scheme val="minor"/>
      </rPr>
      <t xml:space="preserve">Se informa que en el segundo trimestre no se recibieron denuncias por hechos de corrupción. No obstante la Oficina de Control Disciplinario siemore brinda respuesta oportuna a las solicitudes de la ciudadanía con temas de su competencia. 
</t>
    </r>
    <r>
      <rPr>
        <b/>
        <sz val="11"/>
        <rFont val="Calibri"/>
        <family val="2"/>
        <scheme val="minor"/>
      </rPr>
      <t xml:space="preserve">MEMORANDO No SGH 50590 del 05/07/2023
</t>
    </r>
    <r>
      <rPr>
        <sz val="11"/>
        <rFont val="Calibri"/>
        <family val="2"/>
        <scheme val="minor"/>
      </rPr>
      <t xml:space="preserve">Este tema es liderado por la Subdirección Administrativa
</t>
    </r>
    <r>
      <rPr>
        <b/>
        <sz val="11"/>
        <rFont val="Calibri"/>
        <family val="2"/>
        <scheme val="minor"/>
      </rPr>
      <t>MEMORANDO No OTIC 50328  del 05/07/2023 -50%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MEMORANDO No SG 50242 del 05/07/2023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MEMORANDO No DJ 50894 del 06/07/2023 -100%:
</t>
    </r>
    <r>
      <rPr>
        <sz val="11"/>
        <rFont val="Calibri"/>
        <family val="2"/>
        <scheme val="minor"/>
      </rPr>
      <t xml:space="preserve">En la DJ-(SPSC- SGCP,-SDJ) durante el segundo trimestre no se  recibió denuncias, por lo tanto, no se requirió gestionar oportunamente. 
</t>
    </r>
    <r>
      <rPr>
        <b/>
        <sz val="11"/>
        <rFont val="Calibri"/>
        <family val="2"/>
        <scheme val="minor"/>
      </rPr>
      <t xml:space="preserve">
MEMORANDO No DEO 49799 del 04/07/2023-50%:
</t>
    </r>
    <r>
      <rPr>
        <sz val="11"/>
        <rFont val="Calibri"/>
        <family val="2"/>
        <scheme val="minor"/>
      </rPr>
      <t xml:space="preserve">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Lo anterior como complemento al importante seguimiento que realiza el grupo de atencion y relacionamiento ciudadadano.
</t>
    </r>
    <r>
      <rPr>
        <b/>
        <sz val="11"/>
        <rFont val="Calibri"/>
        <family val="2"/>
        <scheme val="minor"/>
      </rPr>
      <t>MEMORANDO No SG 54072 del 14/07/2023 -50%:</t>
    </r>
    <r>
      <rPr>
        <sz val="11"/>
        <rFont val="Calibri"/>
        <family val="2"/>
        <scheme val="minor"/>
      </rPr>
      <t xml:space="preserve">
 El memorando SA-GARC 30770 23/04/2023,  se encuentra en la carpeta de las evidencias segundo trimestre GARC </t>
    </r>
  </si>
  <si>
    <r>
      <t xml:space="preserve">MEMORANDO No SA 49660 del 01/07/2023 - 0%:  
</t>
    </r>
    <r>
      <rPr>
        <sz val="11"/>
        <rFont val="Calibri"/>
        <family val="2"/>
        <scheme val="minor"/>
      </rPr>
      <t>Esta actividad es competencia de la secretaria General</t>
    </r>
    <r>
      <rPr>
        <b/>
        <sz val="11"/>
        <rFont val="Calibri"/>
        <family val="2"/>
        <scheme val="minor"/>
      </rPr>
      <t xml:space="preserve">
MEMORANDO No OCD 50527  del 05/07/2023 -0%:
</t>
    </r>
    <r>
      <rPr>
        <sz val="11"/>
        <rFont val="Calibri"/>
        <family val="2"/>
        <scheme val="minor"/>
      </rPr>
      <t xml:space="preserve">Se informa que la OCD no tiene ninguna ingenrencia ni participación en el proyecto de la LINEA PAS, es una proyecto de la Secretaría General. Y en el trimestre no ha rcibido ninguna denuncia proveniente de ese canal 
</t>
    </r>
    <r>
      <rPr>
        <b/>
        <sz val="11"/>
        <rFont val="Calibri"/>
        <family val="2"/>
        <scheme val="minor"/>
      </rPr>
      <t>MEMORANDO No SGH 50590 del 05/07/2023:</t>
    </r>
    <r>
      <rPr>
        <sz val="11"/>
        <rFont val="Calibri"/>
        <family val="2"/>
        <scheme val="minor"/>
      </rPr>
      <t xml:space="preserve">
El programa PAS, es liderado por la Subdirección Administrativa
</t>
    </r>
    <r>
      <rPr>
        <b/>
        <sz val="11"/>
        <rFont val="Calibri"/>
        <family val="2"/>
        <scheme val="minor"/>
      </rPr>
      <t>MEMORANDO No SG 50242 del 05/07/2023-50%:</t>
    </r>
    <r>
      <rPr>
        <sz val="11"/>
        <rFont val="Calibri"/>
        <family val="2"/>
        <scheme val="minor"/>
      </rPr>
      <t xml:space="preserve">
se creo el equipo administrador de la linea etica PAS. Para este trimestre no se recibio ninguna petición, aportes o sugerencias.
</t>
    </r>
    <r>
      <rPr>
        <b/>
        <sz val="11"/>
        <rFont val="Calibri"/>
        <family val="2"/>
        <scheme val="minor"/>
      </rPr>
      <t xml:space="preserve">
MEMORANDO No DJ 50894 del 06/07/2023 -50%:
</t>
    </r>
    <r>
      <rPr>
        <sz val="11"/>
        <rFont val="Calibri"/>
        <family val="2"/>
        <scheme val="minor"/>
      </rPr>
      <t xml:space="preserve">El relanzamiento de la linea etica PAS se realizo el 6 de diciembre de 2022, con el apoyo de la Escuela Corporativa Guillermo Gaviria, se realizo via teams para planta central y territoriales, se actualizo el protocolo el cual esta disponible en la intranet y pagina web. para el  2do  trimestre  del año 2023  no se presentaron casos en la linea PASS    casos y  respuesta  en el link anexo:  https://invias-my.sharepoint.com/:f:/g/personal/erengifo_invias_gov_co/EllplMQ0a1dFjZQkcFqVA-kBUj0eqWu2vf165sJ6_rM1kQ?e=CZ3DGw
</t>
    </r>
    <r>
      <rPr>
        <b/>
        <sz val="11"/>
        <rFont val="Calibri"/>
        <family val="2"/>
        <scheme val="minor"/>
      </rPr>
      <t xml:space="preserve">MEMORANDO No SG 54072 del 14/07/2023 -50%:
</t>
    </r>
    <r>
      <rPr>
        <sz val="11"/>
        <rFont val="Calibri"/>
        <family val="2"/>
        <scheme val="minor"/>
      </rPr>
      <t>se creo el equipo administrador con 1 intregrante del DJ con memorando DJ 103013 del 20/12/2022, 1 intregrante de SA y dos integrantes de SG.
El equipo administrador revisará semanalmente los reportes que lleguen a la Línea Ética - PAS y se encargará de analizarlos de manera conjunta. Cada uno de los integrantes del equipo podrá
conocer la documentación del reporte de forma independiente. punto 6, pagina 3 del  protocolo linea etica PAS</t>
    </r>
  </si>
  <si>
    <r>
      <rPr>
        <b/>
        <sz val="11"/>
        <rFont val="Calibri"/>
        <family val="2"/>
        <scheme val="minor"/>
      </rPr>
      <t>MEMORANDO No SA-GARC 49412 del 30/06/2023 -33%: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SA 49660 del 01/07/2023 - 33%: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SG 50242 del 05/07/2023-33%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MEMORANDO No DEO 49799 del 04/07/2023-33%:
</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18329 del 13 de marzo de 2023,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25181 del 4 de abril, se envio el reporte de la SGI, quien mediante memorando SGI 20930 remitio informacion solicitada. y de igual manera la SMFF mediante memorando SMFF 26112 del 11 de ABRIL envio reporte correspondiente. Finalmente esta direccion mediante memo DEO  37402 del 19 de mayo reitero a sus Unidades Ejecutoras la importancia al cumplimiento a este requerimiento
</t>
    </r>
    <r>
      <rPr>
        <b/>
        <sz val="11"/>
        <rFont val="Calibri"/>
        <family val="2"/>
        <scheme val="minor"/>
      </rPr>
      <t>MEMORANDO No SG 54072 del 14/07/2023 -33%:</t>
    </r>
    <r>
      <rPr>
        <sz val="11"/>
        <rFont val="Calibri"/>
        <family val="2"/>
        <scheme val="minor"/>
      </rPr>
      <t xml:space="preserve">
Se realizo 1° seguimiento - Mediante memorando circular SA-GARC 50896 06/07/2023 - se solicito informacion sobre el "reporte de ejecución del espacio” y la “Evaluación del espacio de participación".
</t>
    </r>
  </si>
  <si>
    <r>
      <t xml:space="preserve">MEMORANDO No SA-GARC 49412 del 30/06/2023 -33%:
</t>
    </r>
    <r>
      <rPr>
        <sz val="11"/>
        <rFont val="Calibri"/>
        <family val="2"/>
        <scheme val="minor"/>
      </rPr>
      <t>Mediante memorando SA-GARC 49304 del 30/06/2023 se solicito capacitación</t>
    </r>
    <r>
      <rPr>
        <b/>
        <sz val="11"/>
        <rFont val="Calibri"/>
        <family val="2"/>
        <scheme val="minor"/>
      </rPr>
      <t xml:space="preserve">
MEMORANDO No SA 49660 del 01/07/2023 - 33%:
</t>
    </r>
    <r>
      <rPr>
        <sz val="11"/>
        <rFont val="Calibri"/>
        <family val="2"/>
        <scheme val="minor"/>
      </rPr>
      <t xml:space="preserve">Mediante memorando SA-GARC 49304 del 30/06/2023 se solicito capacitación
</t>
    </r>
    <r>
      <rPr>
        <b/>
        <sz val="11"/>
        <rFont val="Calibri"/>
        <family val="2"/>
        <scheme val="minor"/>
      </rPr>
      <t>MEMORANDO No SUBG 48829 del 29/06/2023</t>
    </r>
    <r>
      <rPr>
        <sz val="11"/>
        <rFont val="Calibri"/>
        <family val="2"/>
        <scheme val="minor"/>
      </rPr>
      <t xml:space="preserve">
Se remitio MEMORANDO CIRCULAR
No SUBG 31175 de 27 de abril de 2023., Rta. Memorando OTIC 32140 de 02 de mayo de 2023 y Memorando SA-GARC 32611 de 03 de mayo de 2023 https://invias.sharepoint.com/:f:/s/GRUPOATENCINALCIUDADANO/EvcPE61ux69FruFigyp-jvEBzxVmtOy62qnaVZERkhB39Q?e=NdZbQV 
</t>
    </r>
    <r>
      <rPr>
        <b/>
        <sz val="11"/>
        <rFont val="Calibri"/>
        <family val="2"/>
        <scheme val="minor"/>
      </rPr>
      <t>MEMORANDO No OTIC 50328  del 05/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requiera.07/2023
</t>
    </r>
    <r>
      <rPr>
        <b/>
        <sz val="11"/>
        <rFont val="Calibri"/>
        <family val="2"/>
        <scheme val="minor"/>
      </rPr>
      <t xml:space="preserve">MEMORANDO No SG 50242 del 05/07/2023-33%.
</t>
    </r>
    <r>
      <rPr>
        <sz val="11"/>
        <rFont val="Calibri"/>
        <family val="2"/>
        <scheme val="minor"/>
      </rPr>
      <t xml:space="preserve">Mediante memorando SA-GARC 49304 del 30/06/2023 se solicito capacitación
</t>
    </r>
    <r>
      <rPr>
        <b/>
        <sz val="11"/>
        <rFont val="Calibri"/>
        <family val="2"/>
        <scheme val="minor"/>
      </rPr>
      <t>MEMORANDO No SG 54072 del 14/07/2023 -33%:</t>
    </r>
    <r>
      <rPr>
        <sz val="11"/>
        <rFont val="Calibri"/>
        <family val="2"/>
        <scheme val="minor"/>
      </rPr>
      <t xml:space="preserve">
El GARC tomara la observacion para realizar lo pertinente al fortalecimeinto del canal telefonico y cumplir con el avance programdo en el tercer trimestre. </t>
    </r>
  </si>
  <si>
    <r>
      <rPr>
        <b/>
        <sz val="11"/>
        <rFont val="Calibri"/>
        <family val="2"/>
        <scheme val="minor"/>
      </rPr>
      <t>MEMORANDO No OTIC 28225  del 18/04/2023</t>
    </r>
    <r>
      <rPr>
        <sz val="11"/>
        <rFont val="Calibri"/>
        <family val="2"/>
        <scheme val="minor"/>
      </rPr>
      <t xml:space="preserve">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
</t>
    </r>
    <r>
      <rPr>
        <b/>
        <sz val="11"/>
        <rFont val="Calibri"/>
        <family val="2"/>
        <scheme val="minor"/>
      </rPr>
      <t xml:space="preserve">MEMORANDO No SG 54072 del 14/07/2023:
</t>
    </r>
    <r>
      <rPr>
        <sz val="11"/>
        <rFont val="Calibri"/>
        <family val="2"/>
        <scheme val="minor"/>
      </rPr>
      <t>Para la implementación y parametrización del SGDEA - AZ Digital se hizo necesaria la creacion de documentos de Flujos documentales, estos flujos se realizaron con el acompañamiento de la OTI, en el siguiente link se logran observar los flujos elaborados: https://invias-my.sharepoint.com/:f:/g/personal/npena_invias_gov_co/EmpA0AV9ZoNIljJ3hV1DPYUB6e_SxC-JGuo79u-sNnQ7lg?e=6KLmGp</t>
    </r>
  </si>
  <si>
    <r>
      <rPr>
        <b/>
        <sz val="11"/>
        <rFont val="Calibri"/>
        <family val="2"/>
        <scheme val="minor"/>
      </rPr>
      <t>MEMORANDO No OTIC 28225  del 18/04/2023 -95%</t>
    </r>
    <r>
      <rPr>
        <sz val="11"/>
        <rFont val="Calibri"/>
        <family val="2"/>
        <scheme val="minor"/>
      </rPr>
      <t xml:space="preserve">
Se viene prestando apoyo y asesoramiento a la Subdirección administrativa en el proyecto de implementación del SGDEA. Se planea salida a producción en 2023 según lo disponga la Subdirección Administrativa. 
</t>
    </r>
    <r>
      <rPr>
        <b/>
        <sz val="11"/>
        <rFont val="Calibri"/>
        <family val="2"/>
        <scheme val="minor"/>
      </rPr>
      <t>MEMORANDO No SG 28066  del 17/04/2023</t>
    </r>
    <r>
      <rPr>
        <sz val="11"/>
        <rFont val="Calibri"/>
        <family val="2"/>
        <scheme val="minor"/>
      </rPr>
      <t xml:space="preserve">
Esta actividad está programada para el 4to trimestre.</t>
    </r>
  </si>
  <si>
    <r>
      <rPr>
        <b/>
        <sz val="11"/>
        <rFont val="Calibri"/>
        <family val="2"/>
        <scheme val="minor"/>
      </rPr>
      <t>MEMORANDO No OTIC 28225  del 18/04/2023</t>
    </r>
    <r>
      <rPr>
        <sz val="11"/>
        <rFont val="Calibri"/>
        <family val="2"/>
        <scheme val="minor"/>
      </rPr>
      <t xml:space="preserve">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r>
  </si>
  <si>
    <r>
      <rPr>
        <b/>
        <sz val="11"/>
        <rFont val="Calibri"/>
        <family val="2"/>
        <scheme val="minor"/>
      </rPr>
      <t>MEMORANDO No SG 24540 del 31/03/2023</t>
    </r>
    <r>
      <rPr>
        <sz val="11"/>
        <rFont val="Calibri"/>
        <family val="2"/>
        <scheme val="minor"/>
      </rPr>
      <t xml:space="preserve">
se realizo una mesa de trabajo con OTIC, DJ con el fin de identificar los reponsables y definir una linea para la ejecucion de las actividades
</t>
    </r>
    <r>
      <rPr>
        <b/>
        <sz val="11"/>
        <rFont val="Calibri"/>
        <family val="2"/>
        <scheme val="minor"/>
      </rPr>
      <t xml:space="preserve">
MEMORANDO No OTIC 21948  del 24/03/2023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t>
    </r>
    <r>
      <rPr>
        <b/>
        <sz val="11"/>
        <rFont val="Calibri"/>
        <family val="2"/>
        <scheme val="minor"/>
      </rPr>
      <t xml:space="preserve">
MEMORANDO No OTIC 28225  del 18/04/2023
</t>
    </r>
    <r>
      <rPr>
        <sz val="11"/>
        <rFont val="Calibri"/>
        <family val="2"/>
        <scheme val="minor"/>
      </rPr>
      <t xml:space="preserve">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t>
    </r>
    <r>
      <rPr>
        <b/>
        <sz val="11"/>
        <rFont val="Calibri"/>
        <family val="2"/>
        <scheme val="minor"/>
      </rPr>
      <t xml:space="preserve">
MEMORANDO No DJ 24879  del 03/04/2023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25002 del 03/04/2023</t>
    </r>
    <r>
      <rPr>
        <sz val="11"/>
        <rFont val="Calibri"/>
        <family val="2"/>
        <scheme val="minor"/>
      </rPr>
      <t xml:space="preserve">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r>
  </si>
  <si>
    <r>
      <t xml:space="preserve">MEMORANDO No SA-GARC 49412 del 30/06/2023 -50%:
</t>
    </r>
    <r>
      <rPr>
        <sz val="11"/>
        <rFont val="Calibri"/>
        <family val="2"/>
        <scheme val="minor"/>
      </rPr>
      <t xml:space="preserve">Mediante oficio de salida SA GARC 37139 del 29-06-2023, se solicito al DAF, lineamientos sobre la guia de comunicación incluyente
</t>
    </r>
    <r>
      <rPr>
        <b/>
        <sz val="11"/>
        <rFont val="Calibri"/>
        <family val="2"/>
        <scheme val="minor"/>
      </rPr>
      <t xml:space="preserve">
</t>
    </r>
    <r>
      <rPr>
        <sz val="11"/>
        <rFont val="Calibri"/>
        <family val="2"/>
        <scheme val="minor"/>
      </rPr>
      <t xml:space="preserve">MEMORANDO No SA 49660 del 01/07/2023 - 50%:
Mediante oficio de salida SA GARC 37139 del 29-06-2023, se solicito al DAF, lineamientos sobre la guia de comunicación incluyente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SG 50242 del 05/07/2023-50%:</t>
    </r>
    <r>
      <rPr>
        <sz val="11"/>
        <rFont val="Calibri"/>
        <family val="2"/>
        <scheme val="minor"/>
      </rPr>
      <t xml:space="preserve">
Mediante oficio de salida SA GARC 37139 del 29-06-2023, se solicito al DAF, lineamientos sobre la guia de comunicación incluyente
</t>
    </r>
    <r>
      <rPr>
        <b/>
        <sz val="11"/>
        <rFont val="Calibri"/>
        <family val="2"/>
        <scheme val="minor"/>
      </rPr>
      <t xml:space="preserve">MEMORANDO No SG 54072 del 14/07/2023: </t>
    </r>
    <r>
      <rPr>
        <sz val="11"/>
        <rFont val="Calibri"/>
        <family val="2"/>
        <scheme val="minor"/>
      </rPr>
      <t xml:space="preserve">
El GARC tomara la observacion para realizar lo pertinente a los mecanismos de comunicación incluyentes y cumplir con el avance programdo en el tercer trimestre. 
 </t>
    </r>
  </si>
  <si>
    <r>
      <rPr>
        <b/>
        <sz val="11"/>
        <rFont val="Calibri"/>
        <family val="2"/>
        <scheme val="minor"/>
      </rPr>
      <t xml:space="preserve">MEMORANDO No SA 49660 del 01/07/2023 - 0%: </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 xml:space="preserve">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OTIC 50328  del 05/07/2023-33%:
</t>
    </r>
    <r>
      <rPr>
        <sz val="11"/>
        <rFont val="Calibri"/>
        <family val="2"/>
        <scheme val="minor"/>
      </rPr>
      <t xml:space="preserve">Desde la Oficina de TI, se realizó la política de información la cual se encuentra en revisión por parte de la Jefatura de Oficina de TI. 
</t>
    </r>
    <r>
      <rPr>
        <b/>
        <sz val="11"/>
        <rFont val="Calibri"/>
        <family val="2"/>
        <scheme val="minor"/>
      </rPr>
      <t>MEMORANDO No SG 50242 del 05/07/2023 -0%:</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MEMORANDO No DJ 50894 del 06/07/2023-33%:</t>
    </r>
    <r>
      <rPr>
        <sz val="11"/>
        <rFont val="Calibri"/>
        <family val="2"/>
        <scheme val="minor"/>
      </rPr>
      <t xml:space="preserve">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                                                                       En el 2do trimestre  se cumplieron 5 mesas de trabajo ( 17 y 24 abril,  11 de mayo, 8 y 23 de junio 2023) llevando acabo actividades como:  implementación MSIP y actualizacion activos de información.
</t>
    </r>
    <r>
      <rPr>
        <b/>
        <sz val="11"/>
        <rFont val="Calibri"/>
        <family val="2"/>
        <scheme val="minor"/>
      </rPr>
      <t>MEMORANDO No SUBG 54093 del 14/07/2023 -33%:</t>
    </r>
    <r>
      <rPr>
        <sz val="11"/>
        <rFont val="Calibri"/>
        <family val="2"/>
        <scheme val="minor"/>
      </rPr>
      <t xml:space="preserve">
El esquema de publicación actualizado al segundo trimestre de 2023 se encuentra disponible en: https://www.invias.gov.co/index.php/servicios-al-ciudadano/inventario-de-informacion
MEMORANDO No SG 54072 del 14/07/2023:
Con relación a esta actividad de elaboración de instrumentos de gestión de la información, desde el día 10 de junio de 2023, se encuentra vinculada al instituto una profesional en Archivística, quien es la encargada de la actualización de las Tablas de Retención Documental del Instituto, actualmente se cuenta con un cronograma de entrevistas con las dependencias el cual fue remitido mediante memorando circular SA 51111 del 05 de julio de 2023, el día 11 de julio de 2023 envía memorando circular SA 52517 solicitando a las dependientas cumplan con el cronograma, a la fecha se han realizado mesas de trabajo con las siguientes dependencias:
Oficina Control Disciplinario – 10/07/2023
Grupo Gerencia de Regiones – 10/07/2023
Oficina Asesora de Planeación y los grupos Gestión Presupuestal, Banco de Proyectos, Seguimiento Inversión y Fortalecimiento Institucional – 10/07/2023
Subdirección General y sus áreas – 10/07/2023
Control Interno – 11/07/2023
Lo anterior, teniendo en cuenta que, como Grupo de Administración Documental de la Subdirección Administrativa, tenemos a cargo la elaboración y aplicación de instrumentos archivísticos y mantenerlos actualizados; sin embargo, en cuanto al Instrumento Activos de Información, la elaboración e implementación según la Política de Seguridad de la Información, la ISO 270001:2013, ISO 27002, e ISO 27005 y la guía de buenas prácticas de MINTIC mencionan que es responsabilidad de las Oficinas de Tecnología de la Información, y expresa lo siguiente: La clasificación de activos de información tiene como objetivo asegurar que la información recibe los niveles de protección adecuados, ya que con base en su valor y de acuerdo a otras características particulares requiere un tipo de manejo especial.  El sistema de clasificación de la información que podría definirse en la entidad se basa las características particulares de la información, contempla la cultura y el funcionamiento interno y buscando dar cumplimiento a los requerimientos estipulados en el ítem relacionado con la Gestión de Activos de los estándares.
Las evidencias se obervan en el link: https://invias-my.sharepoint.com/:f:/g/personal/npena_invias_gov_co/EmpA0AV9ZoNIljJ3hV1DPYUB6e_SxC-JGuo79u-sNnQ7lg?e=bAojor</t>
    </r>
  </si>
  <si>
    <r>
      <t>Es importante definrio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envio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t>
    </r>
    <r>
      <rPr>
        <b/>
        <sz val="11"/>
        <rFont val="Calibri"/>
        <family val="2"/>
        <scheme val="minor"/>
      </rPr>
      <t xml:space="preserve"> "Transparencia y acceso a la información pública".
MEMORANDO No SA-GARC 49412 del 30/06/2023 -50%: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SA 49660 del 01/07/2023 - 50%: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OCI 49041 del 29/06/2023
</t>
    </r>
    <r>
      <rPr>
        <sz val="11"/>
        <rFont val="Calibri"/>
        <family val="2"/>
        <scheme val="minor"/>
      </rPr>
      <t xml:space="preserve">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MEMORANDO No SGH 50590 del 05/07/2023</t>
    </r>
    <r>
      <rPr>
        <sz val="11"/>
        <rFont val="Calibri"/>
        <family val="2"/>
        <scheme val="minor"/>
      </rPr>
      <t xml:space="preserve">
La Subdirección de Gestión Humana apoyara a la dependencia responsable del tema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MEMORANDO No DJ 50894 del 06/07/2023-50%:</t>
    </r>
    <r>
      <rPr>
        <sz val="11"/>
        <rFont val="Calibri"/>
        <family val="2"/>
        <scheme val="minor"/>
      </rPr>
      <t xml:space="preserve">
La Subdirección de Procesos de Selección contractuales realiza de manera periódica actualización y publicación de información en la Pag web del INVIAS con la información contractual, igualmente todos los trámites contractuales realizados por esta subdirección se publican en plataforma SECOP II:
</t>
    </r>
    <r>
      <rPr>
        <b/>
        <sz val="11"/>
        <rFont val="Calibri"/>
        <family val="2"/>
        <scheme val="minor"/>
      </rPr>
      <t>MEMORANDO No DEO 49799 del 04/07/2023-50%:</t>
    </r>
    <r>
      <rPr>
        <sz val="11"/>
        <rFont val="Calibri"/>
        <family val="2"/>
        <scheme val="minor"/>
      </rPr>
      <t xml:space="preserve">
La Dirección de Ejecución y Operación esta apoyando mediante el  suministro de información de su competencia en el marco de los lineamientos de La matriz de la resolución 1519 de 2020 y plan de mejoramiento respectivo. En este entendido se envia memorando circular a sus UE (DEO 33783 del 8 de mayo), conducente al seguimiento de los planes de mejoramiento. Por otro lado se envia memorando DEO 43350 del 9 de junio en donde se solicita a la subdireccion General canalizar la informacion que permita actualizar el contenido en el portal oficial web del INVIAS,especialmente en “Seguimiento a la inversión” en donde se deben actualizar los nombres de las subdirecciones adscritas a la Dirección de Ejecución y Operación, Proyectos INVIAS, y Fichas de Proyectos por departamento. teniendo en cuanta que a la fecha esta informacion se encuantra desactualizada. Por otro lado y no menos importante esta direccion envio Memorando Circular No. DEO 37349 del 19-05-2023 "Recordatorio Cumplimiento Matriz Acuerdos de Niveles de Servicio - ANS DEO 2022". 
</t>
    </r>
    <r>
      <rPr>
        <b/>
        <sz val="11"/>
        <rFont val="Calibri"/>
        <family val="2"/>
        <scheme val="minor"/>
      </rPr>
      <t>MEMORANDO No SUBG 54093 del 14/07/2023 -50%:</t>
    </r>
    <r>
      <rPr>
        <sz val="11"/>
        <rFont val="Calibri"/>
        <family val="2"/>
        <scheme val="minor"/>
      </rPr>
      <t xml:space="preserve">
Se realizó el rediseño de la sección Transparencia y Acceso a la Información pública según el anexo 2 de la Resolución 1519 de 2020 y está disponible en: https://www.invias.gov.co/index.php/informacion-institucional/transparencia-y-acceso-a-la-informacion-publica
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SG 54072 del 14/07/2023:</t>
    </r>
    <r>
      <rPr>
        <sz val="11"/>
        <rFont val="Calibri"/>
        <family val="2"/>
        <scheme val="minor"/>
      </rPr>
      <t xml:space="preserve">
se realizo el ajuste de la pagina web el dia 30 de junio de 2023 de acuerdo con la resolución 1519 de 2020, adicional se enviaron los memorandos SG 36959 de 18052023, SG 39244 DE 2908202 a SGH y OCI respectivamente y se realizo una mesa de trabajo con GARC el dia 05/05/2023 para revisar los puntos de responsabilidad de dicha dependencia, sin embargo la oficina de Comunicaciones es la unica responsable del manejo de la pagina web, por lo tanto SG hace el seguimiento y solicitudes de actualización.</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</si>
  <si>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MEMORANDO No SG 50242 del 05/07/2023-50%:
Se implementó en el KAWAK el procedimiento y el protocolo para la Declaración de Impedimentos y Recusaciones por Conflcitos de e interés.
MEMORANDO No SG 54072 del 14/07/2023 -50%:
esta actividad tiene un avance de 50% toda vez ya se aprobo el procedimiento, el protocolo y los formatos relalcionados con conflicto de intereses. Se esta trabajando en el proyecto para implementar la estrategia de conflicto de interes.</t>
    </r>
  </si>
  <si>
    <t>Para este trimestre se trabajo en el borrador de "creación y reglamentacion del comité de buen gobierno"</t>
  </si>
  <si>
    <r>
      <rPr>
        <b/>
        <sz val="11"/>
        <rFont val="Calibri"/>
        <family val="2"/>
        <scheme val="minor"/>
      </rPr>
      <t>MEMORANDO No SG 50242 del 05/07/2023-0%:</t>
    </r>
    <r>
      <rPr>
        <sz val="11"/>
        <rFont val="Calibri"/>
        <family val="2"/>
        <scheme val="minor"/>
      </rPr>
      <t xml:space="preserve">
Sin reporte
</t>
    </r>
    <r>
      <rPr>
        <b/>
        <sz val="11"/>
        <rFont val="Calibri"/>
        <family val="2"/>
        <scheme val="minor"/>
      </rPr>
      <t>MEMORANDO No SG 54072 del 14/07/2023:</t>
    </r>
    <r>
      <rPr>
        <sz val="11"/>
        <rFont val="Calibri"/>
        <family val="2"/>
        <scheme val="minor"/>
      </rPr>
      <t xml:space="preserve">
Se socializaron los valores de integridad a traves de comunicaciones para todos los servidores publicos (3 correos)</t>
    </r>
  </si>
  <si>
    <r>
      <rPr>
        <b/>
        <sz val="11"/>
        <rFont val="Calibri"/>
        <family val="2"/>
        <scheme val="minor"/>
      </rPr>
      <t>MEMORANDO No SG 50242 del 05/07/2023-0%:</t>
    </r>
    <r>
      <rPr>
        <sz val="11"/>
        <rFont val="Calibri"/>
        <family val="2"/>
        <scheme val="minor"/>
      </rPr>
      <t xml:space="preserve">
Actualmente el Código se encuentra en revisión por parte de la Secretaría General.
</t>
    </r>
    <r>
      <rPr>
        <b/>
        <sz val="11"/>
        <rFont val="Calibri"/>
        <family val="2"/>
        <scheme val="minor"/>
      </rPr>
      <t>MEMORANDO No SG 54072 del 14/07/2023:</t>
    </r>
    <r>
      <rPr>
        <sz val="11"/>
        <rFont val="Calibri"/>
        <family val="2"/>
        <scheme val="minor"/>
      </rPr>
      <t xml:space="preserve">
Para este trimestre se trabajo en el borrador de "creación y reglamentacion del Comité de buen gobierno"</t>
    </r>
  </si>
  <si>
    <r>
      <rPr>
        <b/>
        <sz val="11"/>
        <rFont val="Calibri"/>
        <family val="2"/>
        <scheme val="minor"/>
      </rPr>
      <t>MEMORANDO No SS 59317  del 01/08/2023 -50%</t>
    </r>
    <r>
      <rPr>
        <sz val="11"/>
        <rFont val="Calibri"/>
        <family val="2"/>
        <scheme val="minor"/>
      </rPr>
      <t xml:space="preserve">
Durante el segundo trimestre de 2023 no se conformaron veedurias ciudadanas puesto que los pryectos que se encuentran en ejecución actualmente ya cuentan con su respectiva veeduria
 </t>
    </r>
  </si>
  <si>
    <r>
      <rPr>
        <b/>
        <sz val="11"/>
        <rFont val="Calibri"/>
        <family val="2"/>
        <scheme val="minor"/>
      </rPr>
      <t>MEMORANDO No SS 59317  del 01/08/2023 -40%:</t>
    </r>
    <r>
      <rPr>
        <sz val="11"/>
        <rFont val="Calibri"/>
        <family val="2"/>
        <scheme val="minor"/>
      </rPr>
      <t xml:space="preserve">
Medidas compensatorias por permisos ambientales en el trimestre: se llevo a cabo en 3 proyectos</t>
    </r>
  </si>
  <si>
    <r>
      <rPr>
        <b/>
        <sz val="11"/>
        <rFont val="Calibri"/>
        <family val="2"/>
        <scheme val="minor"/>
      </rPr>
      <t>MEMORANDO No SS 59317  del 01/08/2023 -0%:</t>
    </r>
    <r>
      <rPr>
        <sz val="11"/>
        <rFont val="Calibri"/>
        <family val="2"/>
        <scheme val="minor"/>
      </rPr>
      <t xml:space="preserve">
El PROGARAM ESCUELAS VERDES no ha dado resultados en la presente vigencia pues fue muy activo en la administración anterior pero en la presente administración  se ha tenido directriz al respecto aunque en algunos contratos persiste la obligación las unidades ejecutoras  se han enfocado a subsanar las dificultades en los avances de obra que se han suscitado ante los cambios administrativos y el programa a sido relegado. El tema de reforestación asimismo ha bajado a su mínima expresión pues definitivamente la actividad de siembra no es atractiva especialmente  para los proyectos de mediana y corta duración y en lo proyectos grandes donde se pudiera aplicar o no se tienen los recursos para su implementación o asimismo se buscan medias supletorias</t>
    </r>
  </si>
  <si>
    <r>
      <rPr>
        <b/>
        <sz val="11"/>
        <rFont val="Calibri"/>
        <family val="2"/>
        <scheme val="minor"/>
      </rPr>
      <t>MEMORANDO No SS 59317  del 01/08/2023 -31%</t>
    </r>
    <r>
      <rPr>
        <sz val="11"/>
        <rFont val="Calibri"/>
        <family val="2"/>
        <scheme val="minor"/>
      </rPr>
      <t>:
Para el segundo trimestre de 2023 se dio cumplimiento a la ejcución de socializaciones con veedurias ciudadanas involucradas en los proyectos que adelanta el INVIAS. Finalizado el trimestre se tiene un total de 5 reuniones con veedurias ciuadanas</t>
    </r>
  </si>
  <si>
    <r>
      <rPr>
        <b/>
        <sz val="11"/>
        <rFont val="Calibri"/>
        <family val="2"/>
        <scheme val="minor"/>
      </rPr>
      <t>MEMORANDO No SS 59317  del 01/08/2023 -37,5%:</t>
    </r>
    <r>
      <rPr>
        <sz val="11"/>
        <rFont val="Calibri"/>
        <family val="2"/>
        <scheme val="minor"/>
      </rPr>
      <t xml:space="preserve">
Para el segundo trimestre de 2023, se da cumplimiento a la ejecución de socializaciones con la comunidad, llevando a cabo 15 socializaciones en total.</t>
    </r>
  </si>
  <si>
    <r>
      <rPr>
        <b/>
        <sz val="11"/>
        <rFont val="Calibri"/>
        <family val="2"/>
        <scheme val="minor"/>
      </rPr>
      <t>MEMORANDO No SS 59317  del 01/08/2023 -50%:</t>
    </r>
    <r>
      <rPr>
        <sz val="11"/>
        <rFont val="Calibri"/>
        <family val="2"/>
        <scheme val="minor"/>
      </rPr>
      <t xml:space="preserve">
Para el segundo trimestre de 2023 se da cumplimiento  a las obras que benefician a la comunidad, esto a traves de la planeación, ejecución y entrega de las obras con participación comunitaria adelantadas en los proyectos que ejecuta el INVIAS.</t>
    </r>
  </si>
  <si>
    <r>
      <rPr>
        <b/>
        <sz val="11"/>
        <rFont val="Calibri"/>
        <family val="2"/>
        <scheme val="minor"/>
      </rPr>
      <t>MEMORANDO No SS 59317  del 01/08/2023 -50%:</t>
    </r>
    <r>
      <rPr>
        <sz val="11"/>
        <rFont val="Calibri"/>
        <family val="2"/>
        <scheme val="minor"/>
      </rPr>
      <t xml:space="preserve">
Para el segundo trimestre de 2023, se da cumplimiento a  traves de la ejecución y seguimiento del programa de contratación de mano de obra que es requisito para la implimentación del componente social en los proyectos que adelanta el INVIAS </t>
    </r>
  </si>
  <si>
    <r>
      <rPr>
        <b/>
        <sz val="11"/>
        <rFont val="Calibri"/>
        <family val="2"/>
        <scheme val="minor"/>
      </rPr>
      <t>MEMORANDO No SS 59317  del 01/08/2023 -41,7%:</t>
    </r>
    <r>
      <rPr>
        <sz val="11"/>
        <rFont val="Calibri"/>
        <family val="2"/>
        <scheme val="minor"/>
      </rPr>
      <t xml:space="preserve">
Para el segundo trimestre del 2023 se da cumplimiento al seguimiento del componente socio predial y a la entrega de factores de compensación social en el proyecto Santa Lucia - Moñitos.</t>
    </r>
  </si>
  <si>
    <r>
      <rPr>
        <b/>
        <sz val="11"/>
        <rFont val="Calibri"/>
        <family val="2"/>
        <scheme val="minor"/>
      </rPr>
      <t>MEMORANDO No SS 59317  del 01/08/2023 -50%</t>
    </r>
    <r>
      <rPr>
        <sz val="11"/>
        <rFont val="Calibri"/>
        <family val="2"/>
        <scheme val="minor"/>
      </rPr>
      <t xml:space="preserve">
Durante el segundo trimestre del año 2023 se programo 1 capacitación en temas de Sostenibilidad:</t>
    </r>
  </si>
  <si>
    <r>
      <rPr>
        <b/>
        <sz val="11"/>
        <rFont val="Calibri"/>
        <family val="2"/>
        <scheme val="minor"/>
      </rPr>
      <t>MEMORANDO No SS 59317  del 01/08/2023 -50%</t>
    </r>
    <r>
      <rPr>
        <sz val="11"/>
        <rFont val="Calibri"/>
        <family val="2"/>
        <scheme val="minor"/>
      </rPr>
      <t xml:space="preserve">
Durante el segundo trimestre del año 2023 no se presentaron requerimientos para la respectiva respuesta a la actividad referenciada:</t>
    </r>
  </si>
  <si>
    <t>MEMORANDO No SS 59317  del 01/08/2023 -0%:N/A</t>
  </si>
  <si>
    <t xml:space="preserve">Mail facilitador MIPG de la SPI viernes, 14 de julio de 2023 3:26 p.m -20%.:
Acorde con el MEMORANDO No SGH 6380  del 02/02/2023. Gestión humana  Informó que  apoyaria con personal por encargo o provisional , pero aún no se ha realizado este proceso.   se coloca  20% de avance porque para actualizar  el  Sistema Geoportal se cuenta con personal por OPS  </t>
  </si>
  <si>
    <t>Mail facilitador MIPG de la SPI viernes, 14 de julio de 2023 3:26 p.m -50%.:
Seguimiento  permanente a los contratos mediante los gestores asignados</t>
  </si>
  <si>
    <t xml:space="preserve">apoyo técnico TIC - OTIC
</t>
  </si>
  <si>
    <t>Elaborar informe de validación documental para regular y adoptar nuevas tecnologías identificadas en la cuarta y quinta rueda de innovación (antes "Regular y adoptar nuevas tecnologías identificadas en ruedas de innovación")</t>
  </si>
  <si>
    <t xml:space="preserve"> Informe de validación documental para regular y adoptar nuevas tecnologías identificadas en la cuarta y quinta rueda de innovación  (antes "Rueda de Innovación y Sostenibilidad, realizada. Nuevas tecnologías, reguladas y adoptadas")</t>
  </si>
  <si>
    <r>
      <t xml:space="preserve">A través de la Subdirección de Reglamentación Técnica e Innovación.
</t>
    </r>
    <r>
      <rPr>
        <i/>
        <sz val="11"/>
        <rFont val="Calibri"/>
        <family val="2"/>
        <scheme val="minor"/>
      </rPr>
      <t>Actualización de la redacción aprobada por el Comité Institucioanld e Gestión y Desempeño en sesión del 28/06/23</t>
    </r>
  </si>
  <si>
    <t>Corte 3° trimestre de 2023</t>
  </si>
  <si>
    <t>Avances por componente con corte al 3º trimestre, respecto al total programado en el año</t>
  </si>
  <si>
    <t>Ejecutado en el 3º trimestre Vs Programado en el periodo</t>
  </si>
  <si>
    <t>Actividad cumplida en el 1° trimestre</t>
  </si>
  <si>
    <r>
      <t xml:space="preserve">1.	La actual política institucional de administración del riesgo  se encuentra publicada en https://www.invias.gov.co/index.php/archivo-y-documentos/politicas-y-lineamientos/14665-homologacion-de-la-politica-institucional-de-administracion-del-riesgo-vigente 
2.	la Oficina Asesora de Planeación coordinó acompañamiento de la Secretaría de Trasparencia y la fecha del evento está por definir
3.	Mediante MEMORANDO CIRCULAR No OAP 32403 del 03/05/2023  se solicitó reporte de monitoreo de riesgos de gestión y corrupción con corte al 1° trimestre y se socializó el formulario para reporte de incidentes.
4.	Múltiples mesas de trabajo para orientar el monitoreo y cierre de riesgo 2022; así como la actualización de riesgos 2023 y el respectivo reporte de ejecución y seguimiento en el aplicativo KAWAK
5.	El informe del estado del arte de la implementación se encuentra documentado en el indicador ID 313 “	Implementación política de administración del riesgo” del aplicativo KAWAK
</t>
    </r>
    <r>
      <rPr>
        <b/>
        <sz val="11"/>
        <rFont val="Calibri"/>
        <family val="2"/>
        <scheme val="minor"/>
      </rPr>
      <t>MEMORANDO No OCI 49041 del 29/06/2023</t>
    </r>
    <r>
      <rPr>
        <sz val="11"/>
        <rFont val="Calibri"/>
        <family val="2"/>
        <scheme val="minor"/>
      </rPr>
      <t xml:space="preserve">
Mediante Memorando OCI  35552 del 15 de mayo de 2023, se reportó el avance  al primer cuatrimestre de la vigencia 2023 del Monitoreo del Riesgo de Gestión de la OCI.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</si>
  <si>
    <t>Muestreo 2° trimestre</t>
  </si>
  <si>
    <t>Muestreo 3° trimestre</t>
  </si>
  <si>
    <t>OBSERVACIÓN DE CUMPLIMEINTO</t>
  </si>
  <si>
    <r>
      <t xml:space="preserve">2023I-VBOG-011361 SUBDIRECTOR GENERAL
</t>
    </r>
    <r>
      <rPr>
        <sz val="11"/>
        <rFont val="Calibri"/>
        <family val="2"/>
        <scheme val="minor"/>
      </rPr>
      <t>Memorando SUBG 60747 de 04 de Agosto de 2023. Los 78 boletines publicados durante el periodo están disponibles en: https://www.invias.gov.co/index.php/sala/historico</t>
    </r>
  </si>
  <si>
    <r>
      <rPr>
        <b/>
        <sz val="11"/>
        <rFont val="Calibri"/>
        <family val="2"/>
        <scheme val="minor"/>
      </rPr>
      <t>2023I-VBOG-011361 SUBDIRECTOR GENERAL</t>
    </r>
    <r>
      <rPr>
        <sz val="11"/>
        <rFont val="Calibri"/>
        <family val="2"/>
        <scheme val="minor"/>
      </rPr>
      <t xml:space="preserve">
Esta actividad se encuentra en proceso de revisión y reestructuración por parte del Comité por solicitud de la Subdirección General, por medio del Memorando SUBG 60747 de 04 de Agosto de 2023.</t>
    </r>
  </si>
  <si>
    <r>
      <rPr>
        <b/>
        <sz val="11"/>
        <rFont val="Calibri"/>
        <family val="2"/>
        <scheme val="minor"/>
      </rPr>
      <t>2023I-VBOG-011692 SUBDIRECTOR DE GESTIÓN HUMANA</t>
    </r>
    <r>
      <rPr>
        <sz val="11"/>
        <rFont val="Calibri"/>
        <family val="2"/>
        <scheme val="minor"/>
      </rPr>
      <t xml:space="preserve">
En el tercer trimestre se enviaron correos individuales a los funcionarios que no han realizado la declaración en el SIGEP.</t>
    </r>
  </si>
  <si>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</si>
  <si>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2023I-VBOG-011882 DIRECCIÓN JURÍDICA</t>
    </r>
    <r>
      <rPr>
        <sz val="11"/>
        <rFont val="Calibri"/>
        <family val="2"/>
        <scheme val="minor"/>
      </rPr>
      <t xml:space="preserve">
Nomograma actualizado a sept 2023 https://www.invias.gov.co/index.php/normativa/normograma</t>
    </r>
  </si>
  <si>
    <r>
      <rPr>
        <b/>
        <sz val="11"/>
        <rFont val="Calibri"/>
        <family val="2"/>
        <scheme val="minor"/>
      </rPr>
      <t>2023I-VBOG-011882 DIRECCIÓN JURÍDICA</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</si>
  <si>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2023I-VBOG-011882 DIRECCIÓN JURÍDICA</t>
    </r>
    <r>
      <rPr>
        <sz val="11"/>
        <rFont val="Calibri"/>
        <family val="2"/>
        <scheme val="minor"/>
      </rPr>
      <t xml:space="preserve">
Se realizó la publicación en la pag, web de los informes de los procesos judiciales, el cual se puede verificar en el siguiente link: https://www.invias.gov.co/index.php/informacion-institucional/43-inicio/4049-defensa-judicial</t>
    </r>
  </si>
  <si>
    <r>
      <rPr>
        <b/>
        <sz val="11"/>
        <rFont val="Calibri"/>
        <family val="2"/>
        <scheme val="minor"/>
      </rPr>
      <t>2023I-VBOG-011987 SECRETARÍA GENERAL</t>
    </r>
    <r>
      <rPr>
        <sz val="11"/>
        <rFont val="Calibri"/>
        <family val="2"/>
        <scheme val="minor"/>
      </rPr>
      <t xml:space="preserve">
El GARC Mediante memorando individual No. 2023I-VBOG-010209 del  27/09/2023 se solicito diseño y publicación del informe de necesidades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</si>
  <si>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GARC - Se realizo avance - Borrador modelo y estrategia de servicio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</si>
  <si>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El Grupo de Atencion al Ciudadano tiene  suscribio el  contrato No. 2597 de 2023 Contrato Interadministratico con 472 y hasta hasta el 15 de diciembre del 2023</t>
    </r>
  </si>
  <si>
    <r>
      <rPr>
        <b/>
        <sz val="11"/>
        <rFont val="Calibri"/>
        <family val="2"/>
        <scheme val="minor"/>
      </rPr>
      <t xml:space="preserve">2023I-VBOG-011987 SECRETARÍA GENERAL
</t>
    </r>
    <r>
      <rPr>
        <sz val="11"/>
        <rFont val="Calibri"/>
        <family val="2"/>
        <scheme val="minor"/>
      </rPr>
      <t xml:space="preserve">Durante el tercer trimestre del 2023 se han realizado:
Antes de la salida a producción del AZ-Digital, el Grupo de Administración documental realizo capacitaciones a 25 Direcciones Territoriales, así mismos con el acompañamiento de la Escuela Guillermo Gaviria y el contratista Analítica se realizaron 32 capacitaciones virtuales a los colaboradores de la sede Central, las sesiones se convocaron por Dependencias tal como se detalla en el cronograma adjunto.
Por otro lado, se realizaron capacitaciones para colaboradores específicos, secretarias y facilitadores, esto dado que son ellos quienes gestionan las comunicaciones de los jefes del Instituto.
En los adjuntos se encuentran las listas de asistencia a las diferentes Direcciones Territoriales, el cronograma de capacitaciones virtuales en Sede Central e informe de capacitaciones como resultados de estas, al final de este informe se encentran el link de evidencia de asistencias.
Con relación a las asesorías relacionadas con organización, diligenciamiento de formatos, hojas de control, testigos de medios magnéticos, FUID, presentación de TRD, transferencias primarias entre otros durante el periodo se han realizado un total de 9 asesoramientos
</t>
    </r>
    <r>
      <rPr>
        <b/>
        <sz val="11"/>
        <rFont val="Calibri"/>
        <family val="2"/>
        <scheme val="minor"/>
      </rPr>
      <t xml:space="preserve">
2023I-VBOG-011692 SUBDIRECTOR DE GESTIÓN HUMANA</t>
    </r>
    <r>
      <rPr>
        <sz val="11"/>
        <rFont val="Calibri"/>
        <family val="2"/>
        <scheme val="minor"/>
      </rPr>
      <t xml:space="preserve">
Durante el tercer trimestre se realizaron capacitaciones sobre el nuevo sistema de correspondiencia AZ Digital, se realizó el concurso de valores institucionales "Vive tus valores INVIAS" y se socializaron los valores institucionales.</t>
    </r>
  </si>
  <si>
    <r>
      <rPr>
        <b/>
        <sz val="11"/>
        <rFont val="Calibri"/>
        <family val="2"/>
        <scheme val="minor"/>
      </rPr>
      <t xml:space="preserve">2023I-VBOG-011987 SECRETARÍA GENERAL
</t>
    </r>
    <r>
      <rPr>
        <sz val="11"/>
        <rFont val="Calibri"/>
        <family val="2"/>
        <scheme val="minor"/>
      </rPr>
      <t xml:space="preserve">El incentivo se dio en segundo trimestre en  bonos de servicios de la caja de compensación.
</t>
    </r>
    <r>
      <rPr>
        <b/>
        <sz val="11"/>
        <rFont val="Calibri"/>
        <family val="2"/>
        <scheme val="minor"/>
      </rPr>
      <t xml:space="preserve">
2023I-VBOG-011692 SUBDIRECTOR DE GESTIÓN HUMANA</t>
    </r>
    <r>
      <rPr>
        <sz val="11"/>
        <rFont val="Calibri"/>
        <family val="2"/>
        <scheme val="minor"/>
      </rPr>
      <t xml:space="preserve">
Se entregaron los incentivos en el segundo trimestre.</t>
    </r>
  </si>
  <si>
    <r>
      <rPr>
        <b/>
        <sz val="11"/>
        <rFont val="Calibri"/>
        <family val="2"/>
        <scheme val="minor"/>
      </rPr>
      <t xml:space="preserve">2023I-VBOG-011987 SECRETARÍA GENERAL
</t>
    </r>
    <r>
      <rPr>
        <sz val="11"/>
        <rFont val="Calibri"/>
        <family val="2"/>
        <scheme val="minor"/>
      </rPr>
      <t xml:space="preserve">Mediante memorando 2023I-VBOG-000482, se solicita pieza grafica al grupo de comunicaciones para la divulgacion de la capacitacion del dia 14 de septiembre y se publica el 13 de septiembre 2023.
https://teams.microsoft.com/l/meetup-join/19%3Ameeting_ZGYzMGRmZDEtYzA3Zi00OTc1LTk2ZDktNjBkMGRjNGMyZTI2@thread.v2/0?context=%7B%22Tid%22%3A%225503aac2-7a15-46af-b520-2a675ad1df16%22%2C%22Oid%22%3A%2271491da1-2b26-40ab-a5f6-e6ec47fd01f5%22%7D
</t>
    </r>
    <r>
      <rPr>
        <b/>
        <sz val="11"/>
        <rFont val="Calibri"/>
        <family val="2"/>
        <scheme val="minor"/>
      </rPr>
      <t xml:space="preserve">
2023I-VBOG-011692 SUBDIRECTOR DE GESTIÓN HUMANA</t>
    </r>
    <r>
      <rPr>
        <sz val="11"/>
        <rFont val="Calibri"/>
        <family val="2"/>
        <scheme val="minor"/>
      </rPr>
      <t xml:space="preserve">
Se llevo a cabo diferentes talleres convocando a todos los colaboradores y colaboradoras de Planta central y Direcciones Territoriales 
Para convocar a los diferentes talleres se hizo inscripción, difusión e invitación por comunicaciones y a través de correos electrónicos.
Las evidencias reposan en el Drive de la escuela corporativa en los siguientes enlaces:
20230731_Primer taller perspectiva de genero
https://invias-my.sharepoint.com/:f:/g/personal/escuelacorporativa_invias_gov_co/EmmYpMZvGjZEoLW5aC3u7BgBxCNvyq_hAK-8D1gf2LrzfQ?e=HREv1L
20230905_Taller acoso, Violencia y Discriminación laboral Sexual
https://invias-my.sharepoint.com/:f:/g/personal/escuelacorporativa_invias_gov_co/ErK7S0X-75dAs4ER5ul-WSABdQpyCPC0Y_GvMqi4yxAMIw?e=kXOVgA
20230911_Taller Empoderamiento madres y padres cabeza de familia
https://invias-my.sharepoint.com/:f:/g/personal/escuelacorporativa_invias_gov_co/EmYShc_6NZZPvR6Y1qmKrAoBuYSdoB4JfwPOWPfL_hLSFQ?e=q3ae7g
20230912_Taller Asumiendo retos
https://invias-my.sharepoint.com/:f:/g/personal/escuelacorporativa_invias_gov_co/EgevB335k75DvrdtHTm3vooBKkovNClTFDSEB8h7aGBrbw?e=6KZZN3
20230921_Taller Clima Laboral - Subdirección de Sostenibilidad
https://invias-my.sharepoint.com/:f:/g/personal/escuelacorporativa_invias_gov_co/EkmOZ4ItXD9HtLbD5imyw-UBDXDnAXrEMvZAEcNGF9tc9g?e=A7891g</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</si>
  <si>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2023I-VBOG-011692 SUBDIRECTOR DE GESTIÓN HUMANA</t>
    </r>
    <r>
      <rPr>
        <sz val="11"/>
        <rFont val="Calibri"/>
        <family val="2"/>
        <scheme val="minor"/>
      </rPr>
      <t xml:space="preserve">
Durante el tercer trimestre se realizaron capacitaciones sobre el nuevo sistema de correspondiencia AZ Digital.
</t>
    </r>
  </si>
  <si>
    <r>
      <rPr>
        <b/>
        <sz val="11"/>
        <rFont val="Calibri"/>
        <family val="2"/>
        <scheme val="minor"/>
      </rPr>
      <t>2023I-VBOG-011987 SECRETARÍA GENERAL</t>
    </r>
    <r>
      <rPr>
        <sz val="11"/>
        <rFont val="Calibri"/>
        <family val="2"/>
        <scheme val="minor"/>
      </rPr>
      <t xml:space="preserve">
sin información</t>
    </r>
  </si>
  <si>
    <r>
      <rPr>
        <b/>
        <sz val="11"/>
        <rFont val="Calibri"/>
        <family val="2"/>
        <scheme val="minor"/>
      </rPr>
      <t>2023I-VBOG-011987 SECRETARÍA GENERAL</t>
    </r>
    <r>
      <rPr>
        <sz val="11"/>
        <rFont val="Calibri"/>
        <family val="2"/>
        <scheme val="minor"/>
      </rPr>
      <t xml:space="preserve">
El GARC Mediante memorando individual N° 2023I-VBOG-010057 del 27/09/2023 se solicito al Grupo de comunicaciones el diseño y publicacion del protocolo de lenguaje claro. A la espera de que lo divulguen (https://invias.sharepoint.com/:f:/s/GRUPOATENCINALCIUDADANO/Ek7inwYn7hJIgGxSmxXS7ecBuu6lo69gYytjqT0-SNS7SA?e=nsFf6x)</t>
    </r>
  </si>
  <si>
    <t>Se sugiere validar si el informe disponible https://www.invias.gov.co/index.php/archivo-y-documentos/atencion-al-ciudadano/15832-informe-de-percepcion-y-satisfaccion-de-la-ciudadania-de-abril-a-junio-de-2023 cumple el protocolo de lenguaje claro vigente.</t>
  </si>
  <si>
    <r>
      <rPr>
        <b/>
        <sz val="11"/>
        <rFont val="Calibri"/>
        <family val="2"/>
        <scheme val="minor"/>
      </rPr>
      <t>2023I-VBOG-011987 SECRETARÍA GENERAL</t>
    </r>
    <r>
      <rPr>
        <sz val="11"/>
        <rFont val="Calibri"/>
        <family val="2"/>
        <scheme val="minor"/>
      </rPr>
      <t xml:space="preserve">
Sin Información</t>
    </r>
  </si>
  <si>
    <r>
      <t xml:space="preserve">
</t>
    </r>
    <r>
      <rPr>
        <b/>
        <sz val="11"/>
        <rFont val="Calibri"/>
        <family val="2"/>
        <scheme val="minor"/>
      </rPr>
      <t xml:space="preserve">2023I-VBOG-011987 SECRETARÍA GENERAL
</t>
    </r>
    <r>
      <rPr>
        <sz val="11"/>
        <rFont val="Calibri"/>
        <family val="2"/>
        <scheme val="minor"/>
      </rPr>
      <t xml:space="preserve">El chat bot se encuentra con sus respectivas licencias y activo en la pagina web. </t>
    </r>
    <r>
      <rPr>
        <b/>
        <sz val="11"/>
        <rFont val="Calibri"/>
        <family val="2"/>
        <scheme val="minor"/>
      </rPr>
      <t xml:space="preserve">
2023I-VBOG-011361 SUBDIRECTOR GENERAL</t>
    </r>
    <r>
      <rPr>
        <sz val="11"/>
        <rFont val="Calibri"/>
        <family val="2"/>
        <scheme val="minor"/>
      </rPr>
      <t xml:space="preserve">
Se sugiere que esta actividad  sea eliminada ya que el Chatbot (VALE) ya se encuentra activo, desde el año pasado. El cual puede ser consultado y  está disponible en: https://www.invias.gov.co/</t>
    </r>
  </si>
  <si>
    <r>
      <rPr>
        <b/>
        <sz val="11"/>
        <rFont val="Calibri"/>
        <family val="2"/>
        <scheme val="minor"/>
      </rPr>
      <t xml:space="preserve">2023I-VBOG-011361 SUBDIRECTOR GENERAL
</t>
    </r>
    <r>
      <rPr>
        <sz val="11"/>
        <rFont val="Calibri"/>
        <family val="2"/>
        <scheme val="minor"/>
      </rPr>
      <t xml:space="preserve">El banner se encuentra publicado en la sección de la página principal disponible en: https://www.invias.gov.co/ la encuesta se encuentra activa y disponible en: https://forms.office.com/pages/responsepage.aspx?id=KBkX6ykpLE-nWbXMKscq-0JOVcT8nmFHtqkjj1oZ7YVUMjgzRk9GT0NRVERWMUtQR1BUN1E3Q1BYQiQlQCN0PWcu
</t>
    </r>
    <r>
      <rPr>
        <b/>
        <sz val="11"/>
        <rFont val="Calibri"/>
        <family val="2"/>
        <scheme val="minor"/>
      </rPr>
      <t>2023I-VBOG-011987 SECRETARÍA GENERAL</t>
    </r>
    <r>
      <rPr>
        <sz val="11"/>
        <rFont val="Calibri"/>
        <family val="2"/>
        <scheme val="minor"/>
      </rPr>
      <t xml:space="preserve">
se publico encuesta de satisfaccion en la pagina web https://forms.office.com/pages/responsepage.aspx?id=KBkX6ykpLE-nWbXMKscq-0JOVcT8nmFHtqkjj1oZ7YVUMjgzRk9GT0NRVERWMUtQR1BUN1E3Q1BYQiQlQCN0PWcu</t>
    </r>
  </si>
  <si>
    <r>
      <rPr>
        <b/>
        <sz val="11"/>
        <rFont val="Calibri"/>
        <family val="2"/>
        <scheme val="minor"/>
      </rPr>
      <t xml:space="preserve">2023I-VBOG-011987 SECRETARÍA GENERAL
</t>
    </r>
    <r>
      <rPr>
        <sz val="11"/>
        <rFont val="Calibri"/>
        <family val="2"/>
        <scheme val="minor"/>
      </rPr>
      <t>Dentro del estrategia de implementación para la gestion de conflicto de interes se han realizado: el procedimiento de conflicto de interes protocolo y formatos aprobados en kawak, se envio memorando 023I-VBOG-005234 a control disciplinario para verificar los procesos que se han adelantado para este tema, se creo el correo de impedimentosyrecusaciones@invias.gov.co y se actualizo la pagina web. evidencia N. 80, se incluyo en el procedimiento de vinculación de servidores publicos en la entidad el tema de diligenciamiento de conflicto de intereses y este en proceso de aprobacion en el aplicativo kawak. Se remitió la Circular 20231-VBOG-011520 del 02-10-2023, informando de la aprobación del Procedimiento y el Protocolo de Conflictos de Interés.</t>
    </r>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</si>
  <si>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 xml:space="preserve">2023I-VBOG-011987 SECRETARÍA GENERAL
</t>
    </r>
    <r>
      <rPr>
        <sz val="11"/>
        <rFont val="Calibri"/>
        <family val="2"/>
        <scheme val="minor"/>
      </rPr>
      <t xml:space="preserve">La resolución de creación y reglamentacion del comité de buen gobierno esta en revisión de Dirección Juridica, por lo tanto hasta no tener la aprobacion no se incluira en el programa de inducción, sin embargo se habla de los valores.
</t>
    </r>
    <r>
      <rPr>
        <b/>
        <sz val="11"/>
        <rFont val="Calibri"/>
        <family val="2"/>
        <scheme val="minor"/>
      </rPr>
      <t xml:space="preserve">
2023I-VBOG-011692 SUBDIRECTOR DE GESTIÓN HUMANA</t>
    </r>
    <r>
      <rPr>
        <sz val="11"/>
        <rFont val="Calibri"/>
        <family val="2"/>
        <scheme val="minor"/>
      </rPr>
      <t xml:space="preserve">
Inducción trimestre de julio a septiembre de 2023:
2023-08-30 Induccion a los nuevos nombramientos, practicantes y Contratistas OPS y caminos comunitarios de la paz total. 
Para convocar al publico objetivo se hizo inscripción, difusión e invitación por comunicaciones y a través de correos electrónicos.
Las evidencias reposan en el Drive de la escuela corporativa en el siguiente enlace: 
https://invias-my.sharepoint.com/:f:/g/personal/escuelacorporativa_invias_gov_co/Ehi5EOFO-Z1GgNazsLkPsxIByscRbFRpx5u_8NeneNWaXw?e=DAwhfS</t>
    </r>
  </si>
  <si>
    <r>
      <rPr>
        <b/>
        <sz val="11"/>
        <rFont val="Calibri"/>
        <family val="2"/>
        <scheme val="minor"/>
      </rPr>
      <t>2023I-VBOG-011987 SECRETARÍA GENERAL</t>
    </r>
    <r>
      <rPr>
        <sz val="11"/>
        <rFont val="Calibri"/>
        <family val="2"/>
        <scheme val="minor"/>
      </rPr>
      <t xml:space="preserve">
Se continuo con la socialización de los valores de integridad a traves de comunicaciones para todos los servidores publicos, se realizo concurso de valores y se adelanto el curso de integridad, transparencia y lucha contra la corrupcion. </t>
    </r>
  </si>
  <si>
    <r>
      <rPr>
        <b/>
        <sz val="11"/>
        <rFont val="Calibri"/>
        <family val="2"/>
        <scheme val="minor"/>
      </rPr>
      <t>2023I-VBOG-011987 SECRETARÍA GENERAL</t>
    </r>
    <r>
      <rPr>
        <sz val="11"/>
        <rFont val="Calibri"/>
        <family val="2"/>
        <scheme val="minor"/>
      </rPr>
      <t xml:space="preserve">
la resolución de la creación y reglamentacion del Comité de buen gobierno esta en revision por parte de la Dirección Jurídica y se realizo mesa de trabajo con control de legalidad. </t>
    </r>
  </si>
  <si>
    <r>
      <rPr>
        <b/>
        <sz val="11"/>
        <rFont val="Calibri"/>
        <family val="2"/>
        <scheme val="minor"/>
      </rPr>
      <t>2023I-VBOG-011987 SECRETARÍA GENERAL</t>
    </r>
    <r>
      <rPr>
        <sz val="11"/>
        <rFont val="Calibri"/>
        <family val="2"/>
        <scheme val="minor"/>
      </rPr>
      <t xml:space="preserve">
SGDEA PUESTO EN PRODUCCION EL 17/08/2023 link de acceso al sistema: https://invitramites.invias.gov.co/SGDEA_Produccion/Login/Login.ph
</t>
    </r>
    <r>
      <rPr>
        <b/>
        <sz val="11"/>
        <rFont val="Calibri"/>
        <family val="2"/>
        <scheme val="minor"/>
      </rPr>
      <t>2023I-VBOG-011749 OTIC</t>
    </r>
    <r>
      <rPr>
        <sz val="11"/>
        <rFont val="Calibri"/>
        <family val="2"/>
        <scheme val="minor"/>
      </rPr>
      <t xml:space="preserve">
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https://invias.sharepoint.com/:f:/t/OTIC/Eq-XfQYls8xOj3SmmR7Kts4BzHLNP6FJSgYD8JQuf5k48A?e=</t>
    </r>
  </si>
  <si>
    <r>
      <rPr>
        <b/>
        <sz val="11"/>
        <rFont val="Calibri"/>
        <family val="2"/>
        <scheme val="minor"/>
      </rPr>
      <t>2023I-VBOG-011987 SECRETARÍA GENERAL</t>
    </r>
    <r>
      <rPr>
        <sz val="11"/>
        <rFont val="Calibri"/>
        <family val="2"/>
        <scheme val="minor"/>
      </rPr>
      <t xml:space="preserve">
El GARC Con memorando 2023I-VBOG-010740 del 2023-09-29 se solicito Capacitación, tema FORTALECIMIENTO DEL CANAL TELEFONICO DE ATENCIÓN (https://invias.sharepoint.com/:f:/s/GRUPOATENCINALCIUDADANO/Ek7inwYn7hJIgGxSmxXS7ecBuu6lo69gYytjqT0-SNS7SA?e=nsFf6x)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 Funciones del grupo de servicios tecnológicos, se solicita excluir a la OTIC en esta actividad, debido a que el fortalecimiento del canal telefónico de atención es responsabilidad de la Subdirección Administrativa. </t>
    </r>
  </si>
  <si>
    <r>
      <rPr>
        <b/>
        <sz val="11"/>
        <rFont val="Calibri"/>
        <family val="2"/>
        <scheme val="minor"/>
      </rPr>
      <t>2023I-VBOG-011987 SECRETARÍA GENERAL</t>
    </r>
    <r>
      <rPr>
        <sz val="11"/>
        <rFont val="Calibri"/>
        <family val="2"/>
        <scheme val="minor"/>
      </rPr>
      <t xml:space="preserve">
Se puso en funcionamiento el dia 17 de agosto de 2023. Evidencia N. 53.
link de acceso al sistema: https://invitramites.invias.gov.co/SGDEA_Produccion/Login/Login.php
</t>
    </r>
    <r>
      <rPr>
        <b/>
        <sz val="11"/>
        <rFont val="Calibri"/>
        <family val="2"/>
        <scheme val="minor"/>
      </rPr>
      <t xml:space="preserve">2023I-VBOG-011749 OTIC
</t>
    </r>
    <r>
      <rPr>
        <sz val="11"/>
        <rFont val="Calibri"/>
        <family val="2"/>
        <scheme val="minor"/>
      </rPr>
      <t>Dando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y mejoramiento.
https://invias.sharepoint.com/:f:/t/OTIC/Eq-XfQYls8xOj3SmmR7Kts4BzHLNP6FJSgYD8JQuf5k48A?e=RM4jXP</t>
    </r>
  </si>
  <si>
    <r>
      <rPr>
        <b/>
        <sz val="11"/>
        <rFont val="Calibri"/>
        <family val="2"/>
        <scheme val="minor"/>
      </rPr>
      <t>2023I-VBOG-011987 SECRETARÍA GENERAL</t>
    </r>
    <r>
      <rPr>
        <sz val="11"/>
        <rFont val="Calibri"/>
        <family val="2"/>
        <scheme val="minor"/>
      </rPr>
      <t xml:space="preserve">
Mediante memorando Individual No. Radicado: 2023I-VBOG-000340 del 23-08-2023 se solicito diseño y publicación - Informe de Percepción y Satisfacción a la Ciudadanía abril a junio 2023. Publicado en pagina web.
https://www.invias.gov.co/index.php/archivo-y-documentos/atencion-al-ciudadano/15832-informe-de-percepcion-y-satisfaccion-de-la-ciudadania-de-abril-a-junio-de-2023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se solicita excluir a la OTIC en esta actividad, debido a que la evaluación de la experiencia del usuario y la percepción de la ciudadanía, es responsabilidad de las dependencias que ofrecen servicios directamente a la ciudadanía.</t>
    </r>
  </si>
  <si>
    <r>
      <rPr>
        <b/>
        <sz val="11"/>
        <rFont val="Calibri"/>
        <family val="2"/>
        <scheme val="minor"/>
      </rPr>
      <t>2023I-VBOG-011882 DIRECCIÓN JURÍDICA</t>
    </r>
    <r>
      <rPr>
        <sz val="11"/>
        <rFont val="Calibri"/>
        <family val="2"/>
        <scheme val="minor"/>
      </rPr>
      <t xml:space="preserve">
se realizaron las siguientes capacitaciones: 
 CHARLA NUEVO FORMATO DE SOLICITUD INICIO DE  PROCEDIMIENTOS ADMINISTRATIVOS  SANCIONATORIOS Y DECLARACION DE  SINIESTROS 24-07-2023, ademas se realizaron diferentes mesas de trabajo internas en el Grupo de Procesos administrativos Sancionatorios y Gestión contractual
https://invias-my.sharepoint.com/personal/jtcastaneda_invias_gov_co/_layouts/15/onedrive.aspx?ga=1&amp;id=%2Fpersonal%2Fjtcastaneda%5Finvias%5Fgov%5Fco%2FDocuments%2FEscritorio%2FPAAC%2FPAAC%20Tercer%20Trimestre%2FEvidencias%20Capacitaciones%20y%20mesas%20de%20trabajo
</t>
    </r>
    <r>
      <rPr>
        <b/>
        <sz val="11"/>
        <rFont val="Calibri"/>
        <family val="2"/>
        <scheme val="minor"/>
      </rPr>
      <t xml:space="preserve">
2023I-VBOG-011749 OTIC
</t>
    </r>
    <r>
      <rPr>
        <sz val="1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Apoyaremos desde la OTIC, hasta tanto el área funcional identifique el procesos relacionado con esta actividad y las necesidades tecnológicas sobre el cual requieran apoyo de la OTIC relacionadas con el SGCP. </t>
    </r>
  </si>
  <si>
    <r>
      <rPr>
        <b/>
        <sz val="11"/>
        <rFont val="Calibri"/>
        <family val="2"/>
        <scheme val="minor"/>
      </rPr>
      <t xml:space="preserve">2023I-VBOG-011987 SECRETARÍA GENERAL
</t>
    </r>
    <r>
      <rPr>
        <sz val="11"/>
        <rFont val="Calibri"/>
        <family val="2"/>
        <scheme val="minor"/>
      </rPr>
      <t xml:space="preserve">Mediante memorando 2023I-VOBG-000375 del 23/08/2023 se solicitud de  recursos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El sistema SGDEA a la fecha se encuentra en producción, se espera salida a producción del sistema INVITRÁMITES, estos dos sistemas incluyen lineamientos de accesibilidad.
https://invias.sharepoint.com/:f:/t/OTIC/Eh5fHe7ZsrRErefmAfiG_TwBnkQfOO3OYO_oVIcT2yMxOg?e=5xYvX7</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</si>
  <si>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
2023I-VBOG-011749 OTIC
</t>
    </r>
    <r>
      <rPr>
        <sz val="11"/>
        <rFont val="Calibri"/>
        <family val="2"/>
        <scheme val="minor"/>
      </rPr>
      <t>Desde la OTIC asesoramos la digitalización de trámites y la puesta en producción del SGDEA, aplicativos que se encuentran integrados en la correspondencia, radicación y gestión documental. A la fecha ha salido a producción el aplicativo SGDEA / AZ Digital.
- https://invias.sharepoint.com/:f:/t/OTIC/Eh5fHe7ZsrRErefmAfiG_TwBnkQfOO3OYO_oVIcT2yMxOg?e=5xYvX7
-
https://invias.sharepoint.com/:f:/t/OTIC/EhIOf-TVDR5PpOUouWIqlL8BOGH-KS5syPQ7tGOgElI5ug?e=3UKLc3</t>
    </r>
  </si>
  <si>
    <r>
      <rPr>
        <b/>
        <sz val="11"/>
        <rFont val="Calibri"/>
        <family val="2"/>
        <scheme val="minor"/>
      </rPr>
      <t>2023I-VBOG-011749 OTIC</t>
    </r>
    <r>
      <rPr>
        <sz val="11"/>
        <rFont val="Calibri"/>
        <family val="2"/>
        <scheme val="minor"/>
      </rPr>
      <t xml:space="preserve">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Respecto a las actividades descritas en la columna "Actividades", es fundamental aclarar que las 18 macroactividades del plan de implementación del Modelo de Seguridad y Privacidad de la Información (MSPI) están diseñadas específicamente para estructurar la implementación del MSPI en el INVÍAS. Este plan ha sido aprobado por el Comité Institucional de Seguridad y Privacidad de la Información con el objetivo de incorporar la seguridad informática en todos los aspectos de la entidad, incluyendo procesos, trámites, servicios, sistemas de información e infraestructura. El objetivo principal del MSPI es preservar la confidencialidad, integridad, disponibilidad y privacidad de la información institucional. 
 Es importante resaltar que el MSPI, en su objetivo, funciones y estructura, no está orientado a evaluar el estado de la gestión de la información pública, tal como lo establece el Decreto 1081 de 2015 en el Artículo 2.1.1.6.1. Este último se refiere a un enfoque diferente de evaluación y seguimiento de la información pública que no está dentro del alcance del MSPI. 
 En resumen, las macroactividades del plan de implementación del MSPI tienen como objetivo principal fortalecer la seguridad informática en el INVÍAS, y no están diseñadas para evaluar la gestión de la información pública, la cual debe ser abordada por otros medios y procesos de acuerdo con el Decreto 1081 de 2015. 
https://invias.sharepoint.com/:f:/t/OTIC/Evm9tj37VZhInCEFYxl9Z5UBWl_8_HKRSzOOCTWOBizotA?e=bE4PDg</t>
    </r>
  </si>
  <si>
    <r>
      <rPr>
        <b/>
        <sz val="11"/>
        <rFont val="Calibri"/>
        <family val="2"/>
        <scheme val="minor"/>
      </rPr>
      <t>2023I-VBOG-011987 SECRETARÍA GENERAL</t>
    </r>
    <r>
      <rPr>
        <sz val="11"/>
        <rFont val="Calibri"/>
        <family val="2"/>
        <scheme val="minor"/>
      </rPr>
      <t xml:space="preserve">
Mediante memorando SA-GARC 56103 del 21/07/2023  se solicito publicación del informe de Información más consultada. Publicados en página web.
https://www.invias.gov.co/index.php/normativa/politicas-y-lineamientos/atencion-al-ciudadano/15636-informe-trimestral-informacion-mas-consultada-abril-a-junio-de-2023
</t>
    </r>
    <r>
      <rPr>
        <b/>
        <sz val="11"/>
        <rFont val="Calibri"/>
        <family val="2"/>
        <scheme val="minor"/>
      </rPr>
      <t xml:space="preserve">2023I-VBOG-011749 OTIC
</t>
    </r>
    <r>
      <rPr>
        <sz val="11"/>
        <rFont val="Calibri"/>
        <family val="2"/>
        <scheme val="minor"/>
      </rPr>
      <t>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t>
    </r>
  </si>
  <si>
    <r>
      <rPr>
        <b/>
        <sz val="11"/>
        <rFont val="Calibri"/>
        <family val="2"/>
        <scheme val="minor"/>
      </rPr>
      <t>2023I-VBOG-011987 SECRETARÍA GENERAL -0%</t>
    </r>
    <r>
      <rPr>
        <sz val="11"/>
        <rFont val="Calibri"/>
        <family val="2"/>
        <scheme val="minor"/>
      </rPr>
      <t xml:space="preserve">
SE ENVIA LINK EN DONDE SE PUEDEN OBSERVAR LOS FLUJOS DOCUMENTALES IDENTIFICADOS ESTA LABOR LA REALIZÓ LA OTIC https://invias-my.sharepoint.com/:x:/g/personal/npinzon_invias_gov_co/ERpYyg9zsFZOk1DO-nAhl_gBJLhxftPpCl9vLkq1ghzHpg?e=g72MgV
</t>
    </r>
    <r>
      <rPr>
        <b/>
        <sz val="11"/>
        <rFont val="Calibri"/>
        <family val="2"/>
        <scheme val="minor"/>
      </rPr>
      <t>2023I-VBOG-011749 OTIC - 0%</t>
    </r>
    <r>
      <rPr>
        <sz val="11"/>
        <rFont val="Calibri"/>
        <family val="2"/>
        <scheme val="minor"/>
      </rPr>
      <t xml:space="preserve">
Desde la OTIC apoyamos con la implementación del SGDEA el cual tiene configurados los flujos de información basados en las Tablas de Retención documental de la entidad, actividad liderada por la Subdirección Administrativa</t>
    </r>
  </si>
  <si>
    <r>
      <rPr>
        <b/>
        <sz val="11"/>
        <rFont val="Calibri"/>
        <family val="2"/>
        <scheme val="minor"/>
      </rPr>
      <t>2023I-VBOG-015260 DIRECCIÓN JURÍDICA</t>
    </r>
    <r>
      <rPr>
        <sz val="11"/>
        <rFont val="Calibri"/>
        <family val="2"/>
        <scheme val="minor"/>
      </rPr>
      <t xml:space="preserve">
 se genera un aporte al numeral 3- Actualizar y disponer   en   la   página   web   enlaces   para   dar   cumplimiento   al Índice de transparencia y acceso a la información pública (ITA)”. (enlace anexo).    Para lo cual aportamos el memorando con radicado 20231-VBOG-011455 del 2023-10-02 y el email con la solicitud al Web máster donde se solicita la creación de los espacios necesarios, con el fin de que la Subdirección de Procesos de Selección Contractuales, inicie el   trámite   de   publicación   y/o   actualización   de   los   documentos   de procesos de selección contractuales y de compra pública en la página
web. 
</t>
    </r>
  </si>
  <si>
    <r>
      <t xml:space="preserve">
</t>
    </r>
    <r>
      <rPr>
        <b/>
        <sz val="11"/>
        <rFont val="Calibri"/>
        <family val="2"/>
        <scheme val="minor"/>
      </rPr>
      <t xml:space="preserve">2023I-VBOG-011987 SECRETARÍA GENERAL 14%
</t>
    </r>
    <r>
      <rPr>
        <sz val="11"/>
        <rFont val="Calibri"/>
        <family val="2"/>
        <scheme val="minor"/>
      </rPr>
      <t xml:space="preserve">Actualmente el Grupo se encuentra actualizando las Tablas de Retención Documental , articuladamente se esta realizando la elaboraciòn del documento activos de informaciòn. 
</t>
    </r>
    <r>
      <rPr>
        <b/>
        <sz val="11"/>
        <rFont val="Calibri"/>
        <family val="2"/>
        <scheme val="minor"/>
      </rPr>
      <t xml:space="preserve">
2023I-VBOG-011882 DIRECCIÓN JURÍDICA
</t>
    </r>
    <r>
      <rPr>
        <sz val="11"/>
        <rFont val="Calibri"/>
        <family val="2"/>
        <scheme val="minor"/>
      </rPr>
      <t xml:space="preserve">Desde la DJ con apoyo de la OTIC  se han adelantado las siguientes actividades:  
-Para el 3  trimestre se han asistido a mesas de trabajo  con la OTIC tema:     implementación MSIP y actualizacion activos de información,   se esta estructurando memorando  con el fin de que las Subdirecciones  coordinen  lo propio con los grupos de trabajo adscritos. Con el fin de cumplir la actividad . se estan adelantado  las fichas tecnicas de activos de informacion identificados por la DJ en donde se encuentra la clasificación deacuerdo con la confiabilidad,integridad y disponiblidad   para cada activo de información.
</t>
    </r>
    <r>
      <rPr>
        <b/>
        <sz val="11"/>
        <rFont val="Calibri"/>
        <family val="2"/>
        <scheme val="minor"/>
      </rPr>
      <t xml:space="preserve">
2023I-VBOG-011361 SUBDIRECTOR GENERAL</t>
    </r>
    <r>
      <rPr>
        <sz val="11"/>
        <rFont val="Calibri"/>
        <family val="2"/>
        <scheme val="minor"/>
      </rPr>
      <t xml:space="preserve">
La Gerencia de Comunicaciones tiene a su cargo el Esquema de Publicaciones y se encuentra disponible la versión 2023 en la sección Instrumentos de Gestión de la Información del Portal Web: https://www.invias.gov.co/index.php/servicios-al-ciudadano/inventario-de-informacion
</t>
    </r>
    <r>
      <rPr>
        <b/>
        <sz val="11"/>
        <rFont val="Calibri"/>
        <family val="2"/>
        <scheme val="minor"/>
      </rPr>
      <t>2023I-VBOG-011749 OTIC</t>
    </r>
    <r>
      <rPr>
        <sz val="11"/>
        <rFont val="Calibri"/>
        <family val="2"/>
        <scheme val="minor"/>
      </rPr>
      <t xml:space="preserve">
La OTIC participó en reunión liderada por la Subdirección Administrativa - Grupo Gestión Documental para el levantamiento de las Tablas de Retención Documental. A la fecha las tablas de retención documental de la OTIC se encuentran documentadas.
https://invias.sharepoint.com/:x:/t/OTIC/EUtqMmRNXIlNt7qjeKB4e2YBbVk8WDwFjeeFem1OFkcDRA?e=8rbreO
</t>
    </r>
  </si>
  <si>
    <r>
      <rPr>
        <b/>
        <sz val="11"/>
        <rFont val="Calibri"/>
        <family val="2"/>
        <scheme val="minor"/>
      </rPr>
      <t>2023I-VBOG-015011 del 11/10/23 SUBDIRECCIÓN GENERA</t>
    </r>
    <r>
      <rPr>
        <sz val="11"/>
        <rFont val="Calibri"/>
        <family val="2"/>
        <scheme val="minor"/>
      </rPr>
      <t>L
Se remitió memorando 2023I-VBOG-014883 de 11 de octubre de 2023, en donde cabe informar que se llevará a cabo una mejora en el formato del Esquema de Publicaciones, tal como se ha indicado en el memorando correspondiente, se está a la espera de la información adicional mencionada en dicho documento para poder llevar a cabo esta mejora de manera eficaz</t>
    </r>
  </si>
  <si>
    <r>
      <rPr>
        <b/>
        <sz val="11"/>
        <rFont val="Calibri"/>
        <family val="2"/>
        <scheme val="minor"/>
      </rPr>
      <t>2023I-VBOG-011987 SECRETARÍA GENERAL</t>
    </r>
    <r>
      <rPr>
        <sz val="11"/>
        <rFont val="Calibri"/>
        <family val="2"/>
        <scheme val="minor"/>
      </rPr>
      <t xml:space="preserve">
Levantamiento de la información en las Direcciones Territoriales.
</t>
    </r>
  </si>
  <si>
    <r>
      <rPr>
        <b/>
        <sz val="11"/>
        <rFont val="Calibri"/>
        <family val="2"/>
        <scheme val="minor"/>
      </rPr>
      <t>2023I-VBOG-015011 del 11/10/23 SUBDIRECCIÓN GENERAL</t>
    </r>
    <r>
      <rPr>
        <sz val="11"/>
        <rFont val="Calibri"/>
        <family val="2"/>
        <scheme val="minor"/>
      </rPr>
      <t xml:space="preserve">
se requirió al Grupo Gerencia de Territoriales acerca de las acciones que ha implementado para la adecuación de los espacios en las Direcciones Territoriales mediante memorando 2023I-VBOG-014918 de 11 de octubre de 2023, de igual manera, se informa que se ha publicado el Protocolo de Lenguaje Claro para el período 2023 – 2024 el día 11 de octubre de 2023 y se reitera que la responsabilidad de la actividad recae en el Grupo de Atención y Relacionamiento con el Ciudadano, por su parte se adjunta la relación de solicitudes efectuadas a las Direcciones  Territoriales, como aporte del seguimiento que realiza la Subdirección General a través del Grupo Gerencia de Territoriales</t>
    </r>
  </si>
  <si>
    <r>
      <rPr>
        <b/>
        <sz val="11"/>
        <rFont val="Calibri"/>
        <family val="2"/>
        <scheme val="minor"/>
      </rPr>
      <t>2023I-VBOG-015011 del 11/10/23 SUBDIRECCIÓN GENERAL</t>
    </r>
    <r>
      <rPr>
        <sz val="11"/>
        <rFont val="Calibri"/>
        <family val="2"/>
        <scheme val="minor"/>
      </rPr>
      <t xml:space="preserve">
Se requirió al Grupo Gerencia de Comunicaciones mediante memorando 2023I-VBOG-014883 de 11 de octubre de 2023, empero, en lo que se refiere al número de chats, se han publicado los que se han realizado en una sola red social. Esto se debe a que el ejercicio de chat se lleva a cabo simultáneamente en tres redes sociales: Twitter, LinkedIn y Facebook. La participación varía según la elección del ciudadano para visualizar la conversación. Cabe mencionar que las respuestas se proporcionan de manera individual en cada una de estas redes. En consecuencia, la publicación de chats en redes sociales se realiza en función de la competencia o el público objetivo. Algunos pueden haber estado presentes en las tres redes, mientras que otros en una sola. Esto explica la razón en las cifras, por ejemplo, solamente se han publicado 5 de ellos</t>
    </r>
  </si>
  <si>
    <r>
      <rPr>
        <b/>
        <sz val="11"/>
        <rFont val="Calibri"/>
        <family val="2"/>
        <scheme val="minor"/>
      </rPr>
      <t>2023I-VBOG-015011 del 11/10/23 SUBDIRECCIÓN GENERAL</t>
    </r>
    <r>
      <rPr>
        <sz val="11"/>
        <rFont val="Calibri"/>
        <family val="2"/>
        <scheme val="minor"/>
      </rPr>
      <t xml:space="preserve">
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t>
    </r>
  </si>
  <si>
    <r>
      <t xml:space="preserve">2023I-VBOG-015011 del 11/10/23 SUBDIRECCIÓN GENERAL
</t>
    </r>
    <r>
      <rPr>
        <sz val="11"/>
        <rFont val="Calibri"/>
        <family val="2"/>
        <scheme val="minor"/>
      </rPr>
      <t>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t>
    </r>
  </si>
  <si>
    <t xml:space="preserve">2023I-VBOG-011361 SUBDIRECTOR GENERAL
Memorando SUBG 60747 de 04 de Agosto de 2023. Los 4 chats ciudadanos se han realizado por medio de transmisiones en vivo de Facebook Live y están disponibles en: https://www.invias.gov.co/index.php/servicios-al-ciudadano/participacion-en-linea/resultados-de-participacion
2023I-VBOG-011395 DIRECCIÓN DE EJECUCION Y OPERACIÓN
La Direccion de Ejecución y Operación tiene a cargo de 6 Facebook live para la presente vigencia, Actividad que se esta gestionando internamente con las subdirecciones adcritas a la DEO, (SGI,SVR,SMFF,SMCN), Para lo cual se envió  memorando DEO 52152  del 11 de Julio, a la OAP, Y el memorando DEO 60466 del 3 agosto al Grupo de Gerencia de Comunicaciones,   conducente a la programacion de actividades en el marco los chat ciudadanos. Asi las cosas, tenemos la programacion de 6 facebook live divididos entre la Subdireccion de Gestion Integral de carreteras, la Subdireccion de vias regionales, Y Subdireccion de Modernizacion, con el fin de coordinar las fechas con los demas grupos involucrados, y lideres del proceso (Sunbdireccion General- Grupo Gerencia de Comunicaciones y  SA-GARC). Asi las cosas el 14 de agosto se realiza el facebook live, con la Subdireccion de Modernizacion con el tema (Animas Nuqui), tanbien el 29 de agosto se llevo a cabo una nueva actividad con la Subdireccion de Gestion Integral, correspondiente al (Mantenimiento Rutinario y Administradores Viales), Por otro lado el 6 de Septiembre de llevo un nuevo facebook live liderado por La subdireccion de Vias regionales y la Gerencia de Caminos Comunitarios conducente a la socilaizacion del Programa Caninos Comunitarios de la Paz total. (https://www.facebook.com/InviasOficial/videos/665596085221052/?extid=NS-UNK-UNK-UNK-IOS_GK0T-GK1C&amp;mibextid=ETuwtR&amp;ref=sharing)(https://www.facebook.com/InviasOficial/videos/1226460134839630/?extid=CL-UNK-UNK-UNK-IOS_GK0T-GK1C&amp;mibextid=woZv4r&amp;ref=sharing)(https://www.facebook.com/InviasOficial/videos/328519222908316/?extid=CL-UNK-UNK-UNK-IOS_GK0T-GK1C&amp;mibextid=2Rb1fB&amp;ref=sharing
</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</si>
  <si>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INVIAS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 Desempeño para analizar el caso, como se menciona en el memorando DEO 62066. No obstante, como iniciativa adicional, propuesta por la DEO se tiene como finalidad consolidar, analizar, revisar la información captada para posterior toma de decisiones.</t>
  </si>
  <si>
    <t>2023I-VBOG-011882 DIRECCIÓN JURÍDICA
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2023I-VBOG-011395 DIRECCIÓN DE EJECUCION Y OPERACIÓN
La Dirección de Ejecución y Operación esta presta a suministrar  la información de su competencia dentro de los lineamientos del CONPES 4070. Dicho esto, esta Dirección Participo en las diferentes mesas de trabajo a las que fue convocada, entre otras la del pasado 17 de agosto en donde se pone a consideracion que quien debe liderar esta actividad es: La OTIC, Subdireccion General , Direccion Tecnica, con el apoyo de la DEO, con el fin de  manifestar la disposición de interactuar desde su alcance en lo que sea necesario conducente al aporte de la política de acceso a la información pública. Es por esto que mediente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 
•	Registro Activos de Información a 22 de julio de 2019
•	Poste de Referencia 19 de octubre de 2020
•	Sectores Críticos mortalidad 2022 (15 de julio 2022)
•	Puentes (3 de mayo de 2022)
•	Información sobre este conjunto de datos (2 julio 2021)
•	Accidentalidad Vial 2017 – 2021 (15 julio 2022)
•	Estado de la Red Vial 2021 (15 julio 2022)
•	Índice de Información clasificada y reservada (26 agosto 2021)
Posteriormente se recibe correo del 8 de septiembre por parte de la OAP, en donde se socializa el  Diagnóstico de Datos abiertos preparada por los ingenieros de OTIC para su respectiva revisión y complemento desde la óptica de la Dirección de Ejecución y Operación. por consiguiente el 15 de septiembre se dio hicieron algunas observaciones via mail desde la optica de esta direccion. Para lo cual se informa: (se debe establecer prioridad en el orden de la información, con el fin de logar un enfoque de consulta para usuarios de orden público y de orden particular o público general; teniendo en cuenta que, en la estadística de consulta, siempre toma relevancia la ficha técnica de los tramos viales registrados, máxime si se tienen proyectos en ejecución en los mismos.
Involucrar a los actores encargados, en el cargue y actualización de información, con el fin de generar una trazabilidad y continuidad en la información reportada de vigencias anteriores, y de esta manera tener un control más detallado del registro de búsqueda.
Para la población rural que consulta sobre vías terciarias, solicitudes reflejadas en los PQRD, canalizadas por atención y relacionamiento ciudadano.  se recomienda establecer una ruta de consulta de fácil navegabilidad y accesibilidad de la información).
2023I-VBOG-011987 SECRETARÍA GENERAL
Se realizó reunión con todos los responsables del Estado abierto y OTIC preparo un documento con el diagnostico, esta en revisión del SG. 
2023I-VBOG-011749 OTIC -8%
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Por medio de la cual se crea la Ley de Transparencia y del Derecho de Acceso a la Información Pública Nacional y se dictan otras disposiciones, en el Artículo 33 Vigencia y derogatoria, indica:  “La presente ley rige a los seis (6) meses de la fecha de su promulgación para todos los sujetos obligados del orden nacional. Para los entes territoriales la ley entrará en vigencia un año después de su promulgación. La presente ley deroga todas las disposiciones que le sean contrarias” (resaltado fuera de texto). 
 Y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En este sentido, La Seguridad Informática a través del Modelo de Seguridad y Privacidad de la Información (MSPI) no es la llamada a Aplicar diagnósticos para la implementación de estado abierto, ya que esta responsabilidad recae sobre el Sujeto Obligado (INVÍAS) quien para este caso es representada por la Dirección General, Subdirección General y la Secretaría General, de acuerdo con la Ley y la estructura orgánica de la entidad, teniendo presente que el MSPI incorpora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2023I-VBOG-016147 del 17/10/23 SUBDIRECCIÓN DE GESTIÓN INTEGRAL DE CARRETERAS NACIONALES
Sobre este tema la DEO , se permite ratificar lo reportado en el tercer trimestre y manifiesta su interés   en   aportar   al   desarrollo   de   datos   abiertos,  desde   su   competencia   dentro   de   los lineamientos del CONPES 4070, y participando activamente en las diferentes mesas de trabajo lideradas por la OTIC, y programadas por la OAP.  
 Validar soportes en el siguiente enlace:
  https://invias-my.sharepoint.com/:f:/g/personal/jeherrera_invias_gov_co/Emilc5U2AfpLgu8aJ-
7Dho4BAScIdi-cojEFP0kwgu8i4A?e=TOpV7U</t>
  </si>
  <si>
    <t>2023I-VBOG-011882 DIRECCIÓN JURÍDICA
La subdirección de Procesos de Selección Contractuales como responsable de la publicación y seguimiento del PAA, realiza consolidación y correspondiente publicación del mismo mediante plataforma SECOP II,   en el siguiente enlace: https://www.secop.gov.co/CO1BusinessLine/App/AnnualPurchasingPlanEdit/View?Id=268167    La información de actualización del PAA para el trimestre julio-agosto-septiembre de 2023, es así:
VERSIÓN 172          31/JULIO 2023.
           VERSION 192         30/AGOSTO 2023.
                    VERSION 207         28/SEPTIEMBRE 2023.  
2023I-VBOG-011395 DIRECCIÓN DE EJECUCION Y OPERACIÓN
Cumplido en el primer trimestre. Mediante memorando DEO-GSC-223 del 3 de enero de 2023, Se envió Plan de Adquisiciones preliminar ajustado, y el 27 de enero se hace un alcance mediante memorando DEO-GSC-4752. Tanbien el 14 de Julio de 2023, mediante memorando DEO-GSC 54060 se realiza un nuevo alcance en el ajuste del plan de adquisciones.</t>
  </si>
  <si>
    <t>2023I-VBOG-011395 DIRECCIÓN DE EJECUCION Y OPERACIÓN
a Direccion de Ejecucion y Operacion mediante memorando DEO 62066 del 9 de Agosto, dio respuesta al memorando OAP 52346 del 11 de Julio en donde la OAP  realiza las siguientes observaciones:"Si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2023I-VBOG-011749 OTIC
Es importante definir qué dependencia del INVÍAS liderará esta actividad. Se solicita excluir a la OTIC en esta actividad, hasta tanto la dependencia responsable de esta herramienta y metodología defina claramente su proceso y necesidad tecnológica, para brindar asesoría desde el Grupo de Gestión de Información - OTIC.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construcción de la herramienta o metodología de esta, para el análisis
de información, dado que la iniciativa requería que un Grupo de Trabajo la consolidara y evaluara,
y no varios grupos de trabajo como hace referencia la SGH. No obstante, desde la DEO se realiza la
consolidación y seguimiento de la información e indicadores de los servicios de atención al usuario
de cada uno de los proyectos de Gestión Vial Integral que contrata el INVIAS, Siguiendo los
lineamientos establecidos en la sección 5.7 del Manual de Gestión Vial Integral MEPI-MGVI-MN-1,
adoptado mediante resolución 2719 de Julio de 2022, y que son atendidos por ambulancia, carro
taller, grúas, o equipos de rescate, coordinados desde el centro de control.
 Validar soportes en el siguiente enlace:
  https://invias-my.sharepoint.com/:f:/g/personal/jeherrera_invias_gov_co/Emilc5U2AfpLgu8aJ-
7Dho4BAScIdi-cojEFP0kwgu8i4A?e=TOpV7U</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</si>
  <si>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consolidación de los reportes de operación de los SAU, información valiosa que requiere de su oficialización, para el análisis de esta, dado que la iniciativa requería que un Grupo de Trabajo la consolidara y evaluara, y no varios grupos de trabajo como hace referencia la SGH, quienes no cubren estas funciones, teniendo en cuanta que se entiende el concepto de atención al ciudadano como el servicio de atención al usuario de la vía.
No obstante, A través de este procedimiento se mantiene la trazabilidad de los servicios prestados
en cada uno de los corredores nacionales que son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Hasta el mes de septiembre de 2023 se han atendido más de 86.000 servicios de este tipo a nivel nacional en lo comprendido entre el 2020 y 2023</t>
  </si>
  <si>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 xml:space="preserve">El 1 de septiembre de 2023, se realizó reunión con usuarios del permiso de carga extradimnesionada por las vías nacionales junto con la OTIC, a fin de socializar este trámite. Se recibieron las observaciones de los usuarios y se remitieron a la OTIC. </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</si>
  <si>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del trámite y los requerimientos funcionales en alto nivel, se ha adelantado el levantamiento de historias de usuario con la ANI y la AND para hacer interoperabilidad para este trámite. El 9 de agosto del 2023, inicia el levantamiento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2023I-VBOG-016178 del 17/10/23 DIRECCIÓN TÉCNICA Y DE ESTRUCTURACIÓN</t>
    </r>
    <r>
      <rPr>
        <sz val="11"/>
        <rFont val="Calibri"/>
        <family val="2"/>
        <scheme val="minor"/>
      </rPr>
      <t xml:space="preserve">
Durante este trimestre se ha dado acompañamiento técnico a la OTIC, en el levantamiento de requerimientos técnicos mediante historias de usuario. Las reuniones se efectuaron los días 22 de julio, 9 y 23 de agosto y 13 de septiembre de 2023.</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</si>
  <si>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Durante este trimestre se ha dado acompañamiento técnico a la OTIC, en el levantamiento de requerimientos técnicos mediante historias de usuario. Las reuniones se efectuaron los días: 22 dejulio, 10, 24 y 31 de agosto y  21 de septiembre de 2023.</t>
    </r>
  </si>
  <si>
    <r>
      <t xml:space="preserve">2023I-VBOG-016178 del 17/10/23 DIRECCIÓN TÉCNICA Y DE ESTRUCTURACIÓN
</t>
    </r>
    <r>
      <rPr>
        <sz val="11"/>
        <rFont val="Calibri"/>
        <family val="2"/>
        <scheme val="minor"/>
      </rPr>
      <t>Durante el tercer trimestre de 2023 se realizó la conformación de 1 veeduria ciudadana que responde a:
1). CTO. 2096 del 2022, Mejoramiento vía Ataco-Planadas: Conformación de veeduría Resolución No. 046 del 3 de agosto de 2023</t>
    </r>
  </si>
  <si>
    <r>
      <rPr>
        <b/>
        <sz val="11"/>
        <rFont val="Calibri"/>
        <family val="2"/>
        <scheme val="minor"/>
      </rPr>
      <t>2023I-VBOG-016178 del 17/10/23 DIRECCIÓN TÉCNICA Y DE ESTRUCTURACIÓN</t>
    </r>
    <r>
      <rPr>
        <sz val="11"/>
        <rFont val="Calibri"/>
        <family val="2"/>
        <scheme val="minor"/>
      </rPr>
      <t xml:space="preserve">
Medidas compensatorias por permisos ambientales en el trimestre: se llevó a cabo en 3 proyectos. Túnel Gaviria Echeverry, contrato interventoría 967-2021  - MANTENIMIENTO DE LA CARRETERA FRESNO-HONDA, RUTA 50 TRAMO 5007 SECTOR FRESNO MARIQUITA DEL PR0+0000 AL PR26+ 0695, DEPARTAMENTO DEL TOLIMA CONTRATO INTERVENTORÍA 2021-2019 -Mejoramiento y mantenimiento, Gestión Predial, Social y Ambiental Sostenible de la Carretera Transversal del Libertador, Popayán – Totoró – Inzá – La Plata en los Departamentos del Cauca y Huila, en el marco del programa de obra pública Concluir y Concluir para la reactivación de las regiones – Módulo 1 Contrato interventoría 1807-2020.</t>
    </r>
  </si>
  <si>
    <r>
      <rPr>
        <b/>
        <sz val="11"/>
        <rFont val="Calibri"/>
        <family val="2"/>
        <scheme val="minor"/>
      </rPr>
      <t>2023I-VBOG-016178 del 17/10/23 DIRECCIÓN TÉCNICA Y DE ESTRUCTURACIÓN</t>
    </r>
    <r>
      <rPr>
        <sz val="11"/>
        <rFont val="Calibri"/>
        <family val="2"/>
        <scheme val="minor"/>
      </rPr>
      <t xml:space="preserve">
Para el tercer trimestre de 2023 se dio cumplimiento a la realizacion de reuniones con veedurias ciudadanas involucradas en los proyectos que adelanta el INVÍAS. Finalizado el trimestre se tiene un total de 2 reuniones con veedurías ciuadanas que corresponden a:
1). CTO. 976 del 2021, Mejoramiento y Mantenimiento de la Troncal de la Orinoquia: Mesa de diálogo de seguimiento con veeduría ciudadana.
2). CTO. Chaparral - Ríoblanco: Socialización de avance de obra con veedurías.</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</si>
  <si>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la ejecución de socializaciones con la comunidad, llevando a cabo 8 socializaciones en total que responde a:
1). CTO. 215 de 2022, Construcción puente vehicular Sector Los Chorros Municipio de Flandes-Tolima: Reunión extraordinaria
2). CTO. 988 de 2021, Mejoramiento y Mantenimiendo del corredor de la Soberanía: Visita y recorrido con la comunidad
3). CTO. 2096 del 2022, Mejoramiento vía Ataco-Planadas: Socialización reunión de inicio contrato de obra.
4): CTO. La Delfina Valle del Cauca: Mesa de trabajo con el Ministerio de Transporte, INVÍAS y comunidad
5). Paro cívico de Buenaventura: Mesa de trabajo con Ministerio de Transporte, INVÍAS y comunidad.
6). CTO. Cunday: Socialización de inicio de obra con comunidad.
7). CTO. 976 de 2021, Mejoramiento y Mantenimiento Troncal de la Orinoquia: Reunión extraordinaria con comunidad.
8): CTO. 297 de 2021, Mejoramiento y Mantenimiento Troncal de la Orinoquia: Reunión con el comité de participación Comunitaria.</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</si>
  <si>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través de la ejecución y seguimiento del programa de contratación de mano de obra que es requisito para la implimentación del componente social en los proyectos que adelanta el INVÍAS.</t>
    </r>
  </si>
  <si>
    <r>
      <rPr>
        <b/>
        <sz val="11"/>
        <rFont val="Calibri"/>
        <family val="2"/>
        <scheme val="minor"/>
      </rPr>
      <t>2023I-VBOG-016178 del 17/10/23 DIRECCIÓN TÉCNICA Y DE ESTRUCTURACIÓN</t>
    </r>
    <r>
      <rPr>
        <sz val="11"/>
        <rFont val="Calibri"/>
        <family val="2"/>
        <scheme val="minor"/>
      </rPr>
      <t xml:space="preserve">
Para el tercer trimestre de 2023 se continúa en el cumplimiento  a las obras que benefician a la comunidad, esto a través de la planeación, ejecución y entrega de las obras con participación comunitaria adelantadas en los proyectos que ejecuta el INVÍAS. Para el trimestre se reporta lo siguiente:
1). CTO. 2096 del 2022, Mejoramiento vía Ataco-Planadas: Documento formal Propuesta OPC.
2). CTO. Municipio de Loboguerrero: Socialización de OPC  con comunidad.
3). CTO. 2096 de 2022, Mejoramiento vía Ataco-Planadas: Acta de compromiso de participación de la JAC para la OPC.</t>
    </r>
  </si>
  <si>
    <t>2023I-VBOG-016178 del 17/10/23 DIRECCIÓN TÉCNICA Y DE ESTRUCTURACIÓN
Para el tercer trimestre del 2023 se continúa en el cumplimiento al seguimiento del componente socio predial y a la entrega de factores de compensación social en el proyecto Santa Lucia - Moñitos, Planeta Rica la Y Dpto. de Córdoba.</t>
  </si>
  <si>
    <t>2023I-VBOG-016178 del 17/10/23 DIRECCIÓN TÉCNICA Y DE ESTRUCTURACIÓN
Durante el tercer trimestre del año 2023 no se presentaron requerimientos para la respectiva respuesta a la actividad referenciada.</t>
  </si>
  <si>
    <t>2023I-VBOG-016178 del 17/10/23 DIRECCIÓN TÉCNICA Y DE ESTRUCTURACIÓN
Durante el tercer trimestre del año 2023 se programó 1 capacitación en temas de Sostenibilidad.</t>
  </si>
  <si>
    <r>
      <rPr>
        <b/>
        <sz val="11"/>
        <color rgb="FFFF0000"/>
        <rFont val="Calibri"/>
        <family val="2"/>
        <scheme val="minor"/>
      </rPr>
      <t>2023I-VBOG-011987 SECRETARÍA GENERAL</t>
    </r>
    <r>
      <rPr>
        <sz val="11"/>
        <color rgb="FFFF0000"/>
        <rFont val="Calibri"/>
        <family val="2"/>
        <scheme val="minor"/>
      </rPr>
      <t xml:space="preserve">
Mediante memorando 2023I-VOBG-000336 del 23/08/2023 se solicito publicacion Banner - Banner publicado
</t>
    </r>
    <r>
      <rPr>
        <b/>
        <sz val="11"/>
        <color rgb="FFFF0000"/>
        <rFont val="Calibri"/>
        <family val="2"/>
        <scheme val="minor"/>
      </rPr>
      <t xml:space="preserve">
2023I-VBOG-011749 OTIC </t>
    </r>
    <r>
      <rPr>
        <sz val="11"/>
        <color rgb="FFFF0000"/>
        <rFont val="Calibri"/>
        <family val="2"/>
        <scheme val="minor"/>
      </rPr>
      <t xml:space="preserve">
Dando cumplimiento al decreto 1292 del 2021. La OTIC está brindando asesoría tecnológica al equipo funcional, esto no quiere decir que la OTIC sea el área dueña del proceso ni única responsable de la implementación del proyecto.
Desde la OTIC se brindará apoyo a las áreas funcionales con la divulgación de los Trámites digitalizados, una vez estén próximos a su salida a producción. Se planea la salida a producción del primer release de trámites a finales del 2023. Por otro lado en 2022, desde la OTIC  apoyamos con la divulgación y capacitación del SGDEA.  
https://invias.sharepoint.com/:f:/t/OTIC/Eq-XfQYls8xOj3SmmR7Kts4BzHLNP6FJSgYD8JQuf5k48A?e=RM4jXP
</t>
    </r>
    <r>
      <rPr>
        <b/>
        <sz val="11"/>
        <color rgb="FFFF0000"/>
        <rFont val="Calibri"/>
        <family val="2"/>
        <scheme val="minor"/>
      </rPr>
      <t>2023I-VBOG-01744 del 19/10/23 DIRECCIÓN TÉCNICA Y DE ESTRUCTURACIÓN</t>
    </r>
    <r>
      <rPr>
        <sz val="11"/>
        <color rgb="FFFF0000"/>
        <rFont val="Calibri"/>
        <family val="2"/>
        <scheme val="minor"/>
      </rPr>
      <t xml:space="preserve">
Se han realizado campañas en las redes sociales del INVÍAS para la NO utilización de intermediarios e información de los requisitos exigidos. Ver evidencia 2</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</si>
  <si>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2023I-VBOG-01744 del 19/10/23 DIRECCIÓN TÉCNICA Y DE ESTRUCTURACIÓN
</t>
    </r>
    <r>
      <rPr>
        <sz val="11"/>
        <rFont val="Calibri"/>
        <family val="2"/>
        <scheme val="minor"/>
      </rPr>
      <t>El SUIT se mantiene actualizado acorde a los trámites de la Subdirección de Reglamentación Técnica e Innovación.Ver evidencia 3</t>
    </r>
  </si>
  <si>
    <r>
      <rPr>
        <b/>
        <sz val="11"/>
        <rFont val="Calibri"/>
        <family val="2"/>
        <scheme val="minor"/>
      </rPr>
      <t xml:space="preserve"> 2023I-VBOG-01744 del 19/10/23 DIRECCIÓN TÉCNICA Y DE ESTRUCTURACIÓN</t>
    </r>
    <r>
      <rPr>
        <sz val="11"/>
        <rFont val="Calibri"/>
        <family val="2"/>
        <scheme val="minor"/>
      </rPr>
      <t xml:space="preserve">
el procentaje de avance de desempeño del 66,7 % para el tercer trimestre, obedece a que no hay personal para el diseño y publicacion de estadisticas bajo los lineamientos del DANE. (Actividad 2). con memorando 2023I - VBOG - 004419 de 8/09/2023 se solicitó a las dependencias nombrar un facilitador para ser incluido en las capacitaciones que ofrece el DANE. por el contrario se avanza en la actualizacion del sistema Geoportal (Actividad 1).</t>
    </r>
  </si>
  <si>
    <r>
      <rPr>
        <b/>
        <sz val="11"/>
        <rFont val="Calibri"/>
        <family val="2"/>
        <scheme val="minor"/>
      </rPr>
      <t>2023I-VBOG-01744 del 19/10/23 DIRECCIÓN TÉCNICA Y DE ESTRUCTURACIÓN</t>
    </r>
    <r>
      <rPr>
        <sz val="11"/>
        <rFont val="Calibri"/>
        <family val="2"/>
        <scheme val="minor"/>
      </rPr>
      <t xml:space="preserve">
Este informe está previsto para el último trimestre de 2023. Esta actividad se realiza con la Universidad del Cauca mediante contrato 1855 de 2023. Ver evidencia 4</t>
    </r>
  </si>
  <si>
    <r>
      <rPr>
        <b/>
        <sz val="11"/>
        <rFont val="Calibri"/>
        <family val="2"/>
        <scheme val="minor"/>
      </rPr>
      <t>2023I-VBOG-01744 del 19/10/23 DIRECCIÓN TÉCNICA Y DE ESTRUCTURACIÓN</t>
    </r>
    <r>
      <rPr>
        <sz val="11"/>
        <rFont val="Calibri"/>
        <family val="2"/>
        <scheme val="minor"/>
      </rPr>
      <t xml:space="preserve">
En proceso de solicitud de vigencias futuras del Ministerio de Transporte al DNP. Ver evidencia 5</t>
    </r>
  </si>
  <si>
    <t xml:space="preserve"> 2023I-VBOG-018812 del 24/10/23 OFICINA TIC
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</si>
  <si>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</si>
  <si>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Nota: Durante el encuentro de Facilitadores del MIPG del 05/09/2023 se presentó video pedagogico sobre la politica (archivo disponible en https://invias-my.sharepoint.com/:v:/g/personal/anticorrupcion_invias_gov_co/EWLnGN5tDiVNgzXx0ewn3bEBQDqSjpChpiQ05d98EGdQ-Q?nav=eyJyZWZlcnJhbEluZm8iOnsicmVmZXJyYWxBcHAiOiJPbmVEcml2ZUZvckJ1c2luZXNzIiwicmVmZXJyYWxBcHBQbGF0Zm9ybSI6IldlYiIsInJlZmVycmFsTW9kZSI6InZpZXciLCJyZWZlcnJhbFZpZXciOiJNeUZpbGVzTGlua0RpcmVjdCJ9fQ&amp;e=8Hc3mb)
2. Coordinación de sesión de sensibilización masiva con entidades lideres de política (DAFP, secretaria de Transparencia y MINTIC): la Secretaría de Transparencia confirmó acompañamiento, la fecha de inicio esta por definir. Se documentarón 2 riegsos fiscales durante prueba piloto coordinada con el DAFP.
3. Realización de encuentros trimestrales con facilitadores del MIPG: Mediante encuesta para seleccionar temas se identificó que los facilitadores del MIPG estaban interesados en encuentros mensuales. Durante el trimestre se realizaron 2:
* Agosto 9 a las 10am"Riesgos en KAWAK - Logros y retos"
* Septiembre 5 a las 10am "“Tips de Revisión DOFA y Caracterizaciones de proceso”"
Adicionalmente ya se definió la agenda y cronograma de sesiones del 4° trimestre.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</si>
  <si>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Actividad cumplida en el 1° trimestre
1. Politica disponible en https://www.invias.gov.co/index.php/archivo-y-documentos/politicas-y-lineamientos y en http://intranet/index.php/la-calidad-al-dia/direccionamiento-estrategico
2, Mapa de riesgo de corrupción como anexo del PAAC, actualizado</t>
  </si>
  <si>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
Los informes de rendición de cuentas relativos a la paz están disponibles en: https://www.invias.gov.co/index.php/planeacion-gestion-y-control/rendicion-de-cuentas
2023I-VBOG-011361 SUBDIRECTOR GENERAL</t>
    </r>
    <r>
      <rPr>
        <sz val="11"/>
        <rFont val="Calibri"/>
        <family val="2"/>
        <scheme val="minor"/>
      </rPr>
      <t xml:space="preserve">
Se remitió MEMORANDO INDIVIDUAL
No. Radicado: 2023I-VBOG-007035 dirigido al Grupo de Gerencia de Comunicaciones indagando el avance de ejecución de la actividad, como respuesta de Gerencia de Comunicaciones mediante Memorando 2023I-VBOG-007532 de 2023-09-19 14:10:19,  formulación la consolidación del Informe está a cargo de la
Oficina Asesora de Planeación, a la fecha se requiere la información para ser divulgada de parte del Grupo Gerencia de Comunicaciones. </t>
    </r>
  </si>
  <si>
    <r>
      <rPr>
        <b/>
        <sz val="11"/>
        <rFont val="Calibri"/>
        <family val="2"/>
        <scheme val="minor"/>
      </rPr>
      <t>Sin avance programado en el periodo
2023I-VBOG-011361 SUBDIRECTOR GENERAL</t>
    </r>
    <r>
      <rPr>
        <sz val="11"/>
        <rFont val="Calibri"/>
        <family val="2"/>
        <scheme val="minor"/>
      </rPr>
      <t xml:space="preserve">
Se sostuvo reunión con el equipo lider de rendición de cuentas, el dia 29 de septiembre de 2023, en donde se establecieron una serie de acciones en fase de diseño para el espacio de rendición de cuentas, en específico el alcance de la información, coordinación del espacio de comunicación y temas a tratar, y se está en espera del reporte de la gerencia de comunicaciones de los resultados de la reunión con la Directora General.</t>
    </r>
  </si>
  <si>
    <t>Mesa de trabajo interdsciplinaria convocada por la Oficina Asesora de Planeación, realizada el 29 de septiembre a las 2:30pm</t>
  </si>
  <si>
    <t>Se publicó en la página web el informe de rendición de cuentas 2022, así como el balance 2019-2022 sobre las acciones realizadas en el marco del cumplimiento del acuerdo de paz. Ver enlace: https://www.invias.gov.co/index.php/planeacion-gestion-y-control/rendicion-de-cuentas</t>
  </si>
  <si>
    <r>
      <t xml:space="preserve">Correo 5/10/23 Dra  Maritza Alejandra Aguirre Fuentes - OFICINA DE CONTROL INTERNO
</t>
    </r>
    <r>
      <rPr>
        <sz val="11"/>
        <rFont val="Calibri"/>
        <family val="2"/>
        <scheme val="minor"/>
      </rPr>
      <t>Oficina Asesora de Planeación, a la fecha se requiere la información para ser divulgada de parte del Grupo Gerencia de Comunicacio</t>
    </r>
  </si>
  <si>
    <r>
      <rPr>
        <b/>
        <sz val="11"/>
        <rFont val="Calibri"/>
        <family val="2"/>
        <scheme val="minor"/>
      </rPr>
      <t>2023I-VBOG-011987 SECRETARÍA GENERAL</t>
    </r>
    <r>
      <rPr>
        <sz val="11"/>
        <rFont val="Calibri"/>
        <family val="2"/>
        <scheme val="minor"/>
      </rPr>
      <t xml:space="preserve">
Mediante memorandos No SA-GARC 55156 del 18/07/2023 y Memorando SA GARC 63022 - 11-08-2023 se remitio informe OCD
</t>
    </r>
    <r>
      <rPr>
        <b/>
        <sz val="11"/>
        <rFont val="Calibri"/>
        <family val="2"/>
        <scheme val="minor"/>
      </rPr>
      <t>2023I-VBOG-011395 DIRECCIÓN DE EJECUCION Y OPERACIÓN</t>
    </r>
    <r>
      <rPr>
        <sz val="11"/>
        <rFont val="Calibri"/>
        <family val="2"/>
        <scheme val="minor"/>
      </rPr>
      <t xml:space="preserve">
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Por lo cual las Unidades Ejecutoras repondieron mediante los diferentes memorandos (SVR 65553 del 8 de septiembre),(SMFF 49550 del 30 de Junio),(SMFF 60287 del 3 de Agosto),(SGI 49773 del 4 de junio) y (SMCN 50587 del 5 de Julio).
</t>
    </r>
    <r>
      <rPr>
        <b/>
        <sz val="11"/>
        <rFont val="Calibri"/>
        <family val="2"/>
        <scheme val="minor"/>
      </rPr>
      <t>2023I-VBOG-011692 SUBDIRECTOR DE GESTIÓN HUMANA</t>
    </r>
    <r>
      <rPr>
        <sz val="11"/>
        <rFont val="Calibri"/>
        <family val="2"/>
        <scheme val="minor"/>
      </rPr>
      <t xml:space="preserve">
Este tema es liderado por la Subdirección Administrativa
</t>
    </r>
    <r>
      <rPr>
        <b/>
        <sz val="11"/>
        <rFont val="Calibri"/>
        <family val="2"/>
        <scheme val="minor"/>
      </rPr>
      <t>2023I-VBOG-011882 DIRECCIÓN JURÍDICA</t>
    </r>
    <r>
      <rPr>
        <sz val="11"/>
        <rFont val="Calibri"/>
        <family val="2"/>
        <scheme val="minor"/>
      </rPr>
      <t xml:space="preserve">
En la DJ-(SPSC- SGCP,-SDJ) durante el tercer trimestre no  recibió notificación alguna de autoridad judicial en materia penal sobre denuncias donde el INVIAS funja como denunciado o demandado penalmente.
</t>
    </r>
    <r>
      <rPr>
        <b/>
        <sz val="11"/>
        <rFont val="Calibri"/>
        <family val="2"/>
        <scheme val="minor"/>
      </rPr>
      <t xml:space="preserve">2023I-VBOG-011749 OTIC
</t>
    </r>
    <r>
      <rPr>
        <sz val="11"/>
        <rFont val="Calibri"/>
        <family val="2"/>
        <scheme val="minor"/>
      </rPr>
      <t xml:space="preserve">En el primer semestre del 2023, la OTIC no recibió denuncias asociadas a sus funciones.
</t>
    </r>
    <r>
      <rPr>
        <b/>
        <sz val="11"/>
        <rFont val="Calibri"/>
        <family val="2"/>
        <scheme val="minor"/>
      </rPr>
      <t xml:space="preserve">Correo 5/10/23 Dra  Maritza Alejandra Aguirre Fuentes - OFICINA DE CONTROL INTERNO
</t>
    </r>
    <r>
      <rPr>
        <sz val="11"/>
        <rFont val="Calibri"/>
        <family val="2"/>
        <scheme val="minor"/>
      </rPr>
      <t xml:space="preserve">En el periodo reportado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</si>
  <si>
    <r>
      <rPr>
        <b/>
        <sz val="11"/>
        <rFont val="Calibri"/>
        <family val="2"/>
        <scheme val="minor"/>
      </rPr>
      <t>Correo 5/10/23 Dra  Maritza Alejandra Aguirre Fuentes - OFICINA DE CONTROL INTERNO</t>
    </r>
    <r>
      <rPr>
        <sz val="11"/>
        <rFont val="Calibri"/>
        <family val="2"/>
        <scheme val="minor"/>
      </rPr>
      <t xml:space="preserve">
Sin avance programado en el periodo</t>
    </r>
  </si>
  <si>
    <t>2023I-VBOG-011987 SECRETARÍA GENERAL
el dia 30 de agosto de 2023 se realizó la revisión del pagina web y se diligencio el formulario ITA de procuraduria, se obtuvo 84/100 y se actualizaron algunos enlaces.
2023I-VBOG-011882 DIRECCIÓN JURÍDICA
Se esta estructurando  MEMORANDO INDIVIDUAL
No. Radicado: BORRADOR_7884595237
Fecha: 2023-08-18 17:54:46
Para: Luis Segundo Gamez Daza
1100001 1100001 GRUPO GERENCIA DE COMUNICACIONES   donde se da la ruta de  creación y  publicacion en el siguiente enlace:
https://www.invias.gov.co/index.php/contratacion2/transparencia-en-la contratacion . Además, se debe agregar un espacio que se titule “1.5 Directorio de servidores
públicos, empleados o contratistas.”, el cual debe incluir el siguiente enlace:
https://www.funcionpublica.gov.co/dafpIndexerBHV/hvSigep/index?
find=FindNext&amp;query=0827&amp;dptoSeleccionado=&amp;entidadSeleccionado=0827&amp;
munSeleccionado=&amp;tipoAltaSeleccionado=Contratista&amp;bloquearFiltroDptoSelec
cionado=&amp;bloquearFiltroEntidadSeleccionado=&amp;bloquearFiltroMunSeleccionad
o=&amp;bloquearFiltroTipoAltaSeleccionado=
Dicho hipervínculo debe ir con el siguiente texto “Directorio de contratistas”.
Adicionalmente, se debe agregar un archivo PDF, en el que se pueda visualizar el mismo, con la información de los contratistas (Nombre, dependencia, correo
electrónico institucional y teléfono institucional).
2023I-VBOG-011395 DIRECCIÓN DE EJECUCION Y OPERACIÓN
La Dirección de Ejecución y Operación esta apoyando mediante el  suministro de información de su competencia en el marco de los lineamientos de La matriz de la resolución 1519 de 2020 y plan de mejoramiento respectivo. En este entendido se asiste a las capacitaciones  del 31 de agosto y 6 de septiembre, en donde particularmente se cuenta con la particpacion especial del ing Jaime Humberto Duarte quien hace parte de la Subdireccion de modernizacion adscrita a  esta direccion. Por otro lado mediente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Tanbien se recibe correo del 8 de septiembre por parte de la OAP, en donde se socializa el  Diagnóstico de Datos abiertos preparada por los ingenieros de OTIC para su respectiva revisión y complemento desde la óptica de la Dirección de Ejecución y Operación
2023I-VBOG-011692 SUBDIRECTOR DE GESTIÓN HUMANA
En los meses de julio y agosto se envíaron a comunicación las resoluciones de nombramiento para que fueran publicadas en la pagina web de la entidad.
2023I-VBOG-011749 OTIC
Desde la OTIC no hacemos publicaciones en la página web, esta actividad está a cargo de la gerencia de comunicaciones.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2023I-VBOG-016147 del 17/10/23 SUBDIRECCIÓN DE GESTIÓN INTEGRAL DE CARRETERAS NACIONALES
a Dirección de Ejecución y Operación está apoyando mediante el  suministro de información de su competencia en el marco de los lineamientos de La matriz de la resolución 1519 de 2020 y plan de
mejoramiento  respectivo, es por esto que mediante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también se recibe correo del 8
de septiembre por parte de la OAP, en donde se socializa el Diagnóstico de Datos abiertos preparada por los ingenieros de La OTIC para su respectiva revisión y complemento desde la óptica
de la Dirección de Ejecución y Operación
Correo 5/10/23 Dra  Maritza Alejandra Aguirre Fuentes - OFICINA DE CONTROL INTERNO
La Oficina de Control Interno en cumplimiento de la acción publicó mediante enlace  https://www.invias.gov.co/index.php/informacion-institucional/hechos-de-transparencia/mecanismos-de-control/informes-de-control-interno#informes-de-evaluacion-y-seguimiento:
Informes derechos de autor y software 2022
Informe de evaluación de control interno contable
En el enlace https://www.invias.gov.co/index.php/plan-anticorrupcion-y-de-atencion-al-ciudadano publicó
Seguimiento OCI Primer Cuatrimestre Plan Anticorrupción y de Atención al Ciudadano
Seguimiento a 31 de agosto de 2023 - Plan Anticorrupción y de Atención al ciudadano
En el enlace: https://www.invias.gov.co/index.php/normativa/politicas-y-lineamientos/hechos-de-transparencia/informes-control-interno/informes-de-evaluacion-y-seguimiento/15310-ies-2023/file , publicó:
Informe de arqueo y tesorería del 24-04-2023.
Informe de seguimiento plan de mejoramiento auditorias internas
Los enlaces han sido constantemente revisados y fueron actualizados a finales del mes de agosto de 2023, están disponibles en la sección Transparencia y Acceso a la Información del Portal Web: https://www.invias.gov.co/index.php/informacion-institucional/transparencia-y-acceso-a-la-informacion-publica</t>
  </si>
  <si>
    <r>
      <t xml:space="preserve">1.	Múltiples mesas de trabajo para orientar  la actualización de riesgos 2023 y el respectivo reporte de ejecución y seguimiento en el aplicativo KAWAK y se ha brindado acomapñameinto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2.  Se culminó con la migración d eriegso de gestión y corrupción al aplicativo KAWAK
</t>
    </r>
    <r>
      <rPr>
        <b/>
        <sz val="11"/>
        <rFont val="Calibri"/>
        <family val="2"/>
        <scheme val="minor"/>
      </rPr>
      <t>2023I-VBOG-011395 DIRECCIÓN DE EJECUCION Y OPERACIÓN</t>
    </r>
    <r>
      <rPr>
        <sz val="11"/>
        <rFont val="Calibri"/>
        <family val="2"/>
        <scheme val="minor"/>
      </rPr>
      <t xml:space="preserve">
Durante el terecer trimestre la DEO continuo la implementacion de la nueva politica de administracion del riesgo socializada  mediante memorando OAP 22034 del 24 de marzo. En el tercer trimestre, se comenzo la construccion de los riesgos fiscales, y se realizaron mesas de trabajo via teams debidamente soportadas entre otras actividades.
</t>
    </r>
    <r>
      <rPr>
        <b/>
        <sz val="11"/>
        <rFont val="Calibri"/>
        <family val="2"/>
        <scheme val="minor"/>
      </rPr>
      <t xml:space="preserve">2023I-VBOG-011692 SUBDIRECTOR DE GESTIÓN HUMANA
</t>
    </r>
    <r>
      <rPr>
        <sz val="11"/>
        <rFont val="Calibri"/>
        <family val="2"/>
        <scheme val="minor"/>
      </rPr>
      <t xml:space="preserve">En el tercer trimestre se realizaron 4 mesas de trabajo con la Oficina Asesora de Planeación y la Secretaría Genenral para revisar los riesgos del proceso de Gestion Humana.
</t>
    </r>
    <r>
      <rPr>
        <b/>
        <sz val="11"/>
        <rFont val="Calibri"/>
        <family val="2"/>
        <scheme val="minor"/>
      </rPr>
      <t xml:space="preserve">Correo 5/10/23 Dra  Maritza Alejandra Aguirre Fuentes - OFICINA DE CONTROL INTERNO
</t>
    </r>
    <r>
      <rPr>
        <sz val="11"/>
        <rFont val="Calibri"/>
        <family val="2"/>
        <scheme val="minor"/>
      </rPr>
      <t>La OCI participó en las siguiente sesiones programadas por la OAP:
Reunión alimentación riesgo de gestión e indicadores en kawak - 10-08-2023
Encuentro de facilitadores 05-09-2023
Reunion KAWAK actualización riesgo de gestión - 19-09-2023
Actualización a Versión 2 - Mapa de Riesgos de Corrupción Proceso EVES - 25-09-2023</t>
    </r>
  </si>
  <si>
    <t>Mediante la encuesta https://forms.office.com/r/sZNf0rQe4W hasta el 3/08/23 se está recopilando información y aportes internos sobre la percepción de la implmnetación de la actual politica y temas que se requieren mejorar
En sesión del Comité Institucional de gestión y Desempeño del 29/09/23 se autorizó a la Oficina Asesora de Planeación a proyectar participativamente la actualización de la política institucional de administración del riesgo, incluyendo mejoras en los procedimientos asociados y un cronograma para la prueba piloto de riesgos fiscales.</t>
  </si>
  <si>
    <r>
      <t xml:space="preserve">La   actividad   está directamente relacionado con la implementación diagnóstico de estado abierto y lineamientos de la Secretaría de Trasparecía de la Presidencia de la República para la implementación del Programa de Trasparencia y Ética Pública (PTEP).
Se culminó la migración de los riesgos de corrupción al aplicativo KAWAK para que mensualmente se activen los pendientes a los usuarios encargados de reportar la ejecución de las actividades de control, el seguimiento a las mismas y analizar los indicadores asociados.
Se han adelantado mesas de trabajo para personalizar los responsables de ejecuión y seguimietno de las actividades de control, y se ha brindado acomapSñameinto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Coordinación de Prueba piloto para efectuar monitoreo de riesgos en el aplicativo KAWAK
a.Identificación de errores y oportunidades de mejora en la funcionalidad del módulo del aplicativo
b.Mesas de trabajo con el proveedor para continuar con la parametrización de los sistemas de riesgos de gestión y corrupción en el modulo
</t>
    </r>
    <r>
      <rPr>
        <b/>
        <sz val="11"/>
        <rFont val="Calibri"/>
        <family val="2"/>
        <scheme val="minor"/>
      </rPr>
      <t xml:space="preserve">2023I-VBOG-011395 DIRECCIÓN DE EJECUCION Y OPERACIÓN
</t>
    </r>
    <r>
      <rPr>
        <sz val="11"/>
        <rFont val="Calibri"/>
        <family val="2"/>
        <scheme val="minor"/>
      </rPr>
      <t xml:space="preserve">La Dirección de Ejecución y Operación  y sus subdirecciones adscritas se encuentran atentas de participar en las capacitaciones que tiene previsto iniciar la Escuela Corporativa Guillermo Gaviria en cuanto a los temas relacionados con la  gestión, supervisión, contratacion, riesgos, entre otros. Sin embardo esta direccion se encuantra cargando en el aplicativo KAWAK, el reporte de los indicadores, en cuanto a riesgos de gestion y corrupcion, a fin que para el cierre de la vigencia quede el cargue.
</t>
    </r>
    <r>
      <rPr>
        <b/>
        <sz val="11"/>
        <rFont val="Calibri"/>
        <family val="2"/>
        <scheme val="minor"/>
      </rPr>
      <t>2023I-VBOG-016147 del 17/10/23 SUBDIRECCIÓN DE GESTIÓN INTEGRAL DE CARRETERAS NACIONALES</t>
    </r>
    <r>
      <rPr>
        <sz val="11"/>
        <rFont val="Calibri"/>
        <family val="2"/>
        <scheme val="minor"/>
      </rPr>
      <t xml:space="preserve">
Si bien La actividad “Diseñar   Sistema   Integral   de   Control   y   Prevención   del   Riesgo   de Corrupción” está directamente relacionado con la implementación diagnóstico de estado abierto y lineamientos de la Secretaría de Trasparecía de la Presidencia de la República, Esta Dirección asistió a las mesas de trabajo lideradas por la OTIC, con relación a la implementación de estado abierto aportando desde su resorte lo competente,  por lo que mediante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t>
    </r>
  </si>
  <si>
    <r>
      <t xml:space="preserve">Avance acorde con lo programado.
</t>
    </r>
    <r>
      <rPr>
        <b/>
        <sz val="11"/>
        <color theme="9"/>
        <rFont val="Calibri"/>
        <family val="2"/>
        <scheme val="minor"/>
      </rPr>
      <t xml:space="preserve">Nota: </t>
    </r>
    <r>
      <rPr>
        <sz val="11"/>
        <color theme="9"/>
        <rFont val="Calibri"/>
        <family val="2"/>
        <scheme val="minor"/>
      </rPr>
      <t xml:space="preserve">La actividad  está directamente relacionado con la implementación diagnóstico de estado abierto y lineamientos de la Secretaría de Trasparecía de la Presidencia de la República para la implementación del Programa de Trasparencia y Ética Pública (PTEP) </t>
    </r>
  </si>
  <si>
    <r>
      <t xml:space="preserve">La Matriz y el Mapa de Riesgos se actualizó únicamente con el riesgo asociado al proceso de Defensa Jurídica, aprobado por el Comité institucional de Gestión y Desempeño en sesión del 29/09/23, documentado en mesas de trabajo con representantes del líder del proceso. La Oficina Asesora de Planeación no ha recibido información del Oficial de Transparencia.
</t>
    </r>
    <r>
      <rPr>
        <b/>
        <sz val="11"/>
        <rFont val="Calibri"/>
        <family val="2"/>
        <scheme val="minor"/>
      </rPr>
      <t xml:space="preserve">2023I-VBOG-011395 DIRECCIÓN DE EJECUCION Y OPERACIÓN
</t>
    </r>
    <r>
      <rPr>
        <sz val="11"/>
        <rFont val="Calibri"/>
        <family val="2"/>
        <scheme val="minor"/>
      </rPr>
      <t xml:space="preserve">La Direccion de Ejecucion y Operacion en este trimestre continuo con la participacion en las  diferentes mesas de trabajo programadas por la Oficina Asesora de Planeacion debidamente soportadas, los dias 24 de julio, 10 de agosto, 24 de agosto ,y  5 y 6  de septiembre,  bajo la asesoria de un especialista en riesgo del DAFP, para la definicion  de los riesgos fiscales. Tanbien se envio memorando VBOG-005665 del 13 de septiembre de 2023. en respeusta al memorando VBOG-002797-Aportes DOFA.
</t>
    </r>
    <r>
      <rPr>
        <b/>
        <sz val="11"/>
        <rFont val="Calibri"/>
        <family val="2"/>
        <scheme val="minor"/>
      </rPr>
      <t>2023I-VBOG-016147 del 17/10/23 SUBDIRECCIÓN DE GESTIÓN INTEGRAL DE CARRETERAS NACIONALES</t>
    </r>
    <r>
      <rPr>
        <sz val="11"/>
        <rFont val="Calibri"/>
        <family val="2"/>
        <scheme val="minor"/>
      </rPr>
      <t xml:space="preserve">
La Dirección de ejecución y operación en este trimestre continuo con la participación en las diferentes mesas de trabajo programadas por la Oficina Asesora de planeación debidamente soportadas, los días 24 de julio, 10, 24 de agosto, y 5 y 6 de septiembre, bajo la asesoría de un 
especialista en riesgo del DAFP, para la definición de los riesgos fiscales, los cuales están siendo definidos con las subdirecciones adscritas DEO. Con relación a los riesgos de corrupción se
procederá a su actualización una vez se culmine el tema relacionado con los riesgos fiscales en comento. Validar soportes en el siguiente enlace:   https://invias-my.sharepoint.com/:f:/g/personal/jeherrera_invias_gov_co/Emilc5U2AfpLgu8aJ-
7Dho4BAScIdi-cojEFP0kwgu8i4A?e=TOpV7U</t>
    </r>
  </si>
  <si>
    <r>
      <t xml:space="preserve">Los reportes de monitoreo se están cargando  directamente en el aplicativo KAWAK, la Oficina Asesora de Planeación está apoyando a los líderes de proceso y facilitadores del MIPG, aclarando dudas y recomendando cargue de información oportuna.
</t>
    </r>
    <r>
      <rPr>
        <b/>
        <sz val="11"/>
        <rFont val="Calibri"/>
        <family val="2"/>
        <scheme val="minor"/>
      </rPr>
      <t xml:space="preserve">
2023I-VBOG-011395 DIRECCIÓN DE EJECUCION Y OPERACIÓN</t>
    </r>
    <r>
      <rPr>
        <sz val="11"/>
        <rFont val="Calibri"/>
        <family val="2"/>
        <scheme val="minor"/>
      </rPr>
      <t xml:space="preserve">
Durante el tercer trimetre la DEO  realizo el monitoreo de riesgos de corrupción a las unidades ejecutoras (UE) , En donde las UE (SMFF, SMCN), mediante correo electronico de fecha 6 de julio de 2023 y memornado SMCN51069 de fecha 6 de julio de 2023 han reportado la información frente a los posibles hechos asociados a corrupción de acuerdo a las variables descritas en la matriz y en los riesgos de corrupción y riesgos de gestión. Tanbien mediante memorando VBOG-010696, VBOG-010697, VBOG-010700, VBOG-010702.del 29 de septiembre de conformidad con lo manifestado en el Mapa de Riesgos de la Entidad,  requiere la información complementaria relacionada con el tratamiento a los Riesgos de Corrupción del Tercer Trimestre.
</t>
    </r>
    <r>
      <rPr>
        <b/>
        <sz val="11"/>
        <rFont val="Calibri"/>
        <family val="2"/>
        <scheme val="minor"/>
      </rPr>
      <t xml:space="preserve">2023I-VBOG-016147 del 17/10/23 SUBDIRECCIÓN DE GESTIÓN INTEGRAL DE CARRETERAS NACIONALES
</t>
    </r>
    <r>
      <rPr>
        <sz val="11"/>
        <rFont val="Calibri"/>
        <family val="2"/>
        <scheme val="minor"/>
      </rPr>
      <t>Durante el tercer trimestre la DEO realizo el monitoreo de riesgos de corrupción a las unidades ejecutoras (UE), En donde las UE (SMFF, SMCN), mediante correo electrónico de fecha 6 de julio de 2023 y memorando SMCN51069 de fecha 6 de julio de 2023 han reportado la información frente a los posibles hechos asociados a corrupción de acuerdo con las variables descritas en la matriz y en
los riesgos de corrupción. También mediante memorandos VBOG-010696, VBOG-010697, VBOG- 010700, VBOG-010702.del 29 de septiembre de conformidad con lo manifestado en el Mapa de Riesgos de la Entidad, requiere la información complementaria relacionada con el tratamiento a los
Riesgos de Corrupción del Tercer Trimestre. No obstante, una vez las Unidades Ejecutoras envíen la información solicitada, se procede a consolidar y respectivo registro en KAWAK. Validar soportes en el siguiente enlace:
  https://invias-my.sharepoint.com/:f:/g/personal/jeherrera_invias_gov_co/Emilc5U2AfpLgu8aJ-
7Dho4BAScIdi-cojEFP0kwgu8i4A?e=TOpV7</t>
    </r>
  </si>
  <si>
    <t>Mesas de trabajo con facilitadores del MIPG y lideres de proceso para
Revisar y actualizar mapas de riesgos, Documentar
ejecución/seguimiento de los controles o Crear fichas de indicadores
asociados a los controles :
AGOTO:
a. MEMORANDO No OAP 59642 del 01/08/2023 - Respuesta del
Memorando Individual No. SG 58047 27/07/2023- “mapa de riesgos del
proceso Administración Inmobiliaria, se propone una mesa de trabajo el
10 de agosto a las 10:00am”
b.MEMORANDO No OAP 61526 del 08/08/2023 “…iesgo “ADJU-RC-1 :
Posibilidad de recibir o solicitar cualquier dádiva o beneficio a nombre
propio o de terceros Emitir actos administrativos de carácter particular en
materia de pago de sentencias y de cobro coactivo” en la agenda del
próximo Comité Institucional de Gestión y Desempeño”
c.Riesgos Servicios adminsitrativos – agosto 8 a las 3:30 y agosto 28 a
las 9am
d.Riesgos admón. inmobiliaria – agosto 10 a las 10am
e.Riesgos EVES -agosto 10 a las 2:30pm
f.Riesgos Defensa jurídica – agosto 11 a las 10am, agosto 278 a las 11am
g.Riesgos Financiera – agosto 14 a la 1:30pm, agosto 22 a las 11am
h.Riesgos Estructuración – agosto 14 2:30pm
i.Riesgos gestión contractual – agosto 22 a las 10am
j.Riesgos Atención al ciudadano – agosto 24 a las 3pm, agosto 28 a las
2pm
k.Gestion humana -agosto 30 a las 2:30pm
SEPTIEMBRE:
a.	Sep 1 9am ESTRUCTURACIÓN
b.	Sep 1 9:30am  GESTIÓN DOCUMENTAL
c.	Sep 4 a las 10am GESTIÓN DE TIC´s
d.	Sep 7 a las 11am GESTIÓN FINANCIERA
e.	Sep 8 2:30 pm  GESTIÓN DOCUMENTAL
f.	Sep 12 a las 10am ADMINSITRACIÓN INMOBILIARIA
g.	Sep 13 a las 10:30am SERVICIOS ADMINSITRATIVOS
h.	Sep 13 a las 3:30pm GESTIÓN DEL RIESGO
i.	Sep 14 a las 3:30pm CONTROL DISCIPLINARIO
j.	Sep 15 a las 9:30 am ESTRUCTURACIÓN
k.	Sep 18 a las 11 am SOSTENIBILIDAD
l.	Sep 19 a las 11 am EVALUACIÓN Y SEGUIMEINTO 
m.	Sep 19 a las 2:30 pm PLANIFICACIÓN 
n.	Sep 20 a las 10 am SOSTENIBILIDAD
o.	Sep 20 a las 11am GESTIÓN FINANCIERA
p.	Sep 25 a las 2:30 pm COMPRA PÚBLICA
q.	Sep 27 a las 2:00 pm REGLAMENTACIÓN TÉCNICA
r.	Sep 28 a las 2:30 pm GESTIÓN HUMANA
s.	Sep 28 a las 3:30 pm GESTIÓN FINANCIERA</t>
  </si>
  <si>
    <t>Monitoreo con corte al 2° trimestre de 2023 publicado en https://www.invias.gov.co/index.php/plan-anticorrupcion-y-de-atencion-al-ciudadano#2023. 
Recolección de información para el reporte del 3° trimestre mediante memorandos Circulaes  OAP 57552 del 26/07/23  y  2023I-VBOG-000427 del 23/08/23</t>
  </si>
  <si>
    <r>
      <rPr>
        <b/>
        <sz val="11"/>
        <rFont val="Calibri"/>
        <family val="2"/>
        <scheme val="minor"/>
      </rPr>
      <t>Correo 5/10/23 Dra  Maritza Alejandra Aguirre Fuentes - OFICINA DE CONTROL INTERNO</t>
    </r>
    <r>
      <rPr>
        <sz val="11"/>
        <rFont val="Calibri"/>
        <family val="2"/>
        <scheme val="minor"/>
      </rPr>
      <t xml:space="preserve">
La Oficina de Control Interno realizó el seguimiento para el 2 cuatrimestre del Plan Anticorrupción y de Atención al Ciudadano, Mapa de Riesgos de Corrupción y Estrategia de reacionalización de trámites; informe que fue publicado el 14 de septiembre de 2023 en la página web de la entidad en el enlace: https://www.invias.gov.co/index.php/plan-anticorrupcion-y-de-atencion-al-ciudadano</t>
    </r>
  </si>
  <si>
    <r>
      <t xml:space="preserve">2023I-VBOG-011749 OTIC
</t>
    </r>
    <r>
      <rPr>
        <sz val="11"/>
        <rFont val="Calibri"/>
        <family val="2"/>
        <scheme val="minor"/>
      </rPr>
      <t>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Los diseños del aplicativo definidos inicialmente para la digitalización de este trámite (alcance inicial), ya se encuentran desarrollados, fueron probados en la plataforma SGP y tienen aprobación escrita del grupo de peajes. El equipo funcional, solicitó cambios - historias de usuario adicionales (HU1 a la HU5) al alcance inicial pactado, lo que implicaría nuevos desarrollos, atraso en el cronograma para la salida a producción y costos adicionales, se cotizarán los nuevos ajustes y entre la supervisión del contrato y el área funcional, se definirá si se aprueba la inversión en estos desarrollos.
https://invias.sharepoint.com/:f:/t/OTIC/EhIOf-TVDR5PpOUouWIqlL8BOGH-KS5syPQ7tGOgElI5ug?e=jla2hg
2</t>
    </r>
    <r>
      <rPr>
        <b/>
        <sz val="11"/>
        <rFont val="Calibri"/>
        <family val="2"/>
        <scheme val="minor"/>
      </rPr>
      <t xml:space="preserve">023I-VBOG-016178 del 17/10/23 DIRECCIÓN TÉCNICA Y DE ESTRUCTURACIÓN
</t>
    </r>
    <r>
      <rPr>
        <sz val="11"/>
        <rFont val="Calibri"/>
        <family val="2"/>
        <scheme val="minor"/>
      </rPr>
      <t>Sin información</t>
    </r>
  </si>
  <si>
    <t>Actividad potencialmente incumplida, al consultar en https://www.invias.gov.co/index.php/servicios-al-ciudadano/participacion-en-linea/resultados-de-participacion se confirmó la publicación de las memorias de 5 chats :
#AsíVa el programa que mejora la transitabilidad de las vías rurales de Colombia	6 de septiembre
#AsíVa el Mantenimiento rutinario y administradores viales	29 de agosto
#AsíVa el proyecto Ánimas - Nuquí	14 de agosto
Inscripciones Foro Gestión de Activos	5 de julio
Con Caminos Comunitarios de la Paz Total llegamos a Yopal, Casanare, para realizar la capacitación en requisitos habilitantes para la firma de convenios solidarios en el marco del programa a organizaciones comunales del departamento.	6 de junio
Hablemos de Caminos Comunitarios de la Paz Total	27 de marzo
No obstante, se rebia previsto llevar 8 chats a la fecha y van 3 según los registros</t>
  </si>
  <si>
    <r>
      <rPr>
        <b/>
        <sz val="11"/>
        <rFont val="Calibri"/>
        <family val="2"/>
        <scheme val="minor"/>
      </rPr>
      <t>2023I-VBOG-011395 DIRECCIÓN DE EJECUCION Y OPERACIÓN</t>
    </r>
    <r>
      <rPr>
        <sz val="11"/>
        <rFont val="Calibri"/>
        <family val="2"/>
        <scheme val="minor"/>
      </rPr>
      <t xml:space="preserve">
La Dirección de ejecución y Operación, en cumplimiento de sus funciones de seguimiento a sus subdirecciones adscritas (SGI-SVR-SMFF-SMCN) , envió memorando VBOG-003986 del 7 de septiembre 2023, reiternado la solicitud del reporte de los proyectos entregados a la comunidad en el tercer trimestre de la presente vigencia. Considerando que esta informacion es  fundamental como insumo para los acuerdos o compromisos asumidos con los grupos de valor, y su reporte respectivo en el marco de Participación Ciudadana y Rendición de Cuentas.
</t>
    </r>
    <r>
      <rPr>
        <b/>
        <sz val="11"/>
        <rFont val="Calibri"/>
        <family val="2"/>
        <scheme val="minor"/>
      </rPr>
      <t xml:space="preserve">2023I-VBOG-011361 SUBDIRECTOR GENERAL
Se remitió MEMORANDO INDIVIDUAL
</t>
    </r>
    <r>
      <rPr>
        <sz val="11"/>
        <rFont val="Calibri"/>
        <family val="2"/>
        <scheme val="minor"/>
      </rPr>
      <t xml:space="preserve">No. Radicado: 2023I-VBOG-007035 dirigido al Grupo de Gerencia de Comunicaciones solicitando el avance de ejecución de la actividad
</t>
    </r>
    <r>
      <rPr>
        <b/>
        <sz val="11"/>
        <rFont val="Calibri"/>
        <family val="2"/>
        <scheme val="minor"/>
      </rPr>
      <t>2023I-VBOG-016147 del 17/10/23 SUBDIRECCIÓN DE GESTIÓN INTEGRAL DE CARRETERAS NACIONALES</t>
    </r>
    <r>
      <rPr>
        <sz val="11"/>
        <rFont val="Calibri"/>
        <family val="2"/>
        <scheme val="minor"/>
      </rPr>
      <t xml:space="preserve">
Sobre la actividad “Realizar seguimiento a los acuerdos o compromisos asumidos con los grupos de valor y publicarlo en la página web” esta dirección se permite enviar los respectivos soportes   solicitados,   No   obstante,   se   aclara   que   mediante   memorando   VBOG   011395   se adjuntaron los respectivos soportes en el siguiente enlace:  Allí se adjunta el memorando VBOG- 003986, y las respuestas recibidas a la fecha.
https://invias-my.sharepoint.com/:f:/g/personal/jeherrera_invias_gov_co/Emilc5U2AfpLgu8aJ-
7Dho4BAScIdi-cojEFP0kwgu8i4A?e=TOpV7U</t>
    </r>
  </si>
  <si>
    <r>
      <t xml:space="preserve">Cordinación de la mesa de trabajo para analizar propuesta de Actualización PAAC – Estrategia de rendición de cuentas – agoto 2 a las 2:30pm de abordó esta activiodad y se sugirío fortalecer el seguimieento oportuno  mediante el formato vigente
</t>
    </r>
    <r>
      <rPr>
        <b/>
        <sz val="11"/>
        <rFont val="Calibri"/>
        <family val="2"/>
        <scheme val="minor"/>
      </rPr>
      <t>2023I-VBOG-011987 SECRETARÍA GENERAL</t>
    </r>
    <r>
      <rPr>
        <sz val="11"/>
        <rFont val="Calibri"/>
        <family val="2"/>
        <scheme val="minor"/>
      </rPr>
      <t xml:space="preserve">
Mediante Memorando Circular No. SA-GARC 50896 06/07/2023 - 1° seguimiento al plan de actividades de participacion
</t>
    </r>
    <r>
      <rPr>
        <b/>
        <sz val="11"/>
        <rFont val="Calibri"/>
        <family val="2"/>
        <scheme val="minor"/>
      </rPr>
      <t>2023I-VBOG-011395 DIRECCIÓN DE EJECUCION Y OPERACIÓN</t>
    </r>
    <r>
      <rPr>
        <sz val="11"/>
        <rFont val="Calibri"/>
        <family val="2"/>
        <scheme val="minor"/>
      </rPr>
      <t xml:space="preserve">
En la actividad denominada “Evaluar eventos de dialogo realizados e implementar acciones de mejora”, esta Direccion recibio memorando circular  OAP 53046 del 12 de Julio con observaciones al reporte enviado por esta direccion relacionados con el segundo trimestre y de igual manera mediante memorando DEO 53975 del 14 de Julio  se contexcualizo y soporto los avances y ajustes que se hicieron al respecto. Paralelamente se envio memorando DEO 58362 del 28 de julio, a la Subdireccion de Vias Regionales conducente al diligenciamiento del formato estandarizado  por a la Subdireccion Administrativa y su Grupo de Atencion y Relaconamiento Ciudadano,“PLAN DE ACTIVIDADES DE PARTICIPACIÓN CIUDADANA”; conducente a la programacion de actividades. Y se adelanto memorando DEO 52303 del 11 de Julio acompanado de diferentes mesas de trabajo con las Unidades Ejecutoras , en donde se resaltaron los lineamientos para la programacion de los chat ciudadanos, enfocados en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Asi las cosas mediante memorando DEO 55469 del 19 de Julio se envio al Grupo de Atencion y Relacionameinto Ciudadano la informacion actualizada corespondiente al “PLAN DE ACTIVIDADES DE PARTICIPACIÓN CIUDADANA”debidamente diligenciado por las Unidades Ejecutoras adcritas a esta direccion.
</t>
    </r>
    <r>
      <rPr>
        <b/>
        <sz val="11"/>
        <rFont val="Calibri"/>
        <family val="2"/>
        <scheme val="minor"/>
      </rPr>
      <t>2023I-VBOG-016147 del 17/10/23 SUBDIRECCIÓN DE GESTIÓN INTEGRAL DE CARRETERAS NACIONALES</t>
    </r>
    <r>
      <rPr>
        <sz val="11"/>
        <rFont val="Calibri"/>
        <family val="2"/>
        <scheme val="minor"/>
      </rPr>
      <t xml:space="preserve">
esta dirección se permite   enviar   los   respectivos   soportes   solicitados,   No   obstante,   se   aclara   que   mediante memorando VBOG 011395 se adjuntaron los respectivos memorandos DEO 55469 y los diferentes adjuntos   enviados   al   Grupo   de   atención   y   relacionamiento   ciudadano,   conducentes   a   la
actualización de la matriz y con las columnas AO a AV resueltas, de manera oportuna.
https://invias-my.sharepoint.com/:f:/g/personal/jeherrera_invias_gov_co/Emilc5U2AfpLgu8aJ-
7Dho4BAScIdi-cojEFP0kwgu8i4A?e=TOpV7U</t>
    </r>
  </si>
  <si>
    <t>Avance acorde con lo programado. Pendiente la publicación del informe en diagramación</t>
  </si>
  <si>
    <t>Actividad incumplida.
Para validar porcentaje de cumplimiento de la actividad es necesario que los responsables aporten evidencia del seguimiento a los acuerdos o compromisos asumidos con los grupos de valor y la url donde lo han publicado en  la página web</t>
  </si>
  <si>
    <t xml:space="preserve">Actividad incumplida.
Para validar porcentaje de cumplimiento de la actividad es necesario que los responsables aporten evidencia </t>
  </si>
  <si>
    <t>Actividad incumplida.
Para validar porcentaje de cumplimiento de la actividad es necesario que los responsables aporten evidencia  sobre las mesas de trabajo</t>
  </si>
  <si>
    <r>
      <rPr>
        <b/>
        <sz val="11"/>
        <rFont val="Calibri"/>
        <family val="2"/>
        <scheme val="minor"/>
      </rPr>
      <t xml:space="preserve">2023I-VBOG-011987 SECRETARÍA GENERAL
</t>
    </r>
    <r>
      <rPr>
        <sz val="11"/>
        <rFont val="Calibri"/>
        <family val="2"/>
        <scheme val="minor"/>
      </rPr>
      <t xml:space="preserve">Se creo el equipo administrador de la linea etica PAS tal como indica el protocolo y este se reune cada vez que se requiera. Para este trimestre no se recibio ninguna petición, aportes o sugerencias. Evidencia N. 36 protocolo linea etica PAS pag. 5-6 Numeral 5 .
https://www.invias.gov.co/index.php/informacion-institucional/transparencia-y-acceso-a-la-informacion-publica/linea-etica-pas
</t>
    </r>
    <r>
      <rPr>
        <b/>
        <sz val="11"/>
        <rFont val="Calibri"/>
        <family val="2"/>
        <scheme val="minor"/>
      </rPr>
      <t xml:space="preserve">
2023I-VBOG-011692 SUBDIRECTOR DE GESTIÓN HUMANA</t>
    </r>
    <r>
      <rPr>
        <sz val="11"/>
        <rFont val="Calibri"/>
        <family val="2"/>
        <scheme val="minor"/>
      </rPr>
      <t xml:space="preserve">
El programa PAS, es liderado por la Subdirección Administrativa
</t>
    </r>
    <r>
      <rPr>
        <b/>
        <sz val="11"/>
        <rFont val="Calibri"/>
        <family val="2"/>
        <scheme val="minor"/>
      </rPr>
      <t xml:space="preserve">2023I-VBOG-011882 DIRECCIÓN JURÍDICA
</t>
    </r>
    <r>
      <rPr>
        <sz val="11"/>
        <rFont val="Calibri"/>
        <family val="2"/>
        <scheme val="minor"/>
      </rPr>
      <t xml:space="preserve">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t>
    </r>
  </si>
  <si>
    <r>
      <rPr>
        <b/>
        <sz val="11"/>
        <rFont val="Calibri"/>
        <family val="2"/>
        <scheme val="minor"/>
      </rPr>
      <t>2023I-VBOG-014583 OFICINA DE CONTROL DISCIPLINARIO</t>
    </r>
    <r>
      <rPr>
        <sz val="11"/>
        <rFont val="Calibri"/>
        <family val="2"/>
        <scheme val="minor"/>
      </rPr>
      <t xml:space="preserve">
Sin reporte</t>
    </r>
  </si>
  <si>
    <t>Actividad incumplida.
Para validar porcentaje de cumplimiento de la actividad es necesario que los responsables aporten evidencia  sobre los talleres</t>
  </si>
  <si>
    <t>Actividad incumplida.
Para validar porcentaje de cumplimiento de la actividad es necesario que los responsables aporten evidencia  sobre como se ha fortalecido el  Canal telefónico de atención</t>
  </si>
  <si>
    <t>Actividad incumplida.
Para validar porcentaje de cumplimiento de la actividad es necesario que los responsables aporten evidencia  sobre el nuevo canal en la pagina web</t>
  </si>
  <si>
    <t>Actividad incumplida.
Para validar porcentaje de cumplimiento de la actividad es necesario que los responsables aporten evidencia  de los mecanismos de comunicación incluyentes adoptados</t>
  </si>
  <si>
    <r>
      <rPr>
        <b/>
        <sz val="11"/>
        <color theme="1"/>
        <rFont val="Calibri"/>
        <family val="2"/>
        <scheme val="minor"/>
      </rPr>
      <t>2023I-VBOG-011987 SECRETARÍA GENERAL</t>
    </r>
    <r>
      <rPr>
        <sz val="11"/>
        <color theme="1"/>
        <rFont val="Calibri"/>
        <family val="2"/>
        <scheme val="minor"/>
      </rPr>
      <t xml:space="preserve">
El GARC Mediante  memorando Circular No. Radicado: 2023I-VBOG-010221 del 27/09/2023 se Reiteración Información para Actualizar Portafolio de Servicio (https://invias.sharepoint.com/:f:/s/GRUPOATENCINALCIUDADANO/Ek7inwYn7hJIgGxSmxXS7ecBuu6lo69gYytjqT0-SNS7SA?e=nsFf6x)
</t>
    </r>
    <r>
      <rPr>
        <b/>
        <sz val="11"/>
        <color theme="1"/>
        <rFont val="Calibri"/>
        <family val="2"/>
        <scheme val="minor"/>
      </rPr>
      <t xml:space="preserve">2023I-VBOG-011749 OTIC
</t>
    </r>
    <r>
      <rPr>
        <sz val="11"/>
        <color theme="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debido a que no ofrecemos servicios directamente a la ciudadanía.
</t>
    </r>
    <r>
      <rPr>
        <b/>
        <sz val="11"/>
        <color theme="1"/>
        <rFont val="Calibri"/>
        <family val="2"/>
        <scheme val="minor"/>
      </rPr>
      <t xml:space="preserve">2023I-VBOG-01744 del 19/10/23 DIRECCIÓN TÉCNICA Y DE ESTRUCTURACIÓN
</t>
    </r>
    <r>
      <rPr>
        <sz val="11"/>
        <color theme="1"/>
        <rFont val="Calibri"/>
        <family val="2"/>
        <scheme val="minor"/>
      </rPr>
      <t>A través del Grupo  Gerencia de Comunicaciones se han realizado cápsulas e información sobre los trámites a cargo de la Subdirección de Reglamentación Técnica e Innovación, a fin de que los usuarios conozcan sobre los requisitos para la expedición de los trámites  y campaña concientizando al ciudadano a  la no utilización de tramitadores. Ver evidencia 2</t>
    </r>
  </si>
  <si>
    <t xml:space="preserve">Actividad si programación para el corte
Se sugiere validar  si la información disponible en  https://invias-my.sharepoint.com/:x:/g/personal/npinzon_invias_gov_co/ERpYyg9zsFZOk1DO-nAhl_gBJLhxftPpCl9vLkq1ghzHpg?e=g72MgV corresponde a los flujos de información (vertical, horizontal, hacia afuera de la entidad, entre otros) acordes a las necesidades institucionales y cumple el protocolo de lenguaje claro vigente </t>
  </si>
  <si>
    <t>Actividad potencialmente incumplida según lo reportado</t>
  </si>
  <si>
    <t>Se sugiere no conformar el "Comité de Buen Gobierno del Instituto Nacional de Vías INVIAS” contemplando lo estipulado en:
o	el DECRETO 1499 DE 2017 https://www.funcionpublica.gov.co/eva/gestornormativo/norma.php?i=83433 
ARTÍCULO 2.2.22.3.8. Comités Institucionales de Gestión y Desempeño. En cada una de las entidades se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o	Resolución 274 de 25 de enero de 2022 "Por la cual se crea el Comité Institucional de Gestión y Desempeño del Instituto Nacional de Vías Invias-, y se dicta su reglamento ", que en tre sus funciones precisa “2. Articular los esfuerzos institucionales, recursos, metodologías y estrategias para asegurar la implementación, sostenibilidad y mejora del Modelo Integrado de Planeación y Gestión MIPG”, “5. Adelantar y promover acciones permanentes de autodiagnóstico para facilitar la valoración interna de la gestión”, “8. Definir mejoras al Modelo Integrado de Planeación y Gestión implementado por la entidad, con especial énfasis en las actividades de control establecidas en todos los niveles de la organización y estudiar y adoptar las mejoras propuestas por el Comité Institucional de Coordinación de Control Interno” y “10.Generar espacios que permitan a sus participantes el estudio y análisis de temas relacionados con políticas de gestión y desempeño, buenas prácticas, herramientas, metodologías u otros temas de interés para fortalecer la gestión y el desempeño institucional y así lograr el adecuado desarrollo de sus funciones”</t>
  </si>
  <si>
    <t>Sin avance programado en el periodo pero cumplida anticipadamente</t>
  </si>
  <si>
    <t xml:space="preserve">Actividad portencilamnte incumplida.
1.	El Código de Buen Gobierno (resolución) no solo debe actualizarse para garantizar cumplimiento a la Ley 2195 de 2022 (como está previsto en el Plan Anticorrupción y de Atención al Ciudadano) sino también debería:
a.	alinearse con lo exigido en la política de integridad, dando cumplimiento al Manual Operativo de MIPG (profundizar en la pág  17 a 27 ), el  Micrositio de MIPG https://www.funcionpublica.gov.co/web/mipg/como-opera-mipg, ruta Dimensión “Talento humano” política “Integridad” y Micrositio https://www.funcionpublica.gov.co/web/eva/codigo-integridad (especialmente la caja de herramientas)
b.	excluirse del documento todo aquello que implique un presupuesto no contemplado en los proyectos de inversión vigente (como la certificación en un estándar obligatorio como la ISO 37001 …“El Comité de Buen Gobierno tomará las medidas y adelantará las acciones necesarias para que el INVIAS obtenga y mantenga la certificación en ISO 37001 del ICONTEC, y verificará su cumplimiento”)
c.	precisar los fines (alcance), roles de cada dependencia involucradas, si incluirá una política anticorrupción y como está se articula con la política institucional de administración del riesgos.
d.	Suprimir alusión del” Comité de Buen Gobierno del Instituto Nacional de Vías INVIAS” </t>
  </si>
  <si>
    <t>Sin reporte de avance  2023I-VBOG-016178 DIRECCIÓN TÉCNICA Y DE ESTRUCTURACIÓN</t>
  </si>
  <si>
    <r>
      <rPr>
        <b/>
        <sz val="11"/>
        <rFont val="Calibri"/>
        <family val="2"/>
        <scheme val="minor"/>
      </rPr>
      <t xml:space="preserve"> 2023I-VBOG-01188 DIRECCIÓN JURIDICA</t>
    </r>
    <r>
      <rPr>
        <sz val="11"/>
        <rFont val="Calibri"/>
        <family val="2"/>
        <scheme val="minor"/>
      </rPr>
      <t xml:space="preserve">
Es importante dar a conocer que en el tercer trimestre se realizaron para el informe preliminar, definitivo  y respuesta a observaciones lo siguiente: Licitación Publica  8
Concurso de méritos   21,Selección abreviada de menor cuantía  6. En  el siguiente enlace se encuentran las actas de sustentación:   https://invias-my.sharepoint.com/:f:/g/personal/dparra_invias_gov_co/EqaPR_wwsyVAlfCjyQ_vvNsBYNcgwcKqMOBs7tO9gdvo-Q?e=YySxUT</t>
    </r>
  </si>
  <si>
    <r>
      <rPr>
        <b/>
        <sz val="11"/>
        <rFont val="Calibri"/>
        <family val="2"/>
        <scheme val="minor"/>
      </rPr>
      <t xml:space="preserve"> 2023I-VBOG-01188 DIRECCIÓN JURIDICA</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</si>
  <si>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 xml:space="preserve"> 2023I-VBOG-01188 DIRECCIÓN JURIDICA</t>
    </r>
    <r>
      <rPr>
        <sz val="11"/>
        <rFont val="Calibri"/>
        <family val="2"/>
        <scheme val="minor"/>
      </rPr>
      <t xml:space="preserve">
Se enviaron 5 memorandos circulares Memorando Circular SGCP 59874 (02/08/2023), Memorando Circular SGCP SGCP 53706 (14/07/2023), Memorando Circular SGCP 53703 (14/07/2023), Memorando Circular 2023I-VBOG-009620 (2023-09-26) y Memornaod Circular 2023I-VBOG-009634 (2023-09-26)</t>
    </r>
  </si>
  <si>
    <r>
      <rPr>
        <b/>
        <sz val="11"/>
        <rFont val="Calibri"/>
        <family val="2"/>
        <scheme val="minor"/>
      </rPr>
      <t xml:space="preserve"> 2023I-VBOG-01188 DIRECCIÓN JURIDICA</t>
    </r>
    <r>
      <rPr>
        <sz val="11"/>
        <rFont val="Calibri"/>
        <family val="2"/>
        <scheme val="minor"/>
      </rPr>
      <t xml:space="preserve">
Se remitio el memorando Memorando Circular 2023I-VBOG-009620 (2023-09-26) y se realizaron 19 comités con 232 casos y en cada uno se generaron devoluciones por los profesionales que estudiaron los casos para solventar los errores de forma y fondo de cada solicitud, ademas a traves de correo electronico del comité y el chat del mismo se recordaban los lineamientos de tiempos de entrega y soportes de las solicitudes.</t>
    </r>
  </si>
  <si>
    <r>
      <rPr>
        <b/>
        <sz val="11"/>
        <rFont val="Calibri"/>
        <family val="2"/>
        <scheme val="minor"/>
      </rPr>
      <t xml:space="preserve"> 2023I-VBOG-01188 DIRECCIÓN JURIDICA</t>
    </r>
    <r>
      <rPr>
        <sz val="11"/>
        <rFont val="Calibri"/>
        <family val="2"/>
        <scheme val="minor"/>
      </rPr>
      <t xml:space="preserve">
Se realiza seguimiento semanal a los informes que envian las UE y Dterritoriales mediante memorandos;  se solictaron informes de liquidación mensuales a traves de Memorandos  y se solicito informe  trimestral.</t>
    </r>
  </si>
  <si>
    <t xml:space="preserve">Actividad potencialmente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</si>
  <si>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En mesas de trabajo se ha sugerido documentar las capsulas y piezas graficas que han divulgado a través  de redes sociales.
No obstante, los responsables de la actividad no reportaron avances concretos o soportes para corroborar su cumplimiento.</t>
  </si>
  <si>
    <t>Actividad potencialmente incumplida.
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
No obstante, áreas misionales reportan haber suministrado información para actualizar el reporte.</t>
  </si>
  <si>
    <t>Actividad potencialmente incumplida.
El documento aun no está aprobado</t>
  </si>
  <si>
    <t>Actividad potencialmente incumplida.
No se suministró evidencia de los mecanismos diseñados para el seguimiento y optimización de las estrategias de Servicio al Ciudadano</t>
  </si>
  <si>
    <t>Para cuantificar el progreso de la actividad  se requiere un soporte idóneo, relacionado con la diversificación de canales. Se exhorta a reevaluar el argumento de cumplimiento “Durante el tercer trimestre se realizaron capacitaciones sobre el nuevo sistema de correspondencia AZ Digital.”</t>
  </si>
  <si>
    <t>Actividad incumplida.
Para validar porcentaje de cumplimiento de la actividad es necesario que los responsables aporten evidencia  sobre el fortalecimiento de los canales de denuncia</t>
  </si>
  <si>
    <t xml:space="preserve">Actividad potencialmente  incumplida.
Para validar porcentaje de cumplimiento de la actividad es necesario que los responsables aporten evidencia  de las adecuaciones en los puntos de atención de la Direcciones Territoriales, para  mejorar la accesibilidad de la población en condición de discapacidad motora. </t>
  </si>
  <si>
    <t>El Comité Institucional de Gestión y Desempeño que sesionó el pasado 29/09/2023 No aprobó la eliminación de la actividad del Plan Anticorrupción y de Atención al Ciudadano.
No obstante, según los soportes recibidos existe un grupo con dichas funciones.</t>
  </si>
  <si>
    <t xml:space="preserve">El Comité Institucional de Gestión y Desempeño que sesionó el pasado 29/09/2023 No aprobó la eliminación de la actividad del Plan Anticorrupción y de Atención al Ciudadano.
Motivo por el cual, para cuantificar el cumplimento de la actividad será necesario que aporten la herramienta o metodología que están empleando para analizar la información 
</t>
  </si>
  <si>
    <t>El Comité Institucional de Gestión y Desempeño que sesionó el pasado 29/09/2023 No aprobó la eliminación de la actividad del Plan Anticorrupción y de Atención al Ciudadano.
Motivo el cual, para calcular el porcentaje de cumplimiento de la actividad sería necesario contar con el reporte de operación de los SAUS en cada trimestre</t>
  </si>
  <si>
    <t>Actividad potencialmente  incumplida.
Para validar porcentaje de cumplimiento de la actividad es necesario que los responsables aporten evidencia  de  la identificación de datos que se requieren publicar</t>
  </si>
  <si>
    <t>Actividad potencialmente  incumplida.
Para validar porcentaje de cumplimiento de la actividad es necesario que los responsables aporten evidencia  de la Mejora los mecanismos de seguimiento a la respuesta oportuna y de calidad a los derechos de petición y PQRD</t>
  </si>
  <si>
    <t>Actividad potencialmente  incumplida.
Para cuantificar el progreso de la actividad  sería ideal que se aportar reporte de la plataforma o se precise el porcentaje de avance con la estadística de actualización realizadas.</t>
  </si>
  <si>
    <t>Actividad potencialmente  incumplida.
Para validar porcentaje de cumplimiento de la actividad es necesario que los responsables aporten evidencia  de la publicación</t>
  </si>
  <si>
    <t>Actividad potencialmente incumplida.
Al consultar el link https://www.invias.gov.co/index.php/servicios-al-ciudadano/inventario-de-informacion  el “Esquema de publicación 2023” se redirecciona a https://invias-my.sharepoint.com/:x:/g/personal/jasilva_invias_gov_co/EREz5rLn0j1LmFyXCphSdtkBVotz4yqsxwPDFXtJz9n6yg?e=qUDXmL, dirección en la que se encuentra publicado un archivo Excel con la estructura de la página web (ver imagen 1) que no corresponde al esquema de publicación según la “Guía de instrumentos de gestión de información pública” (ver imágenes 2, 3 y 4).</t>
  </si>
  <si>
    <t>Actividad potencialmente  incumplida.
Para validar porcentaje de cumplimiento de la actividad es necesario que los responsables aporten evidencia  de la Mejorar en la accesibilidad de la población en condición de discapacidad visual y auditiva</t>
  </si>
  <si>
    <t>Actividad potencialmente  incumplida.
Para validar porcentaje de cumplimiento de la actividad es necesario que los responsables aporten evidencia  de la unificación de aplicativos con la finalidad de mejorar la gestión interna y la accesibilidad en los trámites y servicios que realiza la  ciudadanía.</t>
  </si>
  <si>
    <t xml:space="preserve">Actividad potencialmente  incumplida.
Para validar porcentaje de cumplimiento de la actividad es necesario que los responsables aporten evidencia  concreta sobre el porcentaje de avance, revisiones y actualizaciones del  plan de trabajo del plan de implementación del MSPI </t>
  </si>
  <si>
    <t>Actividad potencialmente incumplida, para cuantificar avance se requiere del aporte de evidencia por parte del responsables</t>
  </si>
  <si>
    <t>Actividad potencialmente incumplida.
La Oficina Asesora de Planeación ha convocada mesas de trabajo para documentar el Diagnóstico de datos abiertos, bajo el liderazgo de la Oficina de Tecnólogas de Información y Comunicación, logrando a la fecha que distintos actores remitan sus aportes al borrador del diagnóstico para definir una hoja de ruta.
No obstante, se carece de un plan de trabajo global para el diagnóstico de estado abierto</t>
  </si>
  <si>
    <t xml:space="preserve">Actividad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</si>
  <si>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La Oficina Asesora de Planeación no ha sido involucrada en las "mesas trimestrales para el seguimiento del cumplimiento de la matriz de la resolución 1519 de 2020 y plan de mejoramiento respectivo.” señaladas en la observación de la actividad y para cuantificar el cumplimiento de la actividad requiere del aporte de soportes por parte de la  Secretaría General (29.10. Cumplir y hacer cumplir los estándares exigidos por el programa presidencial de modernización, eficiencia, transparencia y lucha contra la corrupción.)</t>
  </si>
  <si>
    <t>Actividad potencilamente incumplida, para cuantificar avance se rquiere del aporte de evidencia por parte del responsables</t>
  </si>
  <si>
    <r>
      <rPr>
        <b/>
        <sz val="11"/>
        <rFont val="Calibri"/>
        <family val="2"/>
        <scheme val="minor"/>
      </rPr>
      <t xml:space="preserve">2023I-VBOG-011987 SECRETARÍA GENERAL
</t>
    </r>
    <r>
      <rPr>
        <sz val="11"/>
        <rFont val="Calibri"/>
        <family val="2"/>
        <scheme val="minor"/>
      </rPr>
      <t>Sin infomración</t>
    </r>
    <r>
      <rPr>
        <b/>
        <sz val="11"/>
        <rFont val="Calibri"/>
        <family val="2"/>
        <scheme val="minor"/>
      </rPr>
      <t xml:space="preserve">
MEMORANDO No DEO 62066 del 09/08/2023</t>
    </r>
    <r>
      <rPr>
        <sz val="11"/>
        <rFont val="Calibri"/>
        <family val="2"/>
        <scheme val="minor"/>
      </rPr>
      <t xml:space="preserve">
esta Dirección mediante memorando DEO 52303 del 11 de Julio, reiteró a sus Unidades Ejecutoras la importancia del insumo solicitado por la SA-GARC y nuevamente se requirió actualizar las actividades mediante el diligenciamiento del cuadro en formato Excel “PLAN DE ACTIVIDADES DE PARTICIPACIÓN CIUDADANA”; conducente al reporte y actualización de nuevas actividades de participación, registrando de manera detallada la información de las actividades o espacios establecidos.
Anxos: MEMORANDO CIRCULARNo DEO 52303 del 11/07/2023. DEO 55469 del 19/07/23
</t>
    </r>
    <r>
      <rPr>
        <b/>
        <sz val="11"/>
        <rFont val="Calibri"/>
        <family val="2"/>
        <scheme val="minor"/>
      </rPr>
      <t>2023I-VBOG-011395 DIRECTOR DE EJECUCION Y OPERACION</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DEO 52303 del 11 de Julio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se envio el reporte actualizado al Grupo de Relacionamiento Ciudadano de la informacion solicitada en el formato en mencion. Por otro lado y no menos importante mediante memorando DEO 62066 del 9 de Agosto se dio respuesta al memorando OAP 52346 del 11 de Julio, Y  de esta manera se argumenta con los respectivos soportes los lineamientos que permiten a esta direccion dar cumplimiento a este requerimiento.        
2023I-VBOG-01744 del 19/10/23 DIRECCIÓN TÉCNICA Y DE ESTRUCTURACIÓN         
A través del Grupo  Gerencia de Comunicaciones se han realizado cápsulas e información sobre los trámites a cargo de la Subdirección de Reglamentación Técnica e Innovación, con el fin que los usuarios conozcan sobre los requisitos para la expedición de los trámites  y campaña concientizando al ciudadano a  la no utilización de tramitadores. Ver evidencia 2 </t>
    </r>
  </si>
  <si>
    <r>
      <rPr>
        <b/>
        <sz val="11"/>
        <rFont val="Calibri"/>
        <family val="2"/>
        <scheme val="minor"/>
      </rPr>
      <t xml:space="preserve">2023I-VBOG-011749 OTIC -8%
</t>
    </r>
    <r>
      <rPr>
        <sz val="11"/>
        <rFont val="Calibri"/>
        <family val="2"/>
        <scheme val="minor"/>
      </rPr>
      <t xml:space="preserve">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Titulo II, DE LA PUBLICIDAD Y DEL CONTENIDO DE LA INFORMACIÓN, Artículo 7. Disponibilidad de la Información, indica;  “En virtud de los principios señalados, deberá estar a disposición del público la información a la que hace referencia la presente ley, a través de medios físicos, remotos o locales de comunicación electrónica. Los sujetos obligados deberán tener a disposición de las personas interesadas dicha información en la Web, a fin de que estas puedan obtener la información, de manera directa o mediante impresiones. Asimismo, estos deberán proporcionar apoyo a los usuarios que lo requieran y proveer todo tipo de asistencia respecto de los trámites y servicios que presten” (resaltado fuera de texto). 
 El Decreto 1081 de 2015, en el CAPÍTULO 2 PUBLICACIÓN Y DIVULGACIÓN DE LA INFORMACIÓN PÚBLICA "TRANSPARENCIA ACTIVA", SECCIÓN 1, estableció las directrices generales para la publicación de información pública, y que la Directiva 014 del 30 de agosto de 2022 establece que la Procuraduría General de la Nación, como suprema directora del Ministerio Publico, supervisara el cumplimiento de la Ley de Transparencia y del Derecho de Acceso a la Información Pública Nacional a través del Índice de Transparencia y Acceso a la Información Pública ITA.  De acuerdo con lo anterior, la responsabilidad de identificar datos que se requieren publicar recae sobre el Sujeto Obligado (INVÍAS) quien para este caso es representada por la Dirección General, Subdirección General y la Secretaría General. La identificación de información a publicar debe realizarse de forma transversal con las dependencias de la entidad, de acuerdo con la Ley y la estructura orgánica de la entidad.  Nota: Desde la Seguridad Informática a través del Modelo de Seguridad y Privacidad de la Información (MSPI), se estableció la implementación de un subsitio de seguridad informática para publicar temas relacionados con la seguridad y privacidad de la información del INVÍAS, actividad liderada por la Subdirección General, por instrucción de la Dirección General, en cumplimiento de las actividades programadas en el plan de implementación del Modelo de Seguridad y Privacidad de la Información (MSPI). Esta actividad se encuentra atrasada desde el año pasado.   A la fecha se dispone del Diseño Funcional del Sitio y de la información a publicar; pero no se dispone de la infraestructura tecnológica para la implementación del sitio. Existe el compromiso de la Oficina TIC de disponer de la infraestructura tecnológica del sitio para el lunes 25 de septiembre del 2023. 
</t>
    </r>
    <r>
      <rPr>
        <b/>
        <sz val="11"/>
        <rFont val="Calibri"/>
        <family val="2"/>
        <scheme val="minor"/>
      </rPr>
      <t xml:space="preserve">2023I-VBOG-015011 del 11/10/23 SUBDIRECCIÓN GENERAL
</t>
    </r>
    <r>
      <rPr>
        <sz val="11"/>
        <rFont val="Calibri"/>
        <family val="2"/>
        <scheme val="minor"/>
      </rPr>
      <t xml:space="preserve"> Subdirección General participó de las reuniones virtual realizadas los  días 25 de septiembre y 3 de octubre de 2023 convocadas por la OAP, sobre revisión de aportes al Diagnóstico de Datos Abiertos
(se adjuntan transcripciones); no obstante, es importante resaltar que se requiere un soporte  adicional   para  determinar   con  precisión   qué  datos   específicos   deben   ser publicados. La identificación y definición de estos datos son aspectos que deben ser discutidos y acordados para asegurar la adecuada publicación de la información.</t>
    </r>
  </si>
  <si>
    <r>
      <rPr>
        <b/>
        <sz val="11"/>
        <rFont val="Calibri"/>
        <family val="2"/>
        <scheme val="minor"/>
      </rPr>
      <t>MEMORANDO No SUBG 48829 del 29/06/2023</t>
    </r>
    <r>
      <rPr>
        <sz val="11"/>
        <rFont val="Calibri"/>
        <family val="2"/>
        <scheme val="minor"/>
      </rPr>
      <t xml:space="preserve">
Sera reportado por la dependencia que lidera la actividad.</t>
    </r>
  </si>
  <si>
    <t>2023I-VBOG-011987 SECRETARÍA GENERAL sin reporte</t>
  </si>
  <si>
    <t>2023I-VBOG-014583 OFICINA DE CONTROL DISCIPLINARIO
Sin reporte
2023I-VBOG-011987 SECRETARÍA GENERAL sin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</si>
</sst>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
      <b/>
      <sz val="11"/>
      <color theme="9"/>
      <name val="Calibri"/>
      <family val="2"/>
      <scheme val="minor"/>
    </font>
    <font>
      <sz val="7"/>
      <color theme="1"/>
      <name val="Arial"/>
      <family val="2"/>
    </font>
    <font>
      <b/>
      <sz val="11"/>
      <color theme="8"/>
      <name val="Calibri"/>
      <family val="2"/>
      <scheme val="minor"/>
    </font>
    <font>
      <sz val="11"/>
      <color theme="5"/>
      <name val="Calibri"/>
      <family val="2"/>
      <scheme val="minor"/>
    </font>
    <font>
      <sz val="7"/>
      <color rgb="FFFF0000"/>
      <name val="Arial"/>
      <family val="2"/>
    </font>
    <font>
      <b/>
      <strike/>
      <sz val="11"/>
      <color theme="1"/>
      <name val="Calibri"/>
      <family val="2"/>
      <scheme val="minor"/>
    </font>
    <font>
      <i/>
      <sz val="11"/>
      <name val="Calibri"/>
      <family val="2"/>
      <scheme val="minor"/>
    </font>
    <font>
      <b/>
      <sz val="9"/>
      <color theme="1"/>
      <name val="Calibri"/>
      <family val="2"/>
      <scheme val="minor"/>
    </font>
  </fonts>
  <fills count="42">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
      <patternFill patternType="solid">
        <fgColor theme="6" tint="0.79998168889431442"/>
        <bgColor indexed="64"/>
      </patternFill>
    </fill>
  </fills>
  <borders count="77">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
      <left/>
      <right/>
      <top style="medium">
        <color rgb="FFFFFFFF"/>
      </top>
      <bottom/>
      <diagonal/>
    </border>
    <border>
      <left style="medium">
        <color indexed="64"/>
      </left>
      <right/>
      <top/>
      <bottom/>
      <diagonal/>
    </border>
    <border>
      <left style="thin">
        <color indexed="64"/>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3" fillId="0" borderId="0"/>
    <xf numFmtId="0" fontId="23" fillId="0" borderId="0" applyNumberFormat="0" applyFill="0" applyBorder="0" applyAlignment="0" applyProtection="0"/>
  </cellStyleXfs>
  <cellXfs count="620">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4" fillId="21" borderId="3" xfId="0" applyFont="1" applyFill="1" applyBorder="1" applyAlignment="1">
      <alignment horizontal="center" vertical="center" wrapText="1"/>
    </xf>
    <xf numFmtId="0" fontId="0" fillId="0" borderId="3" xfId="0" applyBorder="1" applyAlignment="1">
      <alignment wrapText="1"/>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7"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164" fontId="6" fillId="8" borderId="9" xfId="1" applyNumberFormat="1" applyFont="1" applyFill="1" applyBorder="1" applyAlignment="1" applyProtection="1">
      <alignment horizontal="center" vertical="center" wrapText="1" readingOrder="1"/>
    </xf>
    <xf numFmtId="2" fontId="6" fillId="8" borderId="9" xfId="0" applyNumberFormat="1"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164" fontId="6" fillId="2" borderId="26" xfId="1" applyNumberFormat="1" applyFont="1" applyFill="1" applyBorder="1" applyAlignment="1" applyProtection="1">
      <alignment horizontal="center" vertical="center" wrapText="1" readingOrder="1"/>
    </xf>
    <xf numFmtId="2" fontId="6" fillId="2" borderId="26" xfId="0" applyNumberFormat="1"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164" fontId="6" fillId="2" borderId="9" xfId="1" applyNumberFormat="1" applyFont="1" applyFill="1" applyBorder="1" applyAlignment="1" applyProtection="1">
      <alignment horizontal="center" vertical="center" wrapText="1" readingOrder="1"/>
    </xf>
    <xf numFmtId="2" fontId="6" fillId="2" borderId="9" xfId="0" applyNumberFormat="1"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164" fontId="6" fillId="3" borderId="9" xfId="1" applyNumberFormat="1" applyFont="1" applyFill="1" applyBorder="1" applyAlignment="1" applyProtection="1">
      <alignment horizontal="center" vertical="center" wrapText="1" readingOrder="1"/>
    </xf>
    <xf numFmtId="2" fontId="6" fillId="3" borderId="9" xfId="0" applyNumberFormat="1" applyFont="1" applyFill="1" applyBorder="1" applyAlignment="1">
      <alignment horizontal="center" vertical="center" wrapText="1" readingOrder="1"/>
    </xf>
    <xf numFmtId="0" fontId="14" fillId="0" borderId="0" xfId="0" applyFont="1"/>
    <xf numFmtId="164" fontId="2" fillId="4" borderId="40" xfId="1" applyNumberFormat="1" applyFont="1" applyFill="1" applyBorder="1" applyAlignment="1" applyProtection="1">
      <alignment horizontal="center" vertical="center" wrapText="1"/>
    </xf>
    <xf numFmtId="2" fontId="2" fillId="4" borderId="40" xfId="2" applyNumberFormat="1" applyFont="1" applyFill="1" applyBorder="1" applyAlignment="1">
      <alignment horizontal="center" vertical="center" wrapText="1"/>
    </xf>
    <xf numFmtId="164" fontId="2" fillId="4" borderId="41" xfId="1" applyNumberFormat="1" applyFont="1" applyFill="1" applyBorder="1" applyAlignment="1" applyProtection="1">
      <alignment horizontal="center" vertical="center" wrapText="1"/>
    </xf>
    <xf numFmtId="0" fontId="8" fillId="9" borderId="42" xfId="0" applyFont="1" applyFill="1" applyBorder="1" applyAlignment="1">
      <alignment horizontal="center" vertical="center" textRotation="90" wrapText="1" readingOrder="1"/>
    </xf>
    <xf numFmtId="0" fontId="8" fillId="9" borderId="42" xfId="0" applyFont="1" applyFill="1" applyBorder="1" applyAlignment="1">
      <alignment horizontal="center" vertical="center" wrapText="1" readingOrder="1"/>
    </xf>
    <xf numFmtId="0" fontId="0" fillId="26" borderId="45" xfId="0" applyFill="1" applyBorder="1" applyAlignment="1">
      <alignment horizontal="center" vertical="center" wrapText="1"/>
    </xf>
    <xf numFmtId="0" fontId="6" fillId="11" borderId="9" xfId="0" applyFont="1" applyFill="1" applyBorder="1" applyAlignment="1">
      <alignment horizontal="center" vertical="center" wrapText="1"/>
    </xf>
    <xf numFmtId="2" fontId="6" fillId="11" borderId="9" xfId="0" applyNumberFormat="1" applyFont="1" applyFill="1" applyBorder="1" applyAlignment="1">
      <alignment horizontal="center" vertical="center" wrapText="1" readingOrder="1"/>
    </xf>
    <xf numFmtId="164" fontId="6" fillId="11" borderId="9" xfId="1" applyNumberFormat="1" applyFont="1" applyFill="1" applyBorder="1" applyAlignment="1" applyProtection="1">
      <alignment horizontal="center" vertical="center" wrapText="1" readingOrder="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3" borderId="9" xfId="1" applyNumberFormat="1" applyFont="1" applyFill="1" applyBorder="1" applyAlignment="1" applyProtection="1">
      <alignment horizontal="center" vertical="center" wrapText="1"/>
    </xf>
    <xf numFmtId="0" fontId="8" fillId="23" borderId="9" xfId="1" applyNumberFormat="1" applyFont="1" applyFill="1" applyBorder="1" applyAlignment="1" applyProtection="1">
      <alignment horizontal="center" vertical="center" wrapText="1"/>
    </xf>
    <xf numFmtId="164" fontId="8" fillId="23" borderId="9" xfId="1" applyNumberFormat="1" applyFont="1" applyFill="1" applyBorder="1" applyAlignment="1" applyProtection="1">
      <alignment horizontal="center" vertical="center" wrapText="1"/>
      <protection locked="0"/>
    </xf>
    <xf numFmtId="0" fontId="6" fillId="23" borderId="9" xfId="0" applyFont="1" applyFill="1" applyBorder="1" applyAlignment="1" applyProtection="1">
      <alignment horizontal="center" vertical="center" wrapText="1"/>
      <protection locked="0"/>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2" fontId="6" fillId="8" borderId="26" xfId="0" applyNumberFormat="1" applyFont="1" applyFill="1" applyBorder="1" applyAlignment="1">
      <alignment horizontal="center" vertical="center" wrapText="1" readingOrder="1"/>
    </xf>
    <xf numFmtId="164" fontId="6" fillId="8" borderId="26" xfId="1" applyNumberFormat="1" applyFont="1" applyFill="1" applyBorder="1" applyAlignment="1" applyProtection="1">
      <alignment horizontal="center" vertical="center" wrapText="1" readingOrder="1"/>
    </xf>
    <xf numFmtId="164" fontId="8" fillId="8" borderId="26" xfId="1" applyNumberFormat="1" applyFont="1" applyFill="1" applyBorder="1" applyAlignment="1" applyProtection="1">
      <alignment horizontal="center" vertical="center" wrapText="1"/>
    </xf>
    <xf numFmtId="0" fontId="6" fillId="8" borderId="26" xfId="0" applyFont="1" applyFill="1" applyBorder="1" applyAlignment="1">
      <alignment horizontal="center" vertical="center" wrapText="1"/>
    </xf>
    <xf numFmtId="164" fontId="8" fillId="8" borderId="26" xfId="1" applyNumberFormat="1" applyFont="1" applyFill="1" applyBorder="1" applyAlignment="1" applyProtection="1">
      <alignment horizontal="center" vertical="center" wrapText="1"/>
      <protection locked="0"/>
    </xf>
    <xf numFmtId="0" fontId="6" fillId="8" borderId="26" xfId="0" applyFont="1" applyFill="1" applyBorder="1" applyAlignment="1" applyProtection="1">
      <alignment horizontal="center" vertical="center" wrapText="1"/>
      <protection locked="0"/>
    </xf>
    <xf numFmtId="0" fontId="6" fillId="8" borderId="12" xfId="0" applyFont="1" applyFill="1" applyBorder="1" applyAlignment="1">
      <alignment horizontal="center" vertical="center" wrapText="1" readingOrder="1"/>
    </xf>
    <xf numFmtId="2" fontId="6" fillId="8" borderId="12" xfId="0" applyNumberFormat="1" applyFont="1" applyFill="1" applyBorder="1" applyAlignment="1">
      <alignment horizontal="center" vertical="center" wrapText="1" readingOrder="1"/>
    </xf>
    <xf numFmtId="164" fontId="6" fillId="8" borderId="12" xfId="1" applyNumberFormat="1" applyFont="1" applyFill="1" applyBorder="1" applyAlignment="1" applyProtection="1">
      <alignment horizontal="center" vertical="center" wrapText="1" readingOrder="1"/>
    </xf>
    <xf numFmtId="164" fontId="8" fillId="8" borderId="12" xfId="1" applyNumberFormat="1" applyFont="1" applyFill="1" applyBorder="1" applyAlignment="1" applyProtection="1">
      <alignment horizontal="center" vertical="center" wrapText="1"/>
    </xf>
    <xf numFmtId="0" fontId="6" fillId="3" borderId="26" xfId="0" applyFont="1" applyFill="1" applyBorder="1" applyAlignment="1">
      <alignment horizontal="center" vertical="center" wrapText="1" readingOrder="1"/>
    </xf>
    <xf numFmtId="2" fontId="6" fillId="3" borderId="26" xfId="0" applyNumberFormat="1" applyFont="1" applyFill="1" applyBorder="1" applyAlignment="1">
      <alignment horizontal="center" vertical="center" wrapText="1" readingOrder="1"/>
    </xf>
    <xf numFmtId="164" fontId="6" fillId="3" borderId="26" xfId="1" applyNumberFormat="1" applyFont="1" applyFill="1" applyBorder="1" applyAlignment="1" applyProtection="1">
      <alignment horizontal="center" vertical="center" wrapText="1" readingOrder="1"/>
    </xf>
    <xf numFmtId="164" fontId="8" fillId="3" borderId="26" xfId="1" applyNumberFormat="1" applyFont="1" applyFill="1" applyBorder="1" applyAlignment="1" applyProtection="1">
      <alignment horizontal="center" vertical="center" wrapText="1"/>
    </xf>
    <xf numFmtId="2" fontId="6" fillId="3" borderId="12" xfId="0" applyNumberFormat="1" applyFont="1" applyFill="1" applyBorder="1" applyAlignment="1">
      <alignment horizontal="center" vertical="center" wrapText="1" readingOrder="1"/>
    </xf>
    <xf numFmtId="164" fontId="6" fillId="3" borderId="12" xfId="1" applyNumberFormat="1" applyFont="1" applyFill="1" applyBorder="1" applyAlignment="1" applyProtection="1">
      <alignment horizontal="center" vertical="center" wrapText="1" readingOrder="1"/>
    </xf>
    <xf numFmtId="164" fontId="8" fillId="3" borderId="12" xfId="1" applyNumberFormat="1" applyFont="1" applyFill="1" applyBorder="1" applyAlignment="1" applyProtection="1">
      <alignment horizontal="center" vertical="center" wrapText="1"/>
    </xf>
    <xf numFmtId="0" fontId="2" fillId="4" borderId="39"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0" xfId="0" applyBorder="1" applyAlignment="1">
      <alignment wrapText="1"/>
    </xf>
    <xf numFmtId="0" fontId="9" fillId="20" borderId="5" xfId="0" applyFont="1" applyFill="1" applyBorder="1" applyAlignment="1">
      <alignment horizontal="center" vertical="center" wrapText="1" readingOrder="1"/>
    </xf>
    <xf numFmtId="0" fontId="9" fillId="20" borderId="17" xfId="0" applyFont="1" applyFill="1" applyBorder="1" applyAlignment="1">
      <alignment horizontal="center" vertical="center" wrapText="1" readingOrder="1"/>
    </xf>
    <xf numFmtId="0" fontId="6" fillId="8" borderId="12" xfId="0" applyFont="1" applyFill="1" applyBorder="1" applyAlignment="1">
      <alignment horizontal="center" vertical="center" wrapText="1"/>
    </xf>
    <xf numFmtId="0" fontId="6" fillId="8" borderId="12" xfId="0" applyFont="1" applyFill="1" applyBorder="1" applyAlignment="1" applyProtection="1">
      <alignment horizontal="center" vertical="center" wrapText="1"/>
      <protection locked="0"/>
    </xf>
    <xf numFmtId="0" fontId="6" fillId="11" borderId="26" xfId="0" applyFont="1" applyFill="1" applyBorder="1" applyAlignment="1">
      <alignment horizontal="center" vertical="center" wrapText="1"/>
    </xf>
    <xf numFmtId="0" fontId="6" fillId="11" borderId="12" xfId="0" applyFont="1" applyFill="1" applyBorder="1" applyAlignment="1">
      <alignment horizontal="center" vertical="center" wrapText="1"/>
    </xf>
    <xf numFmtId="2" fontId="6" fillId="11" borderId="12" xfId="0" applyNumberFormat="1" applyFont="1" applyFill="1" applyBorder="1" applyAlignment="1">
      <alignment horizontal="center" vertical="center" wrapText="1" readingOrder="1"/>
    </xf>
    <xf numFmtId="164" fontId="6" fillId="11" borderId="12" xfId="1" applyNumberFormat="1" applyFont="1" applyFill="1" applyBorder="1" applyAlignment="1" applyProtection="1">
      <alignment horizontal="center" vertical="center" wrapText="1" readingOrder="1"/>
    </xf>
    <xf numFmtId="164" fontId="8" fillId="11" borderId="12" xfId="1" applyNumberFormat="1" applyFont="1" applyFill="1" applyBorder="1" applyAlignment="1" applyProtection="1">
      <alignment horizontal="center" vertical="center" wrapText="1"/>
    </xf>
    <xf numFmtId="164" fontId="8" fillId="11" borderId="12" xfId="1" applyNumberFormat="1" applyFont="1" applyFill="1" applyBorder="1" applyAlignment="1" applyProtection="1">
      <alignment horizontal="center" vertical="center" wrapText="1"/>
      <protection locked="0"/>
    </xf>
    <xf numFmtId="0" fontId="6" fillId="11" borderId="28" xfId="0" applyFont="1" applyFill="1" applyBorder="1" applyAlignment="1">
      <alignment horizontal="center" vertical="center" wrapText="1"/>
    </xf>
    <xf numFmtId="0" fontId="6" fillId="11" borderId="29" xfId="0" applyFont="1" applyFill="1" applyBorder="1" applyAlignment="1">
      <alignment horizontal="center" vertical="center" wrapText="1"/>
    </xf>
    <xf numFmtId="0" fontId="6" fillId="11" borderId="12"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6" fillId="23" borderId="26" xfId="0" applyFont="1" applyFill="1" applyBorder="1" applyAlignment="1">
      <alignment horizontal="center" vertical="center" wrapText="1" readingOrder="1"/>
    </xf>
    <xf numFmtId="2" fontId="6" fillId="23" borderId="26" xfId="0" applyNumberFormat="1" applyFont="1" applyFill="1" applyBorder="1" applyAlignment="1">
      <alignment horizontal="center" vertical="center" wrapText="1" readingOrder="1"/>
    </xf>
    <xf numFmtId="164" fontId="6" fillId="23" borderId="26" xfId="1" applyNumberFormat="1" applyFont="1" applyFill="1" applyBorder="1" applyAlignment="1" applyProtection="1">
      <alignment horizontal="center" vertical="center" wrapText="1" readingOrder="1"/>
    </xf>
    <xf numFmtId="164" fontId="8" fillId="23" borderId="26" xfId="1" applyNumberFormat="1" applyFont="1" applyFill="1" applyBorder="1" applyAlignment="1" applyProtection="1">
      <alignment horizontal="center" vertical="center" wrapText="1"/>
    </xf>
    <xf numFmtId="164" fontId="8" fillId="23" borderId="26" xfId="1" applyNumberFormat="1" applyFont="1" applyFill="1" applyBorder="1" applyAlignment="1" applyProtection="1">
      <alignment horizontal="center" vertical="center" wrapText="1"/>
      <protection locked="0"/>
    </xf>
    <xf numFmtId="0" fontId="8" fillId="23" borderId="26" xfId="0" applyFont="1" applyFill="1" applyBorder="1" applyAlignment="1" applyProtection="1">
      <alignment horizontal="center" vertical="center" wrapText="1"/>
      <protection locked="0"/>
    </xf>
    <xf numFmtId="0" fontId="6" fillId="23" borderId="28" xfId="0" applyFont="1" applyFill="1" applyBorder="1" applyAlignment="1">
      <alignment horizontal="center" vertical="center" wrapText="1" readingOrder="1"/>
    </xf>
    <xf numFmtId="0" fontId="6" fillId="23" borderId="9" xfId="0" applyFont="1" applyFill="1" applyBorder="1" applyAlignment="1">
      <alignment horizontal="center" vertical="center" wrapText="1" readingOrder="1"/>
    </xf>
    <xf numFmtId="2" fontId="6" fillId="23" borderId="9" xfId="0" applyNumberFormat="1" applyFont="1" applyFill="1" applyBorder="1" applyAlignment="1">
      <alignment horizontal="center" vertical="center" wrapText="1" readingOrder="1"/>
    </xf>
    <xf numFmtId="164" fontId="6" fillId="23" borderId="9" xfId="1" applyNumberFormat="1" applyFont="1" applyFill="1" applyBorder="1" applyAlignment="1" applyProtection="1">
      <alignment horizontal="center" vertical="center" wrapText="1" readingOrder="1"/>
    </xf>
    <xf numFmtId="0" fontId="8" fillId="23" borderId="9" xfId="0" applyFont="1" applyFill="1" applyBorder="1" applyAlignment="1">
      <alignment horizontal="center" vertical="center" wrapText="1"/>
    </xf>
    <xf numFmtId="0" fontId="6" fillId="23" borderId="9" xfId="0" applyFont="1" applyFill="1" applyBorder="1" applyAlignment="1">
      <alignment horizontal="center" vertical="center" wrapText="1"/>
    </xf>
    <xf numFmtId="0" fontId="6" fillId="23" borderId="29" xfId="0" applyFont="1" applyFill="1" applyBorder="1" applyAlignment="1">
      <alignment horizontal="center" vertical="center" wrapText="1" readingOrder="1"/>
    </xf>
    <xf numFmtId="0" fontId="8" fillId="23" borderId="9" xfId="0" applyFont="1" applyFill="1" applyBorder="1" applyAlignment="1" applyProtection="1">
      <alignment horizontal="center" vertical="center" wrapText="1"/>
      <protection locked="0"/>
    </xf>
    <xf numFmtId="0" fontId="6" fillId="23" borderId="12" xfId="0" applyFont="1" applyFill="1" applyBorder="1" applyAlignment="1">
      <alignment horizontal="center" vertical="center" wrapText="1" readingOrder="1"/>
    </xf>
    <xf numFmtId="2" fontId="6" fillId="23" borderId="12" xfId="0" applyNumberFormat="1" applyFont="1" applyFill="1" applyBorder="1" applyAlignment="1">
      <alignment horizontal="center" vertical="center" wrapText="1" readingOrder="1"/>
    </xf>
    <xf numFmtId="164" fontId="6" fillId="23" borderId="12" xfId="1" applyNumberFormat="1" applyFont="1" applyFill="1" applyBorder="1" applyAlignment="1" applyProtection="1">
      <alignment horizontal="center" vertical="center" wrapText="1" readingOrder="1"/>
    </xf>
    <xf numFmtId="164" fontId="8" fillId="23" borderId="12" xfId="1" applyNumberFormat="1" applyFont="1" applyFill="1" applyBorder="1" applyAlignment="1" applyProtection="1">
      <alignment horizontal="center" vertical="center" wrapText="1"/>
    </xf>
    <xf numFmtId="0" fontId="8" fillId="23" borderId="12" xfId="0" applyFont="1" applyFill="1" applyBorder="1" applyAlignment="1">
      <alignment horizontal="center" vertical="center" wrapText="1"/>
    </xf>
    <xf numFmtId="164" fontId="8" fillId="23" borderId="12" xfId="1" applyNumberFormat="1"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6" fillId="23" borderId="31" xfId="0" applyFont="1" applyFill="1" applyBorder="1" applyAlignment="1">
      <alignment horizontal="center" vertical="center" wrapText="1" readingOrder="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6" xfId="0" applyFont="1" applyFill="1" applyBorder="1" applyAlignment="1">
      <alignment horizontal="center" vertical="center" wrapText="1"/>
    </xf>
    <xf numFmtId="0" fontId="6" fillId="3" borderId="26" xfId="0" applyFont="1" applyFill="1" applyBorder="1" applyAlignment="1" applyProtection="1">
      <alignment horizontal="center" vertical="center" wrapText="1"/>
      <protection locked="0"/>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22" borderId="26" xfId="0" applyFont="1" applyFill="1" applyBorder="1" applyAlignment="1" applyProtection="1">
      <alignment horizontal="center" vertical="center" wrapText="1" readingOrder="1"/>
      <protection locked="0"/>
    </xf>
    <xf numFmtId="2" fontId="6" fillId="22" borderId="26" xfId="0" applyNumberFormat="1" applyFont="1" applyFill="1" applyBorder="1" applyAlignment="1">
      <alignment horizontal="center" vertical="center" wrapText="1" readingOrder="1"/>
    </xf>
    <xf numFmtId="164" fontId="6" fillId="22" borderId="26" xfId="1" applyNumberFormat="1" applyFont="1" applyFill="1" applyBorder="1" applyAlignment="1" applyProtection="1">
      <alignment horizontal="center" vertical="center" wrapText="1" readingOrder="1"/>
    </xf>
    <xf numFmtId="0" fontId="6" fillId="22" borderId="26" xfId="0" applyFont="1" applyFill="1" applyBorder="1" applyAlignment="1">
      <alignment horizontal="center" vertical="center" wrapText="1"/>
    </xf>
    <xf numFmtId="0" fontId="6" fillId="22" borderId="26" xfId="0" applyFont="1" applyFill="1" applyBorder="1" applyAlignment="1" applyProtection="1">
      <alignment horizontal="center" vertical="center" wrapText="1"/>
      <protection locked="0"/>
    </xf>
    <xf numFmtId="0" fontId="6" fillId="22" borderId="28" xfId="0" applyFont="1" applyFill="1" applyBorder="1" applyAlignment="1">
      <alignment horizontal="center" vertical="center" wrapText="1" readingOrder="1"/>
    </xf>
    <xf numFmtId="0" fontId="6" fillId="22" borderId="9" xfId="0" applyFont="1" applyFill="1" applyBorder="1" applyAlignment="1">
      <alignment horizontal="center" vertical="center" wrapText="1" readingOrder="1"/>
    </xf>
    <xf numFmtId="2" fontId="6" fillId="22" borderId="9" xfId="0" applyNumberFormat="1" applyFont="1" applyFill="1" applyBorder="1" applyAlignment="1">
      <alignment horizontal="center" vertical="center" wrapText="1" readingOrder="1"/>
    </xf>
    <xf numFmtId="164" fontId="6" fillId="22" borderId="9" xfId="1" applyNumberFormat="1" applyFont="1" applyFill="1" applyBorder="1" applyAlignment="1" applyProtection="1">
      <alignment horizontal="center" vertical="center" wrapText="1" readingOrder="1"/>
    </xf>
    <xf numFmtId="0" fontId="6" fillId="22" borderId="9" xfId="0" applyFont="1" applyFill="1" applyBorder="1" applyAlignment="1">
      <alignment horizontal="center" vertical="center" wrapText="1"/>
    </xf>
    <xf numFmtId="0" fontId="6" fillId="22" borderId="9" xfId="0" applyFont="1" applyFill="1" applyBorder="1" applyAlignment="1" applyProtection="1">
      <alignment horizontal="center" vertical="center" wrapText="1"/>
      <protection locked="0"/>
    </xf>
    <xf numFmtId="0" fontId="6" fillId="22" borderId="29" xfId="0" applyFont="1" applyFill="1" applyBorder="1" applyAlignment="1">
      <alignment horizontal="center" vertical="center" wrapText="1" readingOrder="1"/>
    </xf>
    <xf numFmtId="0" fontId="6" fillId="22" borderId="12" xfId="0" applyFont="1" applyFill="1" applyBorder="1" applyAlignment="1" applyProtection="1">
      <alignment horizontal="center" vertical="center" wrapText="1" readingOrder="1"/>
      <protection locked="0"/>
    </xf>
    <xf numFmtId="2" fontId="6" fillId="22" borderId="12" xfId="0" applyNumberFormat="1" applyFont="1" applyFill="1" applyBorder="1" applyAlignment="1">
      <alignment horizontal="center" vertical="center" wrapText="1" readingOrder="1"/>
    </xf>
    <xf numFmtId="164" fontId="6" fillId="22" borderId="12" xfId="1" applyNumberFormat="1" applyFont="1" applyFill="1" applyBorder="1" applyAlignment="1" applyProtection="1">
      <alignment horizontal="center" vertical="center" wrapText="1" readingOrder="1"/>
    </xf>
    <xf numFmtId="0" fontId="6" fillId="22" borderId="12" xfId="0" applyFont="1" applyFill="1" applyBorder="1" applyAlignment="1" applyProtection="1">
      <alignment horizontal="center" vertical="center" wrapText="1"/>
      <protection locked="0"/>
    </xf>
    <xf numFmtId="0" fontId="16" fillId="0" borderId="46" xfId="0" applyFont="1" applyBorder="1" applyAlignment="1">
      <alignment wrapText="1"/>
    </xf>
    <xf numFmtId="0" fontId="16" fillId="0" borderId="46" xfId="0" applyFont="1" applyBorder="1" applyAlignment="1">
      <alignment horizontal="center" wrapText="1"/>
    </xf>
    <xf numFmtId="0" fontId="18" fillId="27" borderId="47" xfId="0" applyFont="1" applyFill="1" applyBorder="1" applyAlignment="1">
      <alignment horizontal="center" vertical="center" wrapText="1" readingOrder="1"/>
    </xf>
    <xf numFmtId="0" fontId="18" fillId="27" borderId="48" xfId="0" applyFont="1" applyFill="1" applyBorder="1" applyAlignment="1">
      <alignment horizontal="center" vertical="center" wrapText="1" readingOrder="1"/>
    </xf>
    <xf numFmtId="0" fontId="18" fillId="27" borderId="49" xfId="0" applyFont="1" applyFill="1" applyBorder="1" applyAlignment="1">
      <alignment horizontal="center" vertical="center" wrapText="1" readingOrder="1"/>
    </xf>
    <xf numFmtId="0" fontId="19" fillId="27" borderId="48" xfId="0" applyFont="1" applyFill="1" applyBorder="1" applyAlignment="1">
      <alignment horizontal="center" vertical="center" textRotation="90" wrapText="1" readingOrder="1"/>
    </xf>
    <xf numFmtId="0" fontId="20" fillId="29" borderId="55" xfId="0" applyFont="1" applyFill="1" applyBorder="1" applyAlignment="1">
      <alignment horizontal="center" vertical="center" wrapText="1" readingOrder="1"/>
    </xf>
    <xf numFmtId="9" fontId="20" fillId="29" borderId="56" xfId="0" applyNumberFormat="1" applyFont="1" applyFill="1" applyBorder="1" applyAlignment="1">
      <alignment horizontal="center" vertical="center" wrapText="1" readingOrder="1"/>
    </xf>
    <xf numFmtId="0" fontId="20" fillId="29" borderId="56" xfId="0" applyFont="1" applyFill="1" applyBorder="1" applyAlignment="1">
      <alignment horizontal="center" vertical="center" wrapText="1" readingOrder="1"/>
    </xf>
    <xf numFmtId="0" fontId="20" fillId="29" borderId="57" xfId="0" applyFont="1" applyFill="1" applyBorder="1" applyAlignment="1">
      <alignment horizontal="center" vertical="center" wrapText="1" readingOrder="1"/>
    </xf>
    <xf numFmtId="9" fontId="20" fillId="29" borderId="52" xfId="0" applyNumberFormat="1" applyFont="1" applyFill="1" applyBorder="1" applyAlignment="1">
      <alignment horizontal="center" vertical="center" wrapText="1" readingOrder="1"/>
    </xf>
    <xf numFmtId="0" fontId="20" fillId="29" borderId="52" xfId="0" applyFont="1" applyFill="1" applyBorder="1" applyAlignment="1">
      <alignment horizontal="center" vertical="center" wrapText="1" readingOrder="1"/>
    </xf>
    <xf numFmtId="0" fontId="20" fillId="31" borderId="57" xfId="0" applyFont="1" applyFill="1" applyBorder="1" applyAlignment="1">
      <alignment horizontal="center" vertical="center" wrapText="1" readingOrder="1"/>
    </xf>
    <xf numFmtId="9" fontId="20" fillId="31" borderId="47" xfId="0" applyNumberFormat="1" applyFont="1" applyFill="1" applyBorder="1" applyAlignment="1">
      <alignment horizontal="center" vertical="center" wrapText="1" readingOrder="1"/>
    </xf>
    <xf numFmtId="0" fontId="20" fillId="31" borderId="47" xfId="0" applyFont="1" applyFill="1" applyBorder="1" applyAlignment="1">
      <alignment horizontal="center" vertical="center" wrapText="1" readingOrder="1"/>
    </xf>
    <xf numFmtId="0" fontId="23" fillId="32" borderId="52" xfId="3" applyFill="1" applyBorder="1" applyAlignment="1">
      <alignment horizontal="center" vertical="center" wrapText="1" readingOrder="1"/>
    </xf>
    <xf numFmtId="0" fontId="20" fillId="33" borderId="57" xfId="0" applyFont="1" applyFill="1" applyBorder="1" applyAlignment="1">
      <alignment horizontal="center" vertical="center" wrapText="1" readingOrder="1"/>
    </xf>
    <xf numFmtId="9" fontId="20" fillId="33" borderId="47" xfId="0" applyNumberFormat="1" applyFont="1" applyFill="1" applyBorder="1" applyAlignment="1">
      <alignment horizontal="center" vertical="center" wrapText="1" readingOrder="1"/>
    </xf>
    <xf numFmtId="0" fontId="20" fillId="33" borderId="47" xfId="0" applyFont="1" applyFill="1" applyBorder="1" applyAlignment="1">
      <alignment horizontal="center" vertical="center" wrapText="1" readingOrder="1"/>
    </xf>
    <xf numFmtId="0" fontId="20" fillId="35" borderId="57" xfId="0" applyFont="1" applyFill="1" applyBorder="1" applyAlignment="1">
      <alignment horizontal="center" vertical="center" wrapText="1" readingOrder="1"/>
    </xf>
    <xf numFmtId="9" fontId="20" fillId="35" borderId="47" xfId="0" applyNumberFormat="1" applyFont="1" applyFill="1" applyBorder="1" applyAlignment="1">
      <alignment horizontal="center" vertical="center" wrapText="1" readingOrder="1"/>
    </xf>
    <xf numFmtId="0" fontId="20" fillId="35" borderId="47" xfId="0" applyFont="1" applyFill="1" applyBorder="1" applyAlignment="1">
      <alignment horizontal="center" vertical="center" wrapText="1" readingOrder="1"/>
    </xf>
    <xf numFmtId="0" fontId="20" fillId="36" borderId="57" xfId="0" applyFont="1" applyFill="1" applyBorder="1" applyAlignment="1">
      <alignment horizontal="center" vertical="center" wrapText="1" readingOrder="1"/>
    </xf>
    <xf numFmtId="0" fontId="20" fillId="38" borderId="57" xfId="0" applyFont="1" applyFill="1" applyBorder="1" applyAlignment="1">
      <alignment horizontal="center" vertical="center" wrapText="1" readingOrder="1"/>
    </xf>
    <xf numFmtId="0" fontId="20" fillId="38" borderId="47" xfId="0" applyFont="1" applyFill="1" applyBorder="1" applyAlignment="1">
      <alignment horizontal="center" vertical="center" wrapText="1" readingOrder="1"/>
    </xf>
    <xf numFmtId="0" fontId="20" fillId="39" borderId="57" xfId="0" applyFont="1" applyFill="1" applyBorder="1" applyAlignment="1">
      <alignment horizontal="center" vertical="center" wrapText="1" readingOrder="1"/>
    </xf>
    <xf numFmtId="0" fontId="20" fillId="38" borderId="48" xfId="0" applyFont="1" applyFill="1" applyBorder="1" applyAlignment="1">
      <alignment horizontal="center" vertical="center" wrapText="1" readingOrder="1"/>
    </xf>
    <xf numFmtId="0" fontId="24" fillId="33" borderId="52" xfId="0" applyFont="1" applyFill="1" applyBorder="1" applyAlignment="1">
      <alignment horizontal="center" vertical="center" wrapText="1" readingOrder="1"/>
    </xf>
    <xf numFmtId="164" fontId="8" fillId="10" borderId="26"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6" fillId="18" borderId="26"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2" borderId="9" xfId="1" applyNumberFormat="1" applyFont="1" applyFill="1" applyBorder="1" applyAlignment="1" applyProtection="1">
      <alignment horizontal="center" vertical="center" wrapText="1"/>
      <protection locked="0"/>
    </xf>
    <xf numFmtId="164" fontId="8" fillId="22" borderId="26"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2" borderId="12" xfId="0" applyFont="1" applyFill="1" applyBorder="1" applyAlignment="1">
      <alignment horizontal="center" vertical="center" wrapText="1"/>
    </xf>
    <xf numFmtId="164" fontId="8" fillId="22" borderId="12" xfId="1" applyNumberFormat="1"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wrapText="1" readingOrder="1"/>
    </xf>
    <xf numFmtId="2" fontId="6" fillId="2" borderId="23" xfId="0" applyNumberFormat="1" applyFont="1" applyFill="1" applyBorder="1" applyAlignment="1">
      <alignment horizontal="center" vertical="center" wrapText="1" readingOrder="1"/>
    </xf>
    <xf numFmtId="164" fontId="6" fillId="2" borderId="23" xfId="1" applyNumberFormat="1" applyFont="1" applyFill="1" applyBorder="1" applyAlignment="1" applyProtection="1">
      <alignment horizontal="center" vertical="center" wrapText="1" readingOrder="1"/>
    </xf>
    <xf numFmtId="0" fontId="6" fillId="2" borderId="23" xfId="0" applyFont="1" applyFill="1" applyBorder="1" applyAlignment="1">
      <alignment horizontal="center" vertical="center" wrapText="1"/>
    </xf>
    <xf numFmtId="164" fontId="8" fillId="2" borderId="23" xfId="1" applyNumberFormat="1" applyFont="1" applyFill="1" applyBorder="1" applyAlignment="1" applyProtection="1">
      <alignment horizontal="center" vertical="center" wrapText="1"/>
    </xf>
    <xf numFmtId="164" fontId="8" fillId="2" borderId="23" xfId="1" applyNumberFormat="1"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164" fontId="8" fillId="3" borderId="26"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8" fillId="11" borderId="9" xfId="1" applyNumberFormat="1" applyFont="1" applyFill="1" applyBorder="1" applyAlignment="1" applyProtection="1">
      <alignment horizontal="center" vertical="center" wrapText="1"/>
      <protection locked="0"/>
    </xf>
    <xf numFmtId="0" fontId="6" fillId="11" borderId="9" xfId="0" applyFont="1" applyFill="1" applyBorder="1" applyAlignment="1" applyProtection="1">
      <alignment horizontal="center" vertical="center" wrapText="1"/>
      <protection locked="0"/>
    </xf>
    <xf numFmtId="2" fontId="6" fillId="11" borderId="26" xfId="0" applyNumberFormat="1" applyFont="1" applyFill="1" applyBorder="1" applyAlignment="1">
      <alignment horizontal="center" vertical="center" wrapText="1" readingOrder="1"/>
    </xf>
    <xf numFmtId="164" fontId="6" fillId="11" borderId="26" xfId="1" applyNumberFormat="1" applyFont="1" applyFill="1" applyBorder="1" applyAlignment="1" applyProtection="1">
      <alignment horizontal="center" vertical="center" wrapText="1" readingOrder="1"/>
    </xf>
    <xf numFmtId="164" fontId="8" fillId="11" borderId="26" xfId="1" applyNumberFormat="1" applyFont="1" applyFill="1" applyBorder="1" applyAlignment="1" applyProtection="1">
      <alignment horizontal="center" vertical="center" wrapText="1"/>
      <protection locked="0"/>
    </xf>
    <xf numFmtId="0" fontId="6" fillId="11" borderId="26"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protection locked="0"/>
    </xf>
    <xf numFmtId="164" fontId="6" fillId="8" borderId="27" xfId="1" applyNumberFormat="1" applyFont="1" applyFill="1" applyBorder="1" applyAlignment="1" applyProtection="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6" fillId="11" borderId="27" xfId="1" applyNumberFormat="1" applyFont="1" applyFill="1" applyBorder="1" applyAlignment="1" applyProtection="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6" fillId="23" borderId="27" xfId="1" applyNumberFormat="1" applyFont="1" applyFill="1" applyBorder="1" applyAlignment="1" applyProtection="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6" fillId="23" borderId="10" xfId="0"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6" fillId="2" borderId="27" xfId="1" applyNumberFormat="1" applyFont="1" applyFill="1" applyBorder="1" applyAlignment="1" applyProtection="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164" fontId="6" fillId="2" borderId="24" xfId="1" applyNumberFormat="1" applyFont="1" applyFill="1" applyBorder="1" applyAlignment="1" applyProtection="1">
      <alignment horizontal="center" vertical="center" wrapText="1" readingOrder="1"/>
    </xf>
    <xf numFmtId="164" fontId="6" fillId="3" borderId="27" xfId="1" applyNumberFormat="1" applyFont="1" applyFill="1" applyBorder="1" applyAlignment="1" applyProtection="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6" fillId="22" borderId="27" xfId="1" applyNumberFormat="1" applyFont="1" applyFill="1" applyBorder="1" applyAlignment="1" applyProtection="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0" fillId="26" borderId="61" xfId="0"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8" xfId="0" applyFont="1" applyFill="1" applyBorder="1" applyAlignment="1">
      <alignment horizontal="center" vertical="center" wrapText="1" readingOrder="1"/>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23" borderId="32"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18" xfId="0" applyFont="1" applyFill="1" applyBorder="1" applyAlignment="1">
      <alignment horizontal="center" vertical="center" wrapText="1" readingOrder="1"/>
    </xf>
    <xf numFmtId="0" fontId="6" fillId="23" borderId="19"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22" borderId="32" xfId="0" applyFont="1" applyFill="1" applyBorder="1" applyAlignment="1">
      <alignment horizontal="center" vertical="center" wrapText="1"/>
    </xf>
    <xf numFmtId="0" fontId="6" fillId="22" borderId="18" xfId="0" applyFont="1" applyFill="1" applyBorder="1" applyAlignment="1">
      <alignment horizontal="center" vertical="center" wrapText="1"/>
    </xf>
    <xf numFmtId="0" fontId="6" fillId="22" borderId="19" xfId="0" applyFont="1" applyFill="1" applyBorder="1" applyAlignment="1">
      <alignment horizontal="center" vertical="center" wrapText="1" readingOrder="1"/>
    </xf>
    <xf numFmtId="0" fontId="8" fillId="9" borderId="67" xfId="0" applyFont="1" applyFill="1" applyBorder="1" applyAlignment="1">
      <alignment horizontal="center" vertical="center" textRotation="90" wrapText="1" readingOrder="1"/>
    </xf>
    <xf numFmtId="0" fontId="8" fillId="9" borderId="68" xfId="0" applyFont="1" applyFill="1" applyBorder="1" applyAlignment="1">
      <alignment horizontal="center" vertical="center" wrapText="1" readingOrder="1"/>
    </xf>
    <xf numFmtId="164" fontId="8" fillId="8" borderId="25" xfId="1" applyNumberFormat="1" applyFont="1" applyFill="1" applyBorder="1" applyAlignment="1" applyProtection="1">
      <alignment horizontal="center" vertical="center" wrapText="1"/>
    </xf>
    <xf numFmtId="0" fontId="6" fillId="8" borderId="28" xfId="0" applyFont="1" applyFill="1" applyBorder="1" applyAlignment="1" applyProtection="1">
      <alignment horizontal="center" vertical="center" wrapText="1"/>
      <protection locked="0"/>
    </xf>
    <xf numFmtId="164" fontId="8" fillId="8" borderId="11" xfId="1" applyNumberFormat="1"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protection locked="0"/>
    </xf>
    <xf numFmtId="164" fontId="8" fillId="8" borderId="14" xfId="1" applyNumberFormat="1" applyFont="1" applyFill="1" applyBorder="1" applyAlignment="1" applyProtection="1">
      <alignment horizontal="center" vertical="center" wrapText="1"/>
    </xf>
    <xf numFmtId="0" fontId="6" fillId="8" borderId="31" xfId="0" applyFont="1" applyFill="1" applyBorder="1" applyAlignment="1" applyProtection="1">
      <alignment horizontal="center" vertical="center" wrapText="1"/>
      <protection locked="0"/>
    </xf>
    <xf numFmtId="164" fontId="8" fillId="11" borderId="25" xfId="1" applyNumberFormat="1" applyFont="1" applyFill="1" applyBorder="1" applyAlignment="1" applyProtection="1">
      <alignment horizontal="center" vertical="center" wrapText="1"/>
    </xf>
    <xf numFmtId="0" fontId="8" fillId="11" borderId="28" xfId="0" applyFont="1" applyFill="1" applyBorder="1" applyAlignment="1" applyProtection="1">
      <alignment horizontal="center" vertical="center" wrapText="1"/>
      <protection locked="0"/>
    </xf>
    <xf numFmtId="164" fontId="8" fillId="11" borderId="11" xfId="1" applyNumberFormat="1" applyFont="1" applyFill="1" applyBorder="1" applyAlignment="1" applyProtection="1">
      <alignment horizontal="center" vertical="center" wrapText="1"/>
    </xf>
    <xf numFmtId="0" fontId="8" fillId="11" borderId="29" xfId="0" applyFont="1" applyFill="1" applyBorder="1" applyAlignment="1" applyProtection="1">
      <alignment horizontal="center" vertical="center" wrapText="1"/>
      <protection locked="0"/>
    </xf>
    <xf numFmtId="164" fontId="8" fillId="11" borderId="14" xfId="1" applyNumberFormat="1" applyFont="1" applyFill="1" applyBorder="1" applyAlignment="1" applyProtection="1">
      <alignment horizontal="center" vertical="center" wrapText="1"/>
    </xf>
    <xf numFmtId="0" fontId="8" fillId="11" borderId="31" xfId="0" applyFont="1" applyFill="1" applyBorder="1" applyAlignment="1" applyProtection="1">
      <alignment horizontal="center" vertical="center" wrapText="1"/>
      <protection locked="0"/>
    </xf>
    <xf numFmtId="164" fontId="8" fillId="23" borderId="25" xfId="1" applyNumberFormat="1" applyFont="1" applyFill="1" applyBorder="1" applyAlignment="1" applyProtection="1">
      <alignment horizontal="center" vertical="center" wrapText="1"/>
    </xf>
    <xf numFmtId="0" fontId="8" fillId="23" borderId="28" xfId="0" applyFont="1" applyFill="1" applyBorder="1" applyAlignment="1" applyProtection="1">
      <alignment horizontal="center" vertical="center" wrapText="1"/>
      <protection locked="0"/>
    </xf>
    <xf numFmtId="164" fontId="8" fillId="23" borderId="11" xfId="1" applyNumberFormat="1" applyFont="1" applyFill="1" applyBorder="1" applyAlignment="1" applyProtection="1">
      <alignment horizontal="center" vertical="center" wrapText="1"/>
    </xf>
    <xf numFmtId="0" fontId="6" fillId="23" borderId="29" xfId="0"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164" fontId="8" fillId="23" borderId="14" xfId="1" applyNumberFormat="1" applyFont="1" applyFill="1" applyBorder="1" applyAlignment="1" applyProtection="1">
      <alignment horizontal="center" vertical="center" wrapText="1"/>
    </xf>
    <xf numFmtId="0" fontId="8" fillId="23" borderId="31" xfId="0" applyFont="1" applyFill="1" applyBorder="1" applyAlignment="1" applyProtection="1">
      <alignment horizontal="center" vertical="center" wrapText="1"/>
      <protection locked="0"/>
    </xf>
    <xf numFmtId="164" fontId="8" fillId="2" borderId="25" xfId="1" applyNumberFormat="1" applyFont="1" applyFill="1" applyBorder="1" applyAlignment="1" applyProtection="1">
      <alignment horizontal="center" vertical="center" wrapText="1"/>
    </xf>
    <xf numFmtId="0" fontId="6" fillId="2" borderId="28" xfId="0" applyFont="1" applyFill="1" applyBorder="1" applyAlignment="1" applyProtection="1">
      <alignment horizontal="center" vertical="center" wrapText="1"/>
      <protection locked="0"/>
    </xf>
    <xf numFmtId="164" fontId="8" fillId="2" borderId="11"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2" borderId="58" xfId="0" applyFont="1" applyFill="1" applyBorder="1" applyAlignment="1" applyProtection="1">
      <alignment horizontal="center" vertical="center" wrapText="1"/>
      <protection locked="0"/>
    </xf>
    <xf numFmtId="164" fontId="8" fillId="3" borderId="25" xfId="1" applyNumberFormat="1"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protection locked="0"/>
    </xf>
    <xf numFmtId="164" fontId="8" fillId="3" borderId="11" xfId="1" applyNumberFormat="1"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protection locked="0"/>
    </xf>
    <xf numFmtId="164" fontId="8" fillId="3" borderId="14" xfId="1" applyNumberFormat="1"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protection locked="0"/>
    </xf>
    <xf numFmtId="164" fontId="8" fillId="22" borderId="25" xfId="1" applyNumberFormat="1" applyFont="1" applyFill="1" applyBorder="1" applyAlignment="1" applyProtection="1">
      <alignment horizontal="center" vertical="center" wrapText="1"/>
    </xf>
    <xf numFmtId="0" fontId="6" fillId="22" borderId="28" xfId="0" applyFont="1" applyFill="1" applyBorder="1" applyAlignment="1" applyProtection="1">
      <alignment horizontal="center" vertical="center" wrapText="1"/>
      <protection locked="0"/>
    </xf>
    <xf numFmtId="164" fontId="8" fillId="22" borderId="11" xfId="1" applyNumberFormat="1"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protection locked="0"/>
    </xf>
    <xf numFmtId="164" fontId="8" fillId="22" borderId="14" xfId="1" applyNumberFormat="1" applyFont="1" applyFill="1" applyBorder="1" applyAlignment="1" applyProtection="1">
      <alignment horizontal="center" vertical="center" wrapText="1"/>
    </xf>
    <xf numFmtId="0" fontId="6" fillId="22" borderId="31" xfId="0" applyFont="1" applyFill="1" applyBorder="1" applyAlignment="1" applyProtection="1">
      <alignment horizontal="center" vertical="center" wrapText="1"/>
      <protection locked="0"/>
    </xf>
    <xf numFmtId="0" fontId="6" fillId="8" borderId="27"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13" xfId="0" applyFont="1" applyFill="1" applyBorder="1" applyAlignment="1">
      <alignment horizontal="center" vertical="center" wrapText="1" readingOrder="1"/>
    </xf>
    <xf numFmtId="0" fontId="6" fillId="11" borderId="27"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6" fillId="23" borderId="27"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4"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2" borderId="27"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0" fontId="6" fillId="22" borderId="13" xfId="0" applyFont="1" applyFill="1" applyBorder="1" applyAlignment="1">
      <alignment horizontal="center" vertical="center" wrapText="1" readingOrder="1"/>
    </xf>
    <xf numFmtId="2" fontId="2" fillId="4" borderId="69" xfId="2" applyNumberFormat="1" applyFont="1" applyFill="1" applyBorder="1" applyAlignment="1">
      <alignment horizontal="center" vertical="center" wrapText="1"/>
    </xf>
    <xf numFmtId="2" fontId="6" fillId="8" borderId="32" xfId="0" applyNumberFormat="1" applyFont="1" applyFill="1" applyBorder="1" applyAlignment="1">
      <alignment horizontal="center" vertical="center" wrapText="1" readingOrder="1"/>
    </xf>
    <xf numFmtId="2" fontId="6" fillId="8" borderId="18" xfId="0" applyNumberFormat="1" applyFont="1" applyFill="1" applyBorder="1" applyAlignment="1">
      <alignment horizontal="center" vertical="center" wrapText="1" readingOrder="1"/>
    </xf>
    <xf numFmtId="2" fontId="6" fillId="8" borderId="19" xfId="0" applyNumberFormat="1" applyFont="1" applyFill="1" applyBorder="1" applyAlignment="1">
      <alignment horizontal="center" vertical="center" wrapText="1" readingOrder="1"/>
    </xf>
    <xf numFmtId="2" fontId="6" fillId="11" borderId="32" xfId="0" applyNumberFormat="1" applyFont="1" applyFill="1" applyBorder="1" applyAlignment="1">
      <alignment horizontal="center" vertical="center" wrapText="1" readingOrder="1"/>
    </xf>
    <xf numFmtId="2" fontId="6" fillId="11" borderId="18" xfId="0" applyNumberFormat="1" applyFont="1" applyFill="1" applyBorder="1" applyAlignment="1">
      <alignment horizontal="center" vertical="center" wrapText="1" readingOrder="1"/>
    </xf>
    <xf numFmtId="2" fontId="6" fillId="11" borderId="19" xfId="0" applyNumberFormat="1" applyFont="1" applyFill="1" applyBorder="1" applyAlignment="1">
      <alignment horizontal="center" vertical="center" wrapText="1" readingOrder="1"/>
    </xf>
    <xf numFmtId="2" fontId="6" fillId="23" borderId="32" xfId="0" applyNumberFormat="1" applyFont="1" applyFill="1" applyBorder="1" applyAlignment="1">
      <alignment horizontal="center" vertical="center" wrapText="1" readingOrder="1"/>
    </xf>
    <xf numFmtId="2" fontId="6" fillId="23" borderId="18" xfId="0" applyNumberFormat="1" applyFont="1" applyFill="1" applyBorder="1" applyAlignment="1">
      <alignment horizontal="center" vertical="center" wrapText="1" readingOrder="1"/>
    </xf>
    <xf numFmtId="2" fontId="6" fillId="23" borderId="19" xfId="0" applyNumberFormat="1" applyFont="1" applyFill="1" applyBorder="1" applyAlignment="1">
      <alignment horizontal="center" vertical="center" wrapText="1" readingOrder="1"/>
    </xf>
    <xf numFmtId="2" fontId="6" fillId="2" borderId="32" xfId="0" applyNumberFormat="1" applyFont="1" applyFill="1" applyBorder="1" applyAlignment="1">
      <alignment horizontal="center" vertical="center" wrapText="1" readingOrder="1"/>
    </xf>
    <xf numFmtId="2" fontId="6" fillId="2" borderId="18" xfId="0" applyNumberFormat="1" applyFont="1" applyFill="1" applyBorder="1" applyAlignment="1">
      <alignment horizontal="center" vertical="center" wrapText="1" readingOrder="1"/>
    </xf>
    <xf numFmtId="2" fontId="6" fillId="2" borderId="62" xfId="0" applyNumberFormat="1" applyFont="1" applyFill="1" applyBorder="1" applyAlignment="1">
      <alignment horizontal="center" vertical="center" wrapText="1" readingOrder="1"/>
    </xf>
    <xf numFmtId="2" fontId="6" fillId="3" borderId="32" xfId="0" applyNumberFormat="1" applyFont="1" applyFill="1" applyBorder="1" applyAlignment="1">
      <alignment horizontal="center" vertical="center" wrapText="1" readingOrder="1"/>
    </xf>
    <xf numFmtId="2" fontId="6" fillId="3" borderId="18" xfId="0" applyNumberFormat="1" applyFont="1" applyFill="1" applyBorder="1" applyAlignment="1">
      <alignment horizontal="center" vertical="center" wrapText="1" readingOrder="1"/>
    </xf>
    <xf numFmtId="2" fontId="6" fillId="3" borderId="19" xfId="0" applyNumberFormat="1" applyFont="1" applyFill="1" applyBorder="1" applyAlignment="1">
      <alignment horizontal="center" vertical="center" wrapText="1" readingOrder="1"/>
    </xf>
    <xf numFmtId="2" fontId="6" fillId="22" borderId="32" xfId="0" applyNumberFormat="1" applyFont="1" applyFill="1" applyBorder="1" applyAlignment="1">
      <alignment horizontal="center" vertical="center" wrapText="1" readingOrder="1"/>
    </xf>
    <xf numFmtId="2" fontId="6" fillId="22" borderId="18" xfId="0" applyNumberFormat="1" applyFont="1" applyFill="1" applyBorder="1" applyAlignment="1">
      <alignment horizontal="center" vertical="center" wrapText="1" readingOrder="1"/>
    </xf>
    <xf numFmtId="2" fontId="6" fillId="22" borderId="19" xfId="0" applyNumberFormat="1" applyFont="1" applyFill="1" applyBorder="1" applyAlignment="1">
      <alignment horizontal="center" vertical="center" wrapText="1" readingOrder="1"/>
    </xf>
    <xf numFmtId="0" fontId="2" fillId="20" borderId="73" xfId="0" applyFont="1" applyFill="1" applyBorder="1" applyAlignment="1">
      <alignment horizontal="center" vertical="center" wrapText="1" readingOrder="1"/>
    </xf>
    <xf numFmtId="0" fontId="6" fillId="8" borderId="28"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6" fillId="8" borderId="31" xfId="0" applyFont="1" applyFill="1" applyBorder="1" applyAlignment="1">
      <alignment horizontal="center" vertical="center" wrapText="1" readingOrder="1"/>
    </xf>
    <xf numFmtId="0" fontId="6" fillId="2" borderId="28"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6" fillId="2" borderId="58" xfId="0" applyFont="1" applyFill="1" applyBorder="1" applyAlignment="1">
      <alignment horizontal="center" vertical="center" wrapText="1" readingOrder="1"/>
    </xf>
    <xf numFmtId="0" fontId="6" fillId="3" borderId="28" xfId="0" applyFont="1" applyFill="1" applyBorder="1" applyAlignment="1">
      <alignment horizontal="center" vertical="center" wrapText="1" readingOrder="1"/>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6" fillId="22" borderId="31" xfId="0" applyFont="1" applyFill="1" applyBorder="1" applyAlignment="1">
      <alignment horizontal="center" vertical="center" wrapText="1" readingOrder="1"/>
    </xf>
    <xf numFmtId="0" fontId="7" fillId="0" borderId="0" xfId="0" applyFont="1"/>
    <xf numFmtId="164" fontId="6" fillId="23" borderId="9" xfId="1" applyNumberFormat="1" applyFont="1" applyFill="1" applyBorder="1" applyAlignment="1">
      <alignment horizontal="center" vertical="center" wrapText="1" readingOrder="1"/>
    </xf>
    <xf numFmtId="164" fontId="6" fillId="23" borderId="10" xfId="1"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readingOrder="1"/>
    </xf>
    <xf numFmtId="0" fontId="0" fillId="40" borderId="0" xfId="0" applyFill="1"/>
    <xf numFmtId="0" fontId="6" fillId="40" borderId="0" xfId="0" applyFont="1" applyFill="1"/>
    <xf numFmtId="0" fontId="7" fillId="40" borderId="0" xfId="0" applyFont="1" applyFill="1"/>
    <xf numFmtId="0" fontId="26" fillId="40" borderId="0" xfId="0" applyFont="1" applyFill="1"/>
    <xf numFmtId="1" fontId="26" fillId="40" borderId="0" xfId="1" applyNumberFormat="1" applyFont="1" applyFill="1" applyBorder="1"/>
    <xf numFmtId="0" fontId="26" fillId="40" borderId="0" xfId="0" applyFont="1" applyFill="1" applyAlignment="1">
      <alignment horizontal="left"/>
    </xf>
    <xf numFmtId="0" fontId="8" fillId="40" borderId="0" xfId="0" applyFont="1" applyFill="1"/>
    <xf numFmtId="0" fontId="25" fillId="40" borderId="0" xfId="0" applyFont="1" applyFill="1"/>
    <xf numFmtId="10" fontId="7" fillId="40" borderId="0" xfId="0" applyNumberFormat="1" applyFont="1" applyFill="1"/>
    <xf numFmtId="164" fontId="26" fillId="40" borderId="0" xfId="1" applyNumberFormat="1" applyFont="1" applyFill="1" applyBorder="1"/>
    <xf numFmtId="0" fontId="4" fillId="40" borderId="3" xfId="0" applyFont="1" applyFill="1" applyBorder="1" applyAlignment="1">
      <alignment horizontal="center" vertical="center" wrapText="1"/>
    </xf>
    <xf numFmtId="14" fontId="5" fillId="40" borderId="3" xfId="0" applyNumberFormat="1" applyFont="1" applyFill="1" applyBorder="1" applyAlignment="1">
      <alignment horizontal="center" vertical="center" wrapText="1"/>
    </xf>
    <xf numFmtId="0" fontId="5" fillId="40" borderId="3" xfId="0" applyFont="1" applyFill="1" applyBorder="1" applyAlignment="1">
      <alignment horizontal="center" vertical="center" wrapText="1"/>
    </xf>
    <xf numFmtId="0" fontId="0" fillId="40" borderId="3" xfId="0" applyFill="1" applyBorder="1" applyAlignment="1">
      <alignment wrapText="1"/>
    </xf>
    <xf numFmtId="14" fontId="0" fillId="40" borderId="3" xfId="0" applyNumberFormat="1" applyFill="1" applyBorder="1"/>
    <xf numFmtId="1" fontId="0" fillId="40" borderId="3" xfId="0" applyNumberFormat="1" applyFill="1" applyBorder="1"/>
    <xf numFmtId="164" fontId="0" fillId="40" borderId="3" xfId="1" applyNumberFormat="1" applyFont="1" applyFill="1" applyBorder="1" applyAlignment="1">
      <alignment horizontal="center"/>
    </xf>
    <xf numFmtId="2" fontId="0" fillId="40" borderId="3" xfId="0" applyNumberFormat="1" applyFill="1" applyBorder="1" applyAlignment="1">
      <alignment horizontal="center"/>
    </xf>
    <xf numFmtId="164" fontId="0" fillId="40" borderId="0" xfId="0" applyNumberFormat="1" applyFill="1" applyAlignment="1">
      <alignment horizontal="center"/>
    </xf>
    <xf numFmtId="164" fontId="0" fillId="40" borderId="0" xfId="1" applyNumberFormat="1" applyFont="1" applyFill="1"/>
    <xf numFmtId="9" fontId="0" fillId="40" borderId="0" xfId="1" applyFont="1" applyFill="1"/>
    <xf numFmtId="10" fontId="0" fillId="40" borderId="0" xfId="1" applyNumberFormat="1" applyFont="1" applyFill="1"/>
    <xf numFmtId="10" fontId="0" fillId="40" borderId="0" xfId="0" applyNumberFormat="1" applyFill="1"/>
    <xf numFmtId="9" fontId="6" fillId="2" borderId="30" xfId="1" applyFont="1" applyFill="1" applyBorder="1" applyAlignment="1">
      <alignment horizontal="center" vertical="center" wrapText="1"/>
    </xf>
    <xf numFmtId="0" fontId="6" fillId="23" borderId="26" xfId="0" applyFont="1" applyFill="1" applyBorder="1" applyAlignment="1">
      <alignment horizontal="center" vertical="center" wrapText="1"/>
    </xf>
    <xf numFmtId="9" fontId="6" fillId="23" borderId="11" xfId="0"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xf>
    <xf numFmtId="0" fontId="9" fillId="20" borderId="74" xfId="0" applyFont="1" applyFill="1" applyBorder="1" applyAlignment="1">
      <alignment horizontal="center" vertical="center" textRotation="90" wrapText="1" readingOrder="1"/>
    </xf>
    <xf numFmtId="0" fontId="8" fillId="8" borderId="27"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0" fontId="8" fillId="11" borderId="27"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23" borderId="27"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8" fillId="2" borderId="27"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24"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8" fillId="22" borderId="27"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10" fontId="8" fillId="3" borderId="9" xfId="1" applyNumberFormat="1" applyFont="1" applyFill="1" applyBorder="1" applyAlignment="1" applyProtection="1">
      <alignment horizontal="center" vertical="center" wrapText="1"/>
    </xf>
    <xf numFmtId="0" fontId="0" fillId="0" borderId="0" xfId="0" applyAlignment="1">
      <alignment wrapText="1"/>
    </xf>
    <xf numFmtId="0" fontId="2" fillId="0" borderId="0" xfId="0" applyFont="1" applyAlignment="1">
      <alignment horizontal="center" vertical="center" wrapText="1"/>
    </xf>
    <xf numFmtId="0" fontId="6" fillId="8" borderId="27"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2" borderId="13" xfId="0" applyFont="1" applyFill="1" applyBorder="1" applyAlignment="1">
      <alignment horizontal="center" vertical="center" wrapText="1"/>
    </xf>
    <xf numFmtId="0" fontId="2" fillId="0" borderId="3" xfId="0" applyFont="1" applyBorder="1" applyAlignment="1">
      <alignment horizontal="center" vertical="center"/>
    </xf>
    <xf numFmtId="0" fontId="29" fillId="0" borderId="3" xfId="0" applyFont="1" applyBorder="1" applyAlignment="1">
      <alignment horizontal="center" vertical="center"/>
    </xf>
    <xf numFmtId="0" fontId="25" fillId="0" borderId="3" xfId="0" applyFont="1" applyBorder="1" applyAlignment="1">
      <alignment horizontal="center" vertical="center"/>
    </xf>
    <xf numFmtId="0" fontId="27" fillId="0" borderId="3" xfId="0" applyFont="1" applyBorder="1" applyAlignment="1">
      <alignment horizontal="center" vertical="center"/>
    </xf>
    <xf numFmtId="0" fontId="11" fillId="0" borderId="3" xfId="0" applyFont="1" applyBorder="1" applyAlignment="1">
      <alignment horizontal="center" vertical="center" wrapText="1"/>
    </xf>
    <xf numFmtId="0" fontId="6" fillId="23" borderId="12"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11" fillId="40" borderId="0" xfId="0" applyFont="1" applyFill="1"/>
    <xf numFmtId="164" fontId="26" fillId="0" borderId="0" xfId="1" applyNumberFormat="1" applyFont="1" applyFill="1" applyBorder="1" applyAlignment="1">
      <alignment horizontal="left"/>
    </xf>
    <xf numFmtId="0" fontId="2" fillId="8" borderId="25" xfId="0" applyFont="1" applyFill="1" applyBorder="1" applyAlignment="1">
      <alignment horizontal="center" vertical="center" wrapText="1" readingOrder="1"/>
    </xf>
    <xf numFmtId="0" fontId="2" fillId="8" borderId="26" xfId="0" applyFont="1" applyFill="1" applyBorder="1" applyAlignment="1">
      <alignment horizontal="center" vertical="center" wrapText="1" readingOrder="1"/>
    </xf>
    <xf numFmtId="0" fontId="2" fillId="8" borderId="11" xfId="0" applyFont="1" applyFill="1" applyBorder="1" applyAlignment="1">
      <alignment horizontal="center" vertical="center" wrapText="1" readingOrder="1"/>
    </xf>
    <xf numFmtId="0" fontId="2" fillId="8" borderId="9" xfId="0" applyFont="1" applyFill="1" applyBorder="1" applyAlignment="1">
      <alignment horizontal="center" vertical="center" wrapText="1" readingOrder="1"/>
    </xf>
    <xf numFmtId="0" fontId="2" fillId="8" borderId="14" xfId="0" applyFont="1" applyFill="1" applyBorder="1" applyAlignment="1">
      <alignment horizontal="center" vertical="center" wrapText="1" readingOrder="1"/>
    </xf>
    <xf numFmtId="0" fontId="2" fillId="8" borderId="12" xfId="0" applyFont="1" applyFill="1" applyBorder="1" applyAlignment="1">
      <alignment horizontal="center" vertical="center" wrapText="1" readingOrder="1"/>
    </xf>
    <xf numFmtId="0" fontId="2" fillId="11" borderId="25" xfId="0" applyFont="1" applyFill="1" applyBorder="1" applyAlignment="1">
      <alignment horizontal="center" vertical="center" wrapText="1"/>
    </xf>
    <xf numFmtId="0" fontId="2" fillId="11" borderId="26"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23" borderId="25" xfId="0" applyFont="1" applyFill="1" applyBorder="1" applyAlignment="1">
      <alignment horizontal="center" vertical="center" wrapText="1" readingOrder="1"/>
    </xf>
    <xf numFmtId="0" fontId="2" fillId="23" borderId="26" xfId="0" applyFont="1" applyFill="1" applyBorder="1" applyAlignment="1">
      <alignment horizontal="center" vertical="center" wrapText="1" readingOrder="1"/>
    </xf>
    <xf numFmtId="0" fontId="2" fillId="23" borderId="11" xfId="0" applyFont="1" applyFill="1" applyBorder="1" applyAlignment="1">
      <alignment horizontal="center" vertical="center" wrapText="1" readingOrder="1"/>
    </xf>
    <xf numFmtId="0" fontId="2" fillId="23" borderId="9" xfId="0" applyFont="1" applyFill="1" applyBorder="1" applyAlignment="1">
      <alignment horizontal="center" vertical="center" wrapText="1" readingOrder="1"/>
    </xf>
    <xf numFmtId="0" fontId="2" fillId="23" borderId="14" xfId="0" applyFont="1" applyFill="1" applyBorder="1" applyAlignment="1">
      <alignment horizontal="center" vertical="center" wrapText="1" readingOrder="1"/>
    </xf>
    <xf numFmtId="0" fontId="2" fillId="23" borderId="12" xfId="0" applyFont="1" applyFill="1" applyBorder="1" applyAlignment="1">
      <alignment horizontal="center" vertical="center" wrapText="1" readingOrder="1"/>
    </xf>
    <xf numFmtId="0" fontId="2" fillId="2" borderId="25" xfId="0" applyFont="1" applyFill="1" applyBorder="1" applyAlignment="1">
      <alignment horizontal="center" vertical="center" wrapText="1" readingOrder="1"/>
    </xf>
    <xf numFmtId="0" fontId="2" fillId="2" borderId="26" xfId="0" applyFont="1" applyFill="1" applyBorder="1" applyAlignment="1">
      <alignment horizontal="center" vertical="center" wrapText="1" readingOrder="1"/>
    </xf>
    <xf numFmtId="0" fontId="2" fillId="2" borderId="11" xfId="0" applyFont="1" applyFill="1" applyBorder="1" applyAlignment="1">
      <alignment horizontal="center" vertical="center" wrapText="1" readingOrder="1"/>
    </xf>
    <xf numFmtId="0" fontId="2" fillId="2" borderId="9" xfId="0" applyFont="1" applyFill="1" applyBorder="1" applyAlignment="1">
      <alignment horizontal="center" vertical="center" wrapText="1" readingOrder="1"/>
    </xf>
    <xf numFmtId="0" fontId="32" fillId="2" borderId="9" xfId="0" applyFont="1" applyFill="1" applyBorder="1" applyAlignment="1">
      <alignment horizontal="center" vertical="center" wrapText="1" readingOrder="1"/>
    </xf>
    <xf numFmtId="0" fontId="2" fillId="2" borderId="11" xfId="0" applyFont="1" applyFill="1" applyBorder="1" applyAlignment="1" applyProtection="1">
      <alignment horizontal="center" vertical="center" wrapText="1" readingOrder="1"/>
      <protection locked="0"/>
    </xf>
    <xf numFmtId="0" fontId="2" fillId="2" borderId="9" xfId="0" applyFont="1" applyFill="1" applyBorder="1" applyAlignment="1" applyProtection="1">
      <alignment horizontal="center" vertical="center" wrapText="1" readingOrder="1"/>
      <protection locked="0"/>
    </xf>
    <xf numFmtId="0" fontId="2" fillId="2" borderId="30" xfId="0" applyFont="1" applyFill="1" applyBorder="1" applyAlignment="1">
      <alignment horizontal="center" vertical="center" wrapText="1" readingOrder="1"/>
    </xf>
    <xf numFmtId="0" fontId="2" fillId="2" borderId="23" xfId="0" applyFont="1" applyFill="1" applyBorder="1" applyAlignment="1">
      <alignment horizontal="center" vertical="center" wrapText="1" readingOrder="1"/>
    </xf>
    <xf numFmtId="0" fontId="2" fillId="3" borderId="25" xfId="0" applyFont="1" applyFill="1" applyBorder="1" applyAlignment="1">
      <alignment horizontal="center" vertical="center" wrapText="1" readingOrder="1"/>
    </xf>
    <xf numFmtId="0" fontId="2" fillId="3" borderId="26" xfId="0" applyFont="1" applyFill="1" applyBorder="1" applyAlignment="1">
      <alignment horizontal="center" vertical="center" wrapText="1" readingOrder="1"/>
    </xf>
    <xf numFmtId="0" fontId="2" fillId="3" borderId="11" xfId="0" applyFont="1" applyFill="1" applyBorder="1" applyAlignment="1">
      <alignment horizontal="center" vertical="center" wrapText="1" readingOrder="1"/>
    </xf>
    <xf numFmtId="0" fontId="2" fillId="3" borderId="9" xfId="0" applyFont="1" applyFill="1" applyBorder="1" applyAlignment="1">
      <alignment horizontal="center" vertical="center" wrapText="1" readingOrder="1"/>
    </xf>
    <xf numFmtId="0" fontId="32" fillId="3" borderId="9" xfId="0" applyFont="1" applyFill="1" applyBorder="1" applyAlignment="1">
      <alignment horizontal="center" vertical="center" wrapText="1" readingOrder="1"/>
    </xf>
    <xf numFmtId="0" fontId="2" fillId="3" borderId="14" xfId="0" applyFont="1" applyFill="1" applyBorder="1" applyAlignment="1">
      <alignment horizontal="center" vertical="center" wrapText="1" readingOrder="1"/>
    </xf>
    <xf numFmtId="0" fontId="2" fillId="3" borderId="12" xfId="0" applyFont="1" applyFill="1" applyBorder="1" applyAlignment="1">
      <alignment horizontal="center" vertical="center" wrapText="1" readingOrder="1"/>
    </xf>
    <xf numFmtId="0" fontId="2" fillId="22" borderId="25" xfId="0" applyFont="1" applyFill="1" applyBorder="1" applyAlignment="1">
      <alignment horizontal="center" vertical="center" wrapText="1" readingOrder="1"/>
    </xf>
    <xf numFmtId="0" fontId="2" fillId="22" borderId="26" xfId="0" applyFont="1" applyFill="1" applyBorder="1" applyAlignment="1">
      <alignment horizontal="center" vertical="center" wrapText="1" readingOrder="1"/>
    </xf>
    <xf numFmtId="0" fontId="2" fillId="22" borderId="11" xfId="0" applyFont="1" applyFill="1" applyBorder="1" applyAlignment="1">
      <alignment horizontal="center" vertical="center" wrapText="1" readingOrder="1"/>
    </xf>
    <xf numFmtId="0" fontId="2" fillId="22" borderId="9" xfId="0" applyFont="1" applyFill="1" applyBorder="1" applyAlignment="1">
      <alignment horizontal="center" vertical="center" wrapText="1" readingOrder="1"/>
    </xf>
    <xf numFmtId="0" fontId="2" fillId="22" borderId="14" xfId="0" applyFont="1" applyFill="1" applyBorder="1" applyAlignment="1">
      <alignment horizontal="center" vertical="center" wrapText="1" readingOrder="1"/>
    </xf>
    <xf numFmtId="0" fontId="2" fillId="22" borderId="12" xfId="0" applyFont="1" applyFill="1" applyBorder="1" applyAlignment="1">
      <alignment horizontal="center" vertical="center" wrapText="1" readingOrder="1"/>
    </xf>
    <xf numFmtId="0" fontId="32" fillId="22" borderId="12" xfId="0" applyFont="1" applyFill="1" applyBorder="1" applyAlignment="1">
      <alignment horizontal="center" vertical="center" wrapText="1" readingOrder="1"/>
    </xf>
    <xf numFmtId="0" fontId="6" fillId="41" borderId="9" xfId="0" applyFont="1" applyFill="1" applyBorder="1" applyAlignment="1">
      <alignment horizontal="center" vertical="center" wrapText="1" readingOrder="1"/>
    </xf>
    <xf numFmtId="0" fontId="6" fillId="41" borderId="12" xfId="0" applyFont="1" applyFill="1" applyBorder="1" applyAlignment="1">
      <alignment horizontal="center" vertical="center" wrapText="1" readingOrder="1"/>
    </xf>
    <xf numFmtId="0" fontId="8" fillId="22" borderId="9" xfId="0" applyFont="1" applyFill="1" applyBorder="1" applyAlignment="1" applyProtection="1">
      <alignment horizontal="center" vertical="center" wrapText="1"/>
      <protection locked="0"/>
    </xf>
    <xf numFmtId="0" fontId="6" fillId="12" borderId="9" xfId="0" applyFont="1" applyFill="1" applyBorder="1" applyAlignment="1">
      <alignment horizontal="center" vertical="center" wrapText="1" readingOrder="1"/>
    </xf>
    <xf numFmtId="0" fontId="7" fillId="3" borderId="29" xfId="0" applyFont="1" applyFill="1" applyBorder="1" applyAlignment="1">
      <alignment horizontal="center" vertical="center" wrapText="1" readingOrder="1"/>
    </xf>
    <xf numFmtId="0" fontId="33" fillId="22" borderId="9" xfId="0" applyFont="1" applyFill="1" applyBorder="1" applyAlignment="1">
      <alignment horizontal="center" vertical="center" wrapText="1" readingOrder="1"/>
    </xf>
    <xf numFmtId="0" fontId="33" fillId="22" borderId="10" xfId="0" applyFont="1" applyFill="1" applyBorder="1" applyAlignment="1">
      <alignment horizontal="center" vertical="center" wrapText="1" readingOrder="1"/>
    </xf>
    <xf numFmtId="2" fontId="2" fillId="23" borderId="40" xfId="2" applyNumberFormat="1" applyFont="1" applyFill="1" applyBorder="1" applyAlignment="1">
      <alignment horizontal="center" vertical="center" wrapText="1"/>
    </xf>
    <xf numFmtId="2" fontId="2" fillId="23" borderId="0" xfId="2" applyNumberFormat="1" applyFont="1" applyFill="1" applyAlignment="1">
      <alignment horizontal="center" vertical="center" wrapText="1"/>
    </xf>
    <xf numFmtId="0" fontId="14" fillId="0" borderId="3" xfId="0" applyFont="1" applyBorder="1" applyAlignment="1">
      <alignment horizontal="center" vertical="center" wrapText="1"/>
    </xf>
    <xf numFmtId="0" fontId="7" fillId="2" borderId="9" xfId="0" applyFont="1" applyFill="1" applyBorder="1" applyAlignment="1" applyProtection="1">
      <alignment horizontal="center" vertical="center" wrapText="1"/>
      <protection locked="0"/>
    </xf>
    <xf numFmtId="0" fontId="7" fillId="3" borderId="26"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0" fillId="0" borderId="0" xfId="0" applyAlignment="1">
      <alignment horizontal="center"/>
    </xf>
    <xf numFmtId="0" fontId="23" fillId="34" borderId="1" xfId="3" applyFill="1" applyBorder="1" applyAlignment="1">
      <alignment horizontal="center" vertical="center" wrapText="1" readingOrder="1"/>
    </xf>
    <xf numFmtId="0" fontId="23" fillId="34" borderId="51" xfId="3" applyFill="1" applyBorder="1" applyAlignment="1">
      <alignment horizontal="center" vertical="center" wrapText="1" readingOrder="1"/>
    </xf>
    <xf numFmtId="0" fontId="24" fillId="35" borderId="1" xfId="0" applyFont="1" applyFill="1" applyBorder="1" applyAlignment="1">
      <alignment horizontal="center" vertical="center" wrapText="1" readingOrder="1"/>
    </xf>
    <xf numFmtId="0" fontId="24" fillId="35" borderId="51" xfId="0" applyFont="1" applyFill="1" applyBorder="1" applyAlignment="1">
      <alignment horizontal="center" vertical="center" wrapText="1" readingOrder="1"/>
    </xf>
    <xf numFmtId="0" fontId="23" fillId="37" borderId="53" xfId="3" applyFill="1" applyBorder="1" applyAlignment="1">
      <alignment horizontal="center" vertical="center" wrapText="1" readingOrder="1"/>
    </xf>
    <xf numFmtId="0" fontId="23" fillId="37" borderId="51" xfId="3" applyFill="1" applyBorder="1" applyAlignment="1">
      <alignment horizontal="center" vertical="center" wrapText="1" readingOrder="1"/>
    </xf>
    <xf numFmtId="0" fontId="24" fillId="38" borderId="53" xfId="0" applyFont="1" applyFill="1" applyBorder="1" applyAlignment="1">
      <alignment horizontal="center" vertical="center" wrapText="1" readingOrder="1"/>
    </xf>
    <xf numFmtId="0" fontId="24" fillId="38" borderId="51" xfId="0" applyFont="1" applyFill="1" applyBorder="1" applyAlignment="1">
      <alignment horizontal="center" vertical="center" wrapText="1" readingOrder="1"/>
    </xf>
    <xf numFmtId="0" fontId="21" fillId="30" borderId="53" xfId="0" applyFont="1" applyFill="1" applyBorder="1" applyAlignment="1">
      <alignment horizontal="center" vertical="center" wrapText="1" readingOrder="1"/>
    </xf>
    <xf numFmtId="0" fontId="21" fillId="30" borderId="51" xfId="0" applyFont="1" applyFill="1" applyBorder="1" applyAlignment="1">
      <alignment horizontal="center" vertical="center" wrapText="1" readingOrder="1"/>
    </xf>
    <xf numFmtId="0" fontId="24" fillId="31" borderId="1" xfId="0" applyFont="1" applyFill="1" applyBorder="1" applyAlignment="1">
      <alignment horizontal="center" vertical="center" wrapText="1" readingOrder="1"/>
    </xf>
    <xf numFmtId="0" fontId="24" fillId="31" borderId="51" xfId="0" applyFont="1" applyFill="1" applyBorder="1" applyAlignment="1">
      <alignment horizontal="center" vertical="center" wrapText="1" readingOrder="1"/>
    </xf>
    <xf numFmtId="0" fontId="17" fillId="27" borderId="46" xfId="0" applyFont="1" applyFill="1" applyBorder="1" applyAlignment="1">
      <alignment horizontal="center" vertical="center" wrapText="1" readingOrder="1"/>
    </xf>
    <xf numFmtId="0" fontId="23" fillId="28" borderId="1" xfId="3" applyFill="1" applyBorder="1" applyAlignment="1">
      <alignment horizontal="center" vertical="center" wrapText="1" readingOrder="1"/>
    </xf>
    <xf numFmtId="0" fontId="23" fillId="28" borderId="50" xfId="3" applyFill="1" applyBorder="1" applyAlignment="1">
      <alignment horizontal="center" vertical="center" wrapText="1" readingOrder="1"/>
    </xf>
    <xf numFmtId="0" fontId="23" fillId="28" borderId="51" xfId="3" applyFill="1" applyBorder="1" applyAlignment="1">
      <alignment horizontal="center" vertical="center" wrapText="1" readingOrder="1"/>
    </xf>
    <xf numFmtId="0" fontId="24" fillId="29" borderId="53" xfId="0" applyFont="1" applyFill="1" applyBorder="1" applyAlignment="1">
      <alignment horizontal="center" vertical="center" wrapText="1" readingOrder="1"/>
    </xf>
    <xf numFmtId="0" fontId="24" fillId="29" borderId="50" xfId="0" applyFont="1" applyFill="1" applyBorder="1" applyAlignment="1">
      <alignment horizontal="center" vertical="center" wrapText="1" readingOrder="1"/>
    </xf>
    <xf numFmtId="0" fontId="24" fillId="29" borderId="54" xfId="0" applyFont="1" applyFill="1" applyBorder="1" applyAlignment="1">
      <alignment horizontal="center" vertical="center" wrapText="1" readingOrder="1"/>
    </xf>
    <xf numFmtId="0" fontId="13" fillId="40" borderId="0" xfId="0" applyFont="1" applyFill="1" applyAlignment="1">
      <alignment horizontal="center"/>
    </xf>
    <xf numFmtId="0" fontId="8" fillId="40" borderId="0" xfId="0" applyFont="1" applyFill="1" applyAlignment="1">
      <alignment horizontal="left"/>
    </xf>
    <xf numFmtId="0" fontId="2" fillId="40" borderId="16" xfId="0" applyFont="1" applyFill="1" applyBorder="1" applyAlignment="1">
      <alignment horizontal="center"/>
    </xf>
    <xf numFmtId="0" fontId="8" fillId="9" borderId="44" xfId="0" applyFont="1" applyFill="1" applyBorder="1" applyAlignment="1">
      <alignment horizontal="center" vertical="center" wrapText="1" readingOrder="1"/>
    </xf>
    <xf numFmtId="164" fontId="8" fillId="7" borderId="23" xfId="1" applyNumberFormat="1" applyFont="1" applyFill="1" applyBorder="1" applyAlignment="1" applyProtection="1">
      <alignment horizontal="center" vertical="center" wrapText="1" readingOrder="1"/>
    </xf>
    <xf numFmtId="164" fontId="8" fillId="7" borderId="36"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164" fontId="6" fillId="24" borderId="23" xfId="1" applyNumberFormat="1" applyFont="1" applyFill="1" applyBorder="1" applyAlignment="1" applyProtection="1">
      <alignment horizontal="center" vertical="center" wrapText="1" readingOrder="1"/>
    </xf>
    <xf numFmtId="164" fontId="6" fillId="24" borderId="6" xfId="1" applyNumberFormat="1" applyFont="1" applyFill="1" applyBorder="1" applyAlignment="1" applyProtection="1">
      <alignment horizontal="center" vertical="center" wrapText="1" readingOrder="1"/>
    </xf>
    <xf numFmtId="164" fontId="6" fillId="24" borderId="35" xfId="1" applyNumberFormat="1" applyFont="1" applyFill="1" applyBorder="1" applyAlignment="1" applyProtection="1">
      <alignment horizontal="center" vertical="center" wrapText="1" readingOrder="1"/>
    </xf>
    <xf numFmtId="164" fontId="6" fillId="24" borderId="36" xfId="1" applyNumberFormat="1" applyFont="1" applyFill="1" applyBorder="1" applyAlignment="1" applyProtection="1">
      <alignment horizontal="center" vertical="center" wrapText="1" readingOrder="1"/>
    </xf>
    <xf numFmtId="164" fontId="8" fillId="7" borderId="35" xfId="1" applyNumberFormat="1" applyFont="1" applyFill="1" applyBorder="1" applyAlignment="1" applyProtection="1">
      <alignment horizontal="center" vertical="center" wrapText="1" readingOrder="1"/>
    </xf>
    <xf numFmtId="164" fontId="10" fillId="16" borderId="35" xfId="1" applyNumberFormat="1" applyFont="1" applyFill="1" applyBorder="1" applyAlignment="1" applyProtection="1">
      <alignment horizontal="center" vertical="center" wrapText="1" readingOrder="1"/>
    </xf>
    <xf numFmtId="164" fontId="10" fillId="16" borderId="36"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6" fillId="24" borderId="34" xfId="1" applyNumberFormat="1" applyFont="1" applyFill="1" applyBorder="1" applyAlignment="1" applyProtection="1">
      <alignment horizontal="center" vertical="center" wrapText="1" readingOrder="1"/>
    </xf>
    <xf numFmtId="164" fontId="10" fillId="14" borderId="35" xfId="1" applyNumberFormat="1" applyFont="1" applyFill="1" applyBorder="1" applyAlignment="1" applyProtection="1">
      <alignment horizontal="center" vertical="center" wrapText="1" readingOrder="1"/>
    </xf>
    <xf numFmtId="164" fontId="10" fillId="14" borderId="36" xfId="1" applyNumberFormat="1" applyFont="1" applyFill="1" applyBorder="1" applyAlignment="1" applyProtection="1">
      <alignment horizontal="center" vertical="center" wrapText="1" readingOrder="1"/>
    </xf>
    <xf numFmtId="164" fontId="8" fillId="14" borderId="23" xfId="1" applyNumberFormat="1" applyFont="1" applyFill="1" applyBorder="1" applyAlignment="1" applyProtection="1">
      <alignment horizontal="center" vertical="center" wrapText="1" readingOrder="1"/>
    </xf>
    <xf numFmtId="164" fontId="8" fillId="14" borderId="36"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10" fillId="16" borderId="23"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164" fontId="2" fillId="15" borderId="27"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7"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2" fillId="12" borderId="26"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3"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2" borderId="27"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0" fontId="8" fillId="9" borderId="66" xfId="0" applyFont="1" applyFill="1" applyBorder="1" applyAlignment="1">
      <alignment horizontal="center" vertical="center" wrapText="1" readingOrder="1"/>
    </xf>
    <xf numFmtId="0" fontId="8" fillId="9" borderId="63" xfId="0" applyFont="1" applyFill="1" applyBorder="1" applyAlignment="1">
      <alignment horizontal="center" vertical="center" wrapText="1" readingOrder="1"/>
    </xf>
    <xf numFmtId="0" fontId="8" fillId="9" borderId="43" xfId="0" applyFont="1" applyFill="1" applyBorder="1" applyAlignment="1">
      <alignment horizontal="center" vertical="center" wrapText="1" readingOrder="1"/>
    </xf>
    <xf numFmtId="0" fontId="8" fillId="9" borderId="64" xfId="0" applyFont="1" applyFill="1" applyBorder="1" applyAlignment="1">
      <alignment horizontal="center" vertical="center" wrapText="1" readingOrder="1"/>
    </xf>
    <xf numFmtId="0" fontId="8" fillId="9" borderId="65" xfId="0" applyFont="1" applyFill="1" applyBorder="1" applyAlignment="1">
      <alignment horizontal="center" vertical="center" wrapText="1" readingOrder="1"/>
    </xf>
    <xf numFmtId="0" fontId="2" fillId="4" borderId="20" xfId="2" applyFont="1" applyFill="1" applyBorder="1" applyAlignment="1">
      <alignment horizontal="center" vertical="center" wrapText="1"/>
    </xf>
    <xf numFmtId="0" fontId="2" fillId="4" borderId="21" xfId="2" applyFont="1" applyFill="1" applyBorder="1" applyAlignment="1">
      <alignment horizontal="center" vertical="center" wrapText="1"/>
    </xf>
    <xf numFmtId="0" fontId="2" fillId="4" borderId="60"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2" fillId="4" borderId="38" xfId="2" applyFont="1" applyFill="1" applyBorder="1" applyAlignment="1">
      <alignment horizontal="center" vertical="center" wrapText="1"/>
    </xf>
    <xf numFmtId="0" fontId="9" fillId="19" borderId="70" xfId="0" applyFont="1" applyFill="1" applyBorder="1" applyAlignment="1">
      <alignment horizontal="center" vertical="center" wrapText="1" readingOrder="1"/>
    </xf>
    <xf numFmtId="0" fontId="9" fillId="19" borderId="71" xfId="0" applyFont="1" applyFill="1" applyBorder="1" applyAlignment="1">
      <alignment horizontal="center" vertical="center" wrapText="1" readingOrder="1"/>
    </xf>
    <xf numFmtId="0" fontId="9" fillId="19" borderId="72" xfId="0" applyFont="1" applyFill="1" applyBorder="1" applyAlignment="1">
      <alignment horizontal="center" vertical="center" wrapText="1" readingOrder="1"/>
    </xf>
    <xf numFmtId="0" fontId="10" fillId="14" borderId="25"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6"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3" xfId="0" applyNumberFormat="1" applyFont="1" applyFill="1" applyBorder="1" applyAlignment="1">
      <alignment horizontal="center" vertical="center" textRotation="90" wrapText="1"/>
    </xf>
    <xf numFmtId="164" fontId="2" fillId="13" borderId="27"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4" xfId="0" applyNumberFormat="1" applyFont="1" applyFill="1" applyBorder="1" applyAlignment="1">
      <alignment horizontal="center" vertical="center" textRotation="90" wrapText="1"/>
    </xf>
    <xf numFmtId="164" fontId="2" fillId="9" borderId="26"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0" fontId="8" fillId="10" borderId="25"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164" fontId="2" fillId="6" borderId="26"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0" fontId="8" fillId="12" borderId="25"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4" borderId="25" xfId="0" applyFont="1" applyFill="1" applyBorder="1" applyAlignment="1">
      <alignment horizontal="center" vertical="center" wrapText="1" readingOrder="1"/>
    </xf>
    <xf numFmtId="0" fontId="8" fillId="24" borderId="11" xfId="0" applyFont="1" applyFill="1" applyBorder="1" applyAlignment="1">
      <alignment horizontal="center" vertical="center" wrapText="1" readingOrder="1"/>
    </xf>
    <xf numFmtId="0" fontId="8" fillId="24" borderId="14" xfId="0" applyFont="1" applyFill="1" applyBorder="1" applyAlignment="1">
      <alignment horizontal="center" vertical="center" wrapText="1" readingOrder="1"/>
    </xf>
    <xf numFmtId="0" fontId="8" fillId="14" borderId="30"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7" borderId="30"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2" fillId="9" borderId="27"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6" borderId="27"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7" borderId="37"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0" fontId="2" fillId="12" borderId="75" xfId="0" applyFont="1" applyFill="1" applyBorder="1" applyAlignment="1">
      <alignment horizontal="center" vertical="center" wrapText="1"/>
    </xf>
    <xf numFmtId="0" fontId="2" fillId="12" borderId="0" xfId="0" applyFont="1" applyFill="1" applyAlignment="1">
      <alignment horizontal="center" vertical="center" wrapText="1"/>
    </xf>
    <xf numFmtId="0" fontId="2" fillId="25" borderId="59"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60"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8" fillId="17" borderId="25"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5"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5"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30"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5"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30"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30"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7" borderId="26"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164" fontId="2" fillId="17" borderId="27"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8" fillId="6" borderId="25"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5"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0" fillId="0" borderId="16" xfId="0" applyBorder="1" applyAlignment="1">
      <alignment horizontal="center"/>
    </xf>
    <xf numFmtId="0" fontId="8" fillId="11" borderId="12" xfId="0" applyFont="1" applyFill="1" applyBorder="1" applyAlignment="1" applyProtection="1">
      <alignment horizontal="center" vertical="center" wrapText="1"/>
      <protection locked="0"/>
    </xf>
    <xf numFmtId="0" fontId="0" fillId="2" borderId="9" xfId="0" applyFont="1"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1" fillId="0" borderId="76" xfId="0" applyFont="1" applyBorder="1" applyAlignment="1">
      <alignment horizontal="center" vertical="center" wrapText="1"/>
    </xf>
    <xf numFmtId="0" fontId="7" fillId="0" borderId="76" xfId="0" applyFont="1" applyBorder="1" applyAlignment="1">
      <alignment horizontal="center" vertical="center" wrapText="1"/>
    </xf>
    <xf numFmtId="0" fontId="30" fillId="0" borderId="76" xfId="0" applyFont="1" applyBorder="1" applyAlignment="1">
      <alignment horizontal="center" vertical="center" wrapText="1"/>
    </xf>
    <xf numFmtId="0" fontId="0" fillId="0" borderId="76" xfId="0" applyBorder="1" applyAlignment="1">
      <alignment horizontal="center" vertical="center" wrapText="1"/>
    </xf>
    <xf numFmtId="0" fontId="28" fillId="0" borderId="76" xfId="0" applyFont="1" applyBorder="1" applyAlignment="1">
      <alignment horizontal="center" vertical="center" wrapText="1"/>
    </xf>
    <xf numFmtId="0" fontId="31" fillId="0" borderId="76" xfId="0" applyFont="1" applyBorder="1" applyAlignment="1">
      <alignment horizontal="center" vertical="center" wrapText="1"/>
    </xf>
    <xf numFmtId="0" fontId="2" fillId="12" borderId="3" xfId="0" applyFont="1" applyFill="1" applyBorder="1" applyAlignment="1">
      <alignment horizontal="center" vertical="center" wrapText="1"/>
    </xf>
    <xf numFmtId="2" fontId="2" fillId="23" borderId="3" xfId="2"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9"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27" fillId="0" borderId="3" xfId="0" applyFont="1" applyBorder="1" applyAlignment="1">
      <alignment horizontal="center" vertical="center" wrapText="1"/>
    </xf>
    <xf numFmtId="0" fontId="6" fillId="0" borderId="0" xfId="0" applyFont="1"/>
    <xf numFmtId="2" fontId="34" fillId="23" borderId="3" xfId="2" applyNumberFormat="1" applyFont="1" applyFill="1" applyBorder="1" applyAlignment="1">
      <alignment horizontal="center" vertical="center" wrapText="1"/>
    </xf>
  </cellXfs>
  <cellStyles count="4">
    <cellStyle name="Hipervínculo" xfId="3" builtinId="8"/>
    <cellStyle name="Normal" xfId="0" builtinId="0"/>
    <cellStyle name="Normal 2" xfId="2" xr:uid="{7624BDF4-0364-4662-AF9D-C258E38E2BF1}"/>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FF99FF"/>
      <color rgb="FFE5E5FF"/>
      <color rgb="FFFFEB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8.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2.xml"/><Relationship Id="rId1" Type="http://schemas.microsoft.com/office/2011/relationships/chartStyle" Target="style3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1.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2.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Ex4.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538-4426-8C84-908BDAE9543A}"/>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538-4426-8C84-908BDAE9543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 '!$B$45:$B$50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'!$C$45:$C$50</c:f>
              <c:numCache>
                <c:formatCode>0.0%</c:formatCode>
                <c:ptCount val="6"/>
                <c:pt idx="0">
                  <c:v>0.77272727272727271</c:v>
                </c:pt>
                <c:pt idx="1">
                  <c:v>0.2</c:v>
                </c:pt>
                <c:pt idx="2">
                  <c:v>0.4861111111111111</c:v>
                </c:pt>
                <c:pt idx="3">
                  <c:v>0.34615384615384615</c:v>
                </c:pt>
                <c:pt idx="4">
                  <c:v>0.4946031746031746</c:v>
                </c:pt>
                <c:pt idx="5">
                  <c:v>0.60265454545454544</c:v>
                </c:pt>
              </c:numCache>
            </c:numRef>
          </c:val>
          <c:extLst>
            <c:ext xmlns:c16="http://schemas.microsoft.com/office/drawing/2014/chart" uri="{C3380CC4-5D6E-409C-BE32-E72D297353CC}">
              <c16:uniqueId val="{00000000-7326-4817-8665-1DD0B88D9F38}"/>
            </c:ext>
          </c:extLst>
        </c:ser>
        <c:dLbls>
          <c:showLegendKey val="0"/>
          <c:showVal val="0"/>
          <c:showCatName val="0"/>
          <c:showSerName val="0"/>
          <c:showPercent val="0"/>
          <c:showBubbleSize val="0"/>
        </c:dLbls>
        <c:gapWidth val="150"/>
        <c:axId val="1731968287"/>
        <c:axId val="1731972607"/>
      </c:barChart>
      <c:catAx>
        <c:axId val="1731968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72607"/>
        <c:crosses val="autoZero"/>
        <c:auto val="1"/>
        <c:lblAlgn val="ctr"/>
        <c:lblOffset val="100"/>
        <c:noMultiLvlLbl val="0"/>
      </c:catAx>
      <c:valAx>
        <c:axId val="17319726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6828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0.24608499999999997</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1</c:v>
                </c:pt>
                <c:pt idx="1">
                  <c:v>0.9</c:v>
                </c:pt>
                <c:pt idx="2">
                  <c:v>0.9285714285714286</c:v>
                </c:pt>
                <c:pt idx="3">
                  <c:v>1</c:v>
                </c:pt>
                <c:pt idx="4">
                  <c:v>0.93333333333333335</c:v>
                </c:pt>
                <c:pt idx="5">
                  <c:v>0.95</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0.16669999999999999</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52774361377393E-2"/>
          <c:y val="2.4799117501616647E-2"/>
          <c:w val="0.93304722563862263"/>
          <c:h val="0.82375516887939804"/>
        </c:manualLayout>
      </c:layout>
      <c:barChart>
        <c:barDir val="col"/>
        <c:grouping val="clustered"/>
        <c:varyColors val="0"/>
        <c:ser>
          <c:idx val="0"/>
          <c:order val="0"/>
          <c:spPr>
            <a:solidFill>
              <a:schemeClr val="accent6"/>
            </a:solidFill>
            <a:ln>
              <a:noFill/>
            </a:ln>
            <a:effectLst/>
          </c:spPr>
          <c:invertIfNegative val="0"/>
          <c:cat>
            <c:strRef>
              <c:f>'Gantt 3°T '!$B$62:$B$67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'!$C$62:$C$67</c:f>
              <c:numCache>
                <c:formatCode>0%</c:formatCode>
                <c:ptCount val="6"/>
                <c:pt idx="0">
                  <c:v>1</c:v>
                </c:pt>
                <c:pt idx="1">
                  <c:v>0.3</c:v>
                </c:pt>
                <c:pt idx="2">
                  <c:v>0.65104166666666663</c:v>
                </c:pt>
                <c:pt idx="3">
                  <c:v>0.46</c:v>
                </c:pt>
                <c:pt idx="4">
                  <c:v>0.66841269841269835</c:v>
                </c:pt>
                <c:pt idx="5">
                  <c:v>0.80303030303030287</c:v>
                </c:pt>
              </c:numCache>
            </c:numRef>
          </c:val>
          <c:extLst>
            <c:ext xmlns:c16="http://schemas.microsoft.com/office/drawing/2014/chart" uri="{C3380CC4-5D6E-409C-BE32-E72D297353CC}">
              <c16:uniqueId val="{00000000-96D2-4586-9509-EFF42EEC4E07}"/>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83.176729999999992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7568-4C96-B452-0EA3B0E04AE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7568-4C96-B452-0EA3B0E04AE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008761685676387E-2"/>
          <c:y val="5.1097849363942419E-2"/>
          <c:w val="0.93304722563862263"/>
          <c:h val="0.82375516887939804"/>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2°T'!$C$45:$C$50</c:f>
              <c:numCache>
                <c:formatCode>0.0%</c:formatCode>
                <c:ptCount val="6"/>
                <c:pt idx="0">
                  <c:v>0.57424242424242433</c:v>
                </c:pt>
                <c:pt idx="1">
                  <c:v>0</c:v>
                </c:pt>
                <c:pt idx="2">
                  <c:v>0.26136363636363635</c:v>
                </c:pt>
                <c:pt idx="3">
                  <c:v>0.25490196078431371</c:v>
                </c:pt>
                <c:pt idx="4">
                  <c:v>0.39649122807017545</c:v>
                </c:pt>
                <c:pt idx="5">
                  <c:v>0.38649545454545459</c:v>
                </c:pt>
              </c:numCache>
            </c:numRef>
          </c:val>
          <c:extLst>
            <c:ext xmlns:c16="http://schemas.microsoft.com/office/drawing/2014/chart" uri="{C3380CC4-5D6E-409C-BE32-E72D297353CC}">
              <c16:uniqueId val="{00000000-3717-4526-B035-FD1D2A316E4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2°T'!$B$62:$B$67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2°T'!$C$62:$C$67</c:f>
              <c:numCache>
                <c:formatCode>0%</c:formatCode>
                <c:ptCount val="6"/>
                <c:pt idx="0">
                  <c:v>1</c:v>
                </c:pt>
                <c:pt idx="1">
                  <c:v>0</c:v>
                </c:pt>
                <c:pt idx="2">
                  <c:v>0.52500000000000002</c:v>
                </c:pt>
                <c:pt idx="3">
                  <c:v>0.58823529411764708</c:v>
                </c:pt>
                <c:pt idx="4">
                  <c:v>0.75789473684210529</c:v>
                </c:pt>
                <c:pt idx="5">
                  <c:v>0.79545454545454541</c:v>
                </c:pt>
              </c:numCache>
            </c:numRef>
          </c:val>
          <c:extLst>
            <c:ext xmlns:c16="http://schemas.microsoft.com/office/drawing/2014/chart" uri="{C3380CC4-5D6E-409C-BE32-E72D297353CC}">
              <c16:uniqueId val="{00000000-FD63-4717-BF8D-84995118B1C3}"/>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3F-41B5-8ED0-538361EE5EA2}"/>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3F-41B5-8ED0-538361EE5EA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63F-41B5-8ED0-538361EE5EA2}"/>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3F-41B5-8ED0-538361EE5EA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63F-41B5-8ED0-538361EE5EA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2°T'!$C$78:$C$82</c:f>
              <c:numCache>
                <c:formatCode>0.00%</c:formatCode>
                <c:ptCount val="5"/>
                <c:pt idx="0">
                  <c:v>0.5</c:v>
                </c:pt>
                <c:pt idx="1">
                  <c:v>0.57499999999999996</c:v>
                </c:pt>
                <c:pt idx="2">
                  <c:v>0.66666666666666663</c:v>
                </c:pt>
                <c:pt idx="3">
                  <c:v>0.5</c:v>
                </c:pt>
                <c:pt idx="4">
                  <c:v>0.58333333333333326</c:v>
                </c:pt>
              </c:numCache>
            </c:numRef>
          </c:val>
          <c:extLst>
            <c:ext xmlns:c16="http://schemas.microsoft.com/office/drawing/2014/chart" uri="{C3380CC4-5D6E-409C-BE32-E72D297353CC}">
              <c16:uniqueId val="{00000005-263F-41B5-8ED0-538361EE5EA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39-453B-848B-BDB7021BDC92}"/>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39-453B-848B-BDB7021BDC92}"/>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39-453B-848B-BDB7021BDC9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2°T'!$B$119:$B$121</c:f>
              <c:strCache>
                <c:ptCount val="3"/>
                <c:pt idx="0">
                  <c:v>Información</c:v>
                </c:pt>
                <c:pt idx="1">
                  <c:v>Diálogo</c:v>
                </c:pt>
                <c:pt idx="2">
                  <c:v>Responsabilidad</c:v>
                </c:pt>
              </c:strCache>
            </c:strRef>
          </c:cat>
          <c:val>
            <c:numRef>
              <c:f>'Gantt 2°T'!$C$119:$C$121</c:f>
              <c:numCache>
                <c:formatCode>0.00%</c:formatCode>
                <c:ptCount val="3"/>
                <c:pt idx="0">
                  <c:v>0.33333333333333331</c:v>
                </c:pt>
                <c:pt idx="1">
                  <c:v>9.0909090909090912E-2</c:v>
                </c:pt>
                <c:pt idx="2">
                  <c:v>0.25</c:v>
                </c:pt>
              </c:numCache>
            </c:numRef>
          </c:val>
          <c:extLst>
            <c:ext xmlns:c16="http://schemas.microsoft.com/office/drawing/2014/chart" uri="{C3380CC4-5D6E-409C-BE32-E72D297353CC}">
              <c16:uniqueId val="{00000003-CC39-453B-848B-BDB7021BDC92}"/>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6E-478B-9D4C-44A72BE25EF3}"/>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6E-478B-9D4C-44A72BE25EF3}"/>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6E-478B-9D4C-44A72BE25EF3}"/>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6E-478B-9D4C-44A72BE25EF3}"/>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6E-478B-9D4C-44A72BE25EF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2°T'!$C$138:$C$142</c:f>
              <c:numCache>
                <c:formatCode>0.00%</c:formatCode>
                <c:ptCount val="5"/>
                <c:pt idx="0">
                  <c:v>0.3888888888888889</c:v>
                </c:pt>
                <c:pt idx="1">
                  <c:v>0.27777777777777773</c:v>
                </c:pt>
                <c:pt idx="2">
                  <c:v>0.16666666666666666</c:v>
                </c:pt>
                <c:pt idx="3">
                  <c:v>0</c:v>
                </c:pt>
                <c:pt idx="4">
                  <c:v>0.1111111111111111</c:v>
                </c:pt>
              </c:numCache>
            </c:numRef>
          </c:val>
          <c:extLst>
            <c:ext xmlns:c16="http://schemas.microsoft.com/office/drawing/2014/chart" uri="{C3380CC4-5D6E-409C-BE32-E72D297353CC}">
              <c16:uniqueId val="{00000005-046E-478B-9D4C-44A72BE25EF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9A-43A9-B69E-D0F9994BEBA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9A-43A9-B69E-D0F9994BEBA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9A-43A9-B69E-D0F9994BEBA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9A-43A9-B69E-D0F9994BEBA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9A-43A9-B69E-D0F9994BEBA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2°T'!$C$155:$C$159</c:f>
              <c:numCache>
                <c:formatCode>0.00%</c:formatCode>
                <c:ptCount val="5"/>
                <c:pt idx="0">
                  <c:v>8.3333333333333329E-2</c:v>
                </c:pt>
                <c:pt idx="1">
                  <c:v>0.5625</c:v>
                </c:pt>
                <c:pt idx="2">
                  <c:v>0</c:v>
                </c:pt>
                <c:pt idx="3">
                  <c:v>0</c:v>
                </c:pt>
                <c:pt idx="4">
                  <c:v>0.45</c:v>
                </c:pt>
              </c:numCache>
            </c:numRef>
          </c:val>
          <c:extLst>
            <c:ext xmlns:c16="http://schemas.microsoft.com/office/drawing/2014/chart" uri="{C3380CC4-5D6E-409C-BE32-E72D297353CC}">
              <c16:uniqueId val="{00000005-FA9A-43A9-B69E-D0F9994BEBA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2°T'!$C$174:$C$197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776F-404B-B4E8-580F746D9FA9}"/>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A778-4D4A-ADDF-9A4592BB4C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78-4D4A-ADDF-9A4592BB4C0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A778-4D4A-ADDF-9A4592BB4C0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778-4D4A-ADDF-9A4592BB4C04}"/>
              </c:ext>
            </c:extLst>
          </c:dPt>
          <c:dPt>
            <c:idx val="4"/>
            <c:bubble3D val="0"/>
            <c:spPr>
              <a:noFill/>
              <a:ln w="19050">
                <a:solidFill>
                  <a:schemeClr val="lt1"/>
                </a:solidFill>
              </a:ln>
              <a:effectLst/>
            </c:spPr>
            <c:extLst>
              <c:ext xmlns:c16="http://schemas.microsoft.com/office/drawing/2014/chart" uri="{C3380CC4-5D6E-409C-BE32-E72D297353CC}">
                <c16:uniqueId val="{00000009-A778-4D4A-ADDF-9A4592BB4C04}"/>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A778-4D4A-ADDF-9A4592BB4C04}"/>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A778-4D4A-ADDF-9A4592BB4C04}"/>
              </c:ext>
            </c:extLst>
          </c:dPt>
          <c:dPt>
            <c:idx val="1"/>
            <c:bubble3D val="0"/>
            <c:spPr>
              <a:solidFill>
                <a:schemeClr val="tx1"/>
              </a:solidFill>
              <a:ln w="19050">
                <a:noFill/>
              </a:ln>
              <a:effectLst/>
            </c:spPr>
            <c:extLst>
              <c:ext xmlns:c16="http://schemas.microsoft.com/office/drawing/2014/chart" uri="{C3380CC4-5D6E-409C-BE32-E72D297353CC}">
                <c16:uniqueId val="{0000000E-A778-4D4A-ADDF-9A4592BB4C04}"/>
              </c:ext>
            </c:extLst>
          </c:dPt>
          <c:dPt>
            <c:idx val="2"/>
            <c:bubble3D val="0"/>
            <c:spPr>
              <a:noFill/>
              <a:ln w="19050">
                <a:noFill/>
              </a:ln>
              <a:effectLst/>
            </c:spPr>
            <c:extLst>
              <c:ext xmlns:c16="http://schemas.microsoft.com/office/drawing/2014/chart" uri="{C3380CC4-5D6E-409C-BE32-E72D297353CC}">
                <c16:uniqueId val="{00000010-A778-4D4A-ADDF-9A4592BB4C04}"/>
              </c:ext>
            </c:extLst>
          </c:dPt>
          <c:val>
            <c:numLit>
              <c:formatCode>General</c:formatCode>
              <c:ptCount val="3"/>
              <c:pt idx="0">
                <c:v>44.1</c:v>
              </c:pt>
              <c:pt idx="1">
                <c:v>2</c:v>
              </c:pt>
              <c:pt idx="2">
                <c:v>153.9</c:v>
              </c:pt>
            </c:numLit>
          </c:val>
          <c:extLst>
            <c:ext xmlns:c16="http://schemas.microsoft.com/office/drawing/2014/chart" uri="{C3380CC4-5D6E-409C-BE32-E72D297353CC}">
              <c16:uniqueId val="{00000011-A778-4D4A-ADDF-9A4592BB4C0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76-4DE2-8D22-E8D2CEF27D1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76-4DE2-8D22-E8D2CEF27D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76-4DE2-8D22-E8D2CEF27D17}"/>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76-4DE2-8D22-E8D2CEF27D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76-4DE2-8D22-E8D2CEF27D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 '!$C$78:$C$82</c:f>
              <c:numCache>
                <c:formatCode>0.00%</c:formatCode>
                <c:ptCount val="5"/>
                <c:pt idx="0">
                  <c:v>0.75</c:v>
                </c:pt>
                <c:pt idx="1">
                  <c:v>0.625</c:v>
                </c:pt>
                <c:pt idx="2">
                  <c:v>0.83333333333333337</c:v>
                </c:pt>
                <c:pt idx="3">
                  <c:v>0.75</c:v>
                </c:pt>
                <c:pt idx="4">
                  <c:v>0.875</c:v>
                </c:pt>
              </c:numCache>
            </c:numRef>
          </c:val>
          <c:extLst>
            <c:ext xmlns:c16="http://schemas.microsoft.com/office/drawing/2014/chart" uri="{C3380CC4-5D6E-409C-BE32-E72D297353CC}">
              <c16:uniqueId val="{00000005-3576-4DE2-8D22-E8D2CEF27D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2°T'!$C$32</c:f>
              <c:strCache>
                <c:ptCount val="1"/>
                <c:pt idx="0">
                  <c:v>28/01/2023</c:v>
                </c:pt>
              </c:strCache>
            </c:strRef>
          </c:tx>
          <c:spPr>
            <a:noFill/>
            <a:ln>
              <a:noFill/>
            </a:ln>
            <a:effectLst/>
          </c:spPr>
          <c:invertIfNegative val="0"/>
          <c:errBars>
            <c:errBarType val="plus"/>
            <c:errValType val="cust"/>
            <c:noEndCap val="1"/>
            <c:plus>
              <c:numRef>
                <c:f>'Gantt 2°T'!$G$32:$G$37</c:f>
                <c:numCache>
                  <c:formatCode>General</c:formatCode>
                  <c:ptCount val="6"/>
                  <c:pt idx="0">
                    <c:v>194.09393939393942</c:v>
                  </c:pt>
                  <c:pt idx="1">
                    <c:v>0</c:v>
                  </c:pt>
                  <c:pt idx="2">
                    <c:v>88.340909090909093</c:v>
                  </c:pt>
                  <c:pt idx="3">
                    <c:v>86.156862745098039</c:v>
                  </c:pt>
                  <c:pt idx="4">
                    <c:v>134.01403508771929</c:v>
                  </c:pt>
                  <c:pt idx="5">
                    <c:v>130.63546363636365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0893-4173-9FBA-C63012D0E644}"/>
            </c:ext>
          </c:extLst>
        </c:ser>
        <c:ser>
          <c:idx val="1"/>
          <c:order val="1"/>
          <c:spPr>
            <a:solidFill>
              <a:schemeClr val="accent2"/>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0893-4173-9FBA-C63012D0E644}"/>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12</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100</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AE-46E0-AC8A-03D97F0E6B2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AE-46E0-AC8A-03D97F0E6B2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9AE-46E0-AC8A-03D97F0E6B2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'!$B$119:$B$121</c:f>
              <c:strCache>
                <c:ptCount val="3"/>
                <c:pt idx="0">
                  <c:v>Información</c:v>
                </c:pt>
                <c:pt idx="1">
                  <c:v>Diálogo</c:v>
                </c:pt>
                <c:pt idx="2">
                  <c:v>Responsabilidad</c:v>
                </c:pt>
              </c:strCache>
            </c:strRef>
          </c:cat>
          <c:val>
            <c:numRef>
              <c:f>'Gantt 3°T '!$C$119:$C$121</c:f>
              <c:numCache>
                <c:formatCode>0.00%</c:formatCode>
                <c:ptCount val="3"/>
                <c:pt idx="0">
                  <c:v>0.5</c:v>
                </c:pt>
                <c:pt idx="1">
                  <c:v>0.625</c:v>
                </c:pt>
                <c:pt idx="2">
                  <c:v>0.45</c:v>
                </c:pt>
              </c:numCache>
            </c:numRef>
          </c:val>
          <c:extLst>
            <c:ext xmlns:c16="http://schemas.microsoft.com/office/drawing/2014/chart" uri="{C3380CC4-5D6E-409C-BE32-E72D297353CC}">
              <c16:uniqueId val="{00000003-A9AE-46E0-AC8A-03D97F0E6B2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46-4A1C-89A9-16E27A4A0068}"/>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46-4A1C-89A9-16E27A4A0068}"/>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46-4A1C-89A9-16E27A4A0068}"/>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46-4A1C-89A9-16E27A4A0068}"/>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46-4A1C-89A9-16E27A4A0068}"/>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 '!$C$138:$C$142</c:f>
              <c:numCache>
                <c:formatCode>0.00%</c:formatCode>
                <c:ptCount val="5"/>
                <c:pt idx="0">
                  <c:v>0.4375</c:v>
                </c:pt>
                <c:pt idx="1">
                  <c:v>0.4</c:v>
                </c:pt>
                <c:pt idx="2">
                  <c:v>0.16666666666666666</c:v>
                </c:pt>
                <c:pt idx="3">
                  <c:v>1</c:v>
                </c:pt>
                <c:pt idx="4">
                  <c:v>0.29166666666666663</c:v>
                </c:pt>
              </c:numCache>
            </c:numRef>
          </c:val>
          <c:extLst>
            <c:ext xmlns:c16="http://schemas.microsoft.com/office/drawing/2014/chart" uri="{C3380CC4-5D6E-409C-BE32-E72D297353CC}">
              <c16:uniqueId val="{00000005-C446-4A1C-89A9-16E27A4A0068}"/>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F8-4444-B29F-75668CDED1A4}"/>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F8-4444-B29F-75668CDED1A4}"/>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F8-4444-B29F-75668CDED1A4}"/>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F8-4444-B29F-75668CDED1A4}"/>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F8-4444-B29F-75668CDED1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 '!$C$155:$C$159</c:f>
              <c:numCache>
                <c:formatCode>0.00%</c:formatCode>
                <c:ptCount val="5"/>
                <c:pt idx="0">
                  <c:v>0.49916666666666665</c:v>
                </c:pt>
                <c:pt idx="1">
                  <c:v>0.53125</c:v>
                </c:pt>
                <c:pt idx="2">
                  <c:v>0.14000000000000001</c:v>
                </c:pt>
                <c:pt idx="3">
                  <c:v>0</c:v>
                </c:pt>
                <c:pt idx="4">
                  <c:v>0.66666666666666663</c:v>
                </c:pt>
              </c:numCache>
            </c:numRef>
          </c:val>
          <c:extLst>
            <c:ext xmlns:c16="http://schemas.microsoft.com/office/drawing/2014/chart" uri="{C3380CC4-5D6E-409C-BE32-E72D297353CC}">
              <c16:uniqueId val="{00000005-B7F8-4444-B29F-75668CDED1A4}"/>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3°T '!$C$174:$C$197</c:f>
              <c:numCache>
                <c:formatCode>0.00%</c:formatCode>
                <c:ptCount val="24"/>
                <c:pt idx="0">
                  <c:v>0.75</c:v>
                </c:pt>
                <c:pt idx="1">
                  <c:v>0.5</c:v>
                </c:pt>
                <c:pt idx="2">
                  <c:v>1</c:v>
                </c:pt>
                <c:pt idx="3">
                  <c:v>0.75</c:v>
                </c:pt>
                <c:pt idx="4">
                  <c:v>0.75</c:v>
                </c:pt>
                <c:pt idx="5">
                  <c:v>0.75</c:v>
                </c:pt>
                <c:pt idx="6">
                  <c:v>0.75</c:v>
                </c:pt>
                <c:pt idx="7">
                  <c:v>0.75</c:v>
                </c:pt>
                <c:pt idx="8">
                  <c:v>0.75</c:v>
                </c:pt>
                <c:pt idx="9">
                  <c:v>0.75</c:v>
                </c:pt>
                <c:pt idx="10">
                  <c:v>0</c:v>
                </c:pt>
                <c:pt idx="11">
                  <c:v>0</c:v>
                </c:pt>
                <c:pt idx="12">
                  <c:v>0</c:v>
                </c:pt>
                <c:pt idx="13">
                  <c:v>0.8</c:v>
                </c:pt>
                <c:pt idx="14">
                  <c:v>0</c:v>
                </c:pt>
                <c:pt idx="15">
                  <c:v>0</c:v>
                </c:pt>
                <c:pt idx="16">
                  <c:v>0.625</c:v>
                </c:pt>
                <c:pt idx="17">
                  <c:v>0.625</c:v>
                </c:pt>
                <c:pt idx="18">
                  <c:v>0.75</c:v>
                </c:pt>
                <c:pt idx="19">
                  <c:v>0.75</c:v>
                </c:pt>
                <c:pt idx="20">
                  <c:v>0.70840000000000003</c:v>
                </c:pt>
                <c:pt idx="21">
                  <c:v>0.75</c:v>
                </c:pt>
                <c:pt idx="22">
                  <c:v>0.75</c:v>
                </c:pt>
                <c:pt idx="23">
                  <c:v>0</c:v>
                </c:pt>
              </c:numCache>
            </c:numRef>
          </c:val>
          <c:extLst>
            <c:ext xmlns:c16="http://schemas.microsoft.com/office/drawing/2014/chart" uri="{C3380CC4-5D6E-409C-BE32-E72D297353CC}">
              <c16:uniqueId val="{00000000-BEC4-4EC1-B7CB-3FE91CC867E5}"/>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A5C-4EE7-9031-2E7007BE442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5C-4EE7-9031-2E7007BE4423}"/>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A5C-4EE7-9031-2E7007BE4423}"/>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A5C-4EE7-9031-2E7007BE4423}"/>
              </c:ext>
            </c:extLst>
          </c:dPt>
          <c:dPt>
            <c:idx val="4"/>
            <c:bubble3D val="0"/>
            <c:spPr>
              <a:noFill/>
              <a:ln w="19050">
                <a:solidFill>
                  <a:schemeClr val="lt1"/>
                </a:solidFill>
              </a:ln>
              <a:effectLst/>
            </c:spPr>
            <c:extLst>
              <c:ext xmlns:c16="http://schemas.microsoft.com/office/drawing/2014/chart" uri="{C3380CC4-5D6E-409C-BE32-E72D297353CC}">
                <c16:uniqueId val="{00000009-1A5C-4EE7-9031-2E7007BE4423}"/>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A5C-4EE7-9031-2E7007BE4423}"/>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A5C-4EE7-9031-2E7007BE4423}"/>
              </c:ext>
            </c:extLst>
          </c:dPt>
          <c:dPt>
            <c:idx val="1"/>
            <c:bubble3D val="0"/>
            <c:spPr>
              <a:solidFill>
                <a:schemeClr val="tx1"/>
              </a:solidFill>
              <a:ln w="19050">
                <a:noFill/>
              </a:ln>
              <a:effectLst/>
            </c:spPr>
            <c:extLst>
              <c:ext xmlns:c16="http://schemas.microsoft.com/office/drawing/2014/chart" uri="{C3380CC4-5D6E-409C-BE32-E72D297353CC}">
                <c16:uniqueId val="{0000000E-1A5C-4EE7-9031-2E7007BE4423}"/>
              </c:ext>
            </c:extLst>
          </c:dPt>
          <c:dPt>
            <c:idx val="2"/>
            <c:bubble3D val="0"/>
            <c:spPr>
              <a:noFill/>
              <a:ln w="19050">
                <a:noFill/>
              </a:ln>
              <a:effectLst/>
            </c:spPr>
            <c:extLst>
              <c:ext xmlns:c16="http://schemas.microsoft.com/office/drawing/2014/chart" uri="{C3380CC4-5D6E-409C-BE32-E72D297353CC}">
                <c16:uniqueId val="{00000010-1A5C-4EE7-9031-2E7007BE4423}"/>
              </c:ext>
            </c:extLst>
          </c:dPt>
          <c:val>
            <c:numLit>
              <c:formatCode>General</c:formatCode>
              <c:ptCount val="3"/>
              <c:pt idx="0">
                <c:v>44.1</c:v>
              </c:pt>
              <c:pt idx="1">
                <c:v>2</c:v>
              </c:pt>
              <c:pt idx="2">
                <c:v>153.9</c:v>
              </c:pt>
            </c:numLit>
          </c:val>
          <c:extLst>
            <c:ext xmlns:c16="http://schemas.microsoft.com/office/drawing/2014/chart" uri="{C3380CC4-5D6E-409C-BE32-E72D297353CC}">
              <c16:uniqueId val="{00000011-1A5C-4EE7-9031-2E7007BE442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 '!$C$32</c:f>
              <c:strCache>
                <c:ptCount val="1"/>
                <c:pt idx="0">
                  <c:v>28/01/2023</c:v>
                </c:pt>
              </c:strCache>
            </c:strRef>
          </c:tx>
          <c:spPr>
            <a:noFill/>
            <a:ln>
              <a:noFill/>
            </a:ln>
            <a:effectLst/>
          </c:spPr>
          <c:invertIfNegative val="0"/>
          <c:errBars>
            <c:errBarType val="plus"/>
            <c:errValType val="cust"/>
            <c:noEndCap val="1"/>
            <c:plus>
              <c:numRef>
                <c:f>'Gantt 3°T '!$G$32:$G$37</c:f>
                <c:numCache>
                  <c:formatCode>General</c:formatCode>
                  <c:ptCount val="6"/>
                  <c:pt idx="0">
                    <c:v>261.18181818181819</c:v>
                  </c:pt>
                  <c:pt idx="1">
                    <c:v>67.600000000000009</c:v>
                  </c:pt>
                  <c:pt idx="2">
                    <c:v>164.30555555555554</c:v>
                  </c:pt>
                  <c:pt idx="3">
                    <c:v>117</c:v>
                  </c:pt>
                  <c:pt idx="4">
                    <c:v>167.17587301587301</c:v>
                  </c:pt>
                  <c:pt idx="5">
                    <c:v>203.69723636363636</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E59A-438F-AB97-2D1063AF6BB5}"/>
            </c:ext>
          </c:extLst>
        </c:ser>
        <c:ser>
          <c:idx val="1"/>
          <c:order val="1"/>
          <c:spPr>
            <a:solidFill>
              <a:schemeClr val="accent2"/>
            </a:solidFill>
            <a:ln>
              <a:noFill/>
            </a:ln>
            <a:effectLst/>
          </c:spPr>
          <c:invertIfNegative val="0"/>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E59A-438F-AB97-2D1063AF6BB5}"/>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_xlchart.v1.7</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txPr>
          <a:bodyPr spcFirstLastPara="1" vertOverflow="ellipsis" horzOverflow="overflow" wrap="square" lIns="0" tIns="0" rIns="0" bIns="0" anchor="ctr" anchorCtr="1"/>
          <a:lstStyle/>
          <a:p>
            <a:pPr algn="ctr" rtl="0">
              <a:defRPr sz="600"/>
            </a:pPr>
            <a:endParaRPr lang="es-ES" sz="600" b="0" i="0" u="none" strike="noStrike" baseline="0">
              <a:solidFill>
                <a:sysClr val="windowText" lastClr="000000">
                  <a:lumMod val="65000"/>
                  <a:lumOff val="35000"/>
                </a:sysClr>
              </a:solidFill>
              <a:latin typeface="Calibri" panose="020F0502020204030204"/>
            </a:endParaRPr>
          </a:p>
        </cx:txPr>
      </cx:axis>
      <cx:axis id="1">
        <cx:valScaling/>
        <cx:majorTickMarks type="out"/>
        <cx:tickLabels/>
      </cx:axis>
      <cx:axis id="2">
        <cx:valScaling max="1" min="0"/>
        <cx:units unit="percentage"/>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microsoft.com/office/2014/relationships/chartEx" Target="../charts/chartEx2.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0.xml"/><Relationship Id="rId5" Type="http://schemas.openxmlformats.org/officeDocument/2006/relationships/chart" Target="../charts/chart15.xml"/><Relationship Id="rId10" Type="http://schemas.openxmlformats.org/officeDocument/2006/relationships/chart" Target="../charts/chart19.xml"/><Relationship Id="rId4" Type="http://schemas.openxmlformats.org/officeDocument/2006/relationships/chart" Target="../charts/chart14.xml"/><Relationship Id="rId9"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microsoft.com/office/2014/relationships/chartEx" Target="../charts/chartEx3.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0.xml"/><Relationship Id="rId5" Type="http://schemas.openxmlformats.org/officeDocument/2006/relationships/chart" Target="../charts/chart25.xml"/><Relationship Id="rId10" Type="http://schemas.openxmlformats.org/officeDocument/2006/relationships/chart" Target="../charts/chart29.xml"/><Relationship Id="rId4" Type="http://schemas.openxmlformats.org/officeDocument/2006/relationships/chart" Target="../charts/chart24.xml"/><Relationship Id="rId9" Type="http://schemas.openxmlformats.org/officeDocument/2006/relationships/chart" Target="../charts/chart28.xml"/></Relationships>
</file>

<file path=xl/drawings/_rels/drawing7.xml.rels><?xml version="1.0" encoding="UTF-8" standalone="yes"?>
<Relationships xmlns="http://schemas.openxmlformats.org/package/2006/relationships"><Relationship Id="rId3" Type="http://schemas.microsoft.com/office/2014/relationships/chartEx" Target="../charts/chartEx4.xml"/><Relationship Id="rId2" Type="http://schemas.openxmlformats.org/officeDocument/2006/relationships/chart" Target="../charts/chart32.xml"/><Relationship Id="rId1" Type="http://schemas.openxmlformats.org/officeDocument/2006/relationships/chart" Target="../charts/chart3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7B016B73-D052-446E-B3E9-406AC71A6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198439</xdr:colOff>
      <xdr:row>59</xdr:row>
      <xdr:rowOff>230188</xdr:rowOff>
    </xdr:from>
    <xdr:to>
      <xdr:col>6</xdr:col>
      <xdr:colOff>1436689</xdr:colOff>
      <xdr:row>76</xdr:row>
      <xdr:rowOff>39688</xdr:rowOff>
    </xdr:to>
    <xdr:graphicFrame macro="">
      <xdr:nvGraphicFramePr>
        <xdr:cNvPr id="3" name="Gráfico 2">
          <a:extLst>
            <a:ext uri="{FF2B5EF4-FFF2-40B4-BE49-F238E27FC236}">
              <a16:creationId xmlns:a16="http://schemas.microsoft.com/office/drawing/2014/main" id="{A40C7EEC-329A-4941-BBFC-9B33CDB78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238126</xdr:colOff>
      <xdr:row>76</xdr:row>
      <xdr:rowOff>142475</xdr:rowOff>
    </xdr:from>
    <xdr:to>
      <xdr:col>6</xdr:col>
      <xdr:colOff>1531937</xdr:colOff>
      <xdr:row>98</xdr:row>
      <xdr:rowOff>174624</xdr:rowOff>
    </xdr:to>
    <xdr:graphicFrame macro="">
      <xdr:nvGraphicFramePr>
        <xdr:cNvPr id="5" name="Gráfico 4">
          <a:extLst>
            <a:ext uri="{FF2B5EF4-FFF2-40B4-BE49-F238E27FC236}">
              <a16:creationId xmlns:a16="http://schemas.microsoft.com/office/drawing/2014/main" id="{EA269D74-B4CF-4E90-A965-13371E6E7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208358</xdr:colOff>
      <xdr:row>114</xdr:row>
      <xdr:rowOff>174626</xdr:rowOff>
    </xdr:from>
    <xdr:to>
      <xdr:col>6</xdr:col>
      <xdr:colOff>1393031</xdr:colOff>
      <xdr:row>133</xdr:row>
      <xdr:rowOff>55563</xdr:rowOff>
    </xdr:to>
    <xdr:graphicFrame macro="">
      <xdr:nvGraphicFramePr>
        <xdr:cNvPr id="6" name="Gráfico 5">
          <a:extLst>
            <a:ext uri="{FF2B5EF4-FFF2-40B4-BE49-F238E27FC236}">
              <a16:creationId xmlns:a16="http://schemas.microsoft.com/office/drawing/2014/main" id="{5AAF103A-19F8-47BA-8967-EB205651A5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160734</xdr:colOff>
      <xdr:row>133</xdr:row>
      <xdr:rowOff>71438</xdr:rowOff>
    </xdr:from>
    <xdr:to>
      <xdr:col>6</xdr:col>
      <xdr:colOff>1365250</xdr:colOff>
      <xdr:row>149</xdr:row>
      <xdr:rowOff>158750</xdr:rowOff>
    </xdr:to>
    <xdr:graphicFrame macro="">
      <xdr:nvGraphicFramePr>
        <xdr:cNvPr id="7" name="Gráfico 6">
          <a:extLst>
            <a:ext uri="{FF2B5EF4-FFF2-40B4-BE49-F238E27FC236}">
              <a16:creationId xmlns:a16="http://schemas.microsoft.com/office/drawing/2014/main" id="{15A17188-274E-424E-8631-C000ED3E3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180577</xdr:colOff>
      <xdr:row>150</xdr:row>
      <xdr:rowOff>91282</xdr:rowOff>
    </xdr:from>
    <xdr:to>
      <xdr:col>6</xdr:col>
      <xdr:colOff>1420811</xdr:colOff>
      <xdr:row>171</xdr:row>
      <xdr:rowOff>79376</xdr:rowOff>
    </xdr:to>
    <xdr:graphicFrame macro="">
      <xdr:nvGraphicFramePr>
        <xdr:cNvPr id="8" name="Gráfico 7">
          <a:extLst>
            <a:ext uri="{FF2B5EF4-FFF2-40B4-BE49-F238E27FC236}">
              <a16:creationId xmlns:a16="http://schemas.microsoft.com/office/drawing/2014/main" id="{D841A7B7-2C0A-49B5-ABF1-EE86FDBB27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236140</xdr:colOff>
      <xdr:row>100</xdr:row>
      <xdr:rowOff>47624</xdr:rowOff>
    </xdr:from>
    <xdr:to>
      <xdr:col>6</xdr:col>
      <xdr:colOff>1468437</xdr:colOff>
      <xdr:row>113</xdr:row>
      <xdr:rowOff>142875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17EDA7A5-115B-4F2C-9AEA-4AF02293C09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36140" y="1928812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144860</xdr:colOff>
      <xdr:row>171</xdr:row>
      <xdr:rowOff>186132</xdr:rowOff>
    </xdr:from>
    <xdr:to>
      <xdr:col>6</xdr:col>
      <xdr:colOff>1377157</xdr:colOff>
      <xdr:row>200</xdr:row>
      <xdr:rowOff>127000</xdr:rowOff>
    </xdr:to>
    <xdr:graphicFrame macro="">
      <xdr:nvGraphicFramePr>
        <xdr:cNvPr id="10" name="Gráfico 9">
          <a:extLst>
            <a:ext uri="{FF2B5EF4-FFF2-40B4-BE49-F238E27FC236}">
              <a16:creationId xmlns:a16="http://schemas.microsoft.com/office/drawing/2014/main" id="{C188CAE2-0B19-425D-A0C7-7ACBB511D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12D5C365-70B0-4831-8047-F3A2C0DB0F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EA11114C-1881-4630-93F8-BF15D723E356}"/>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7A409873-5D8C-42C0-A7CF-1B57ABFCAEB2}"/>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48,4%</a:t>
          </a:fld>
          <a:endParaRPr lang="es-CO" sz="5400" b="1">
            <a:solidFill>
              <a:sysClr val="windowText" lastClr="000000"/>
            </a:solidFill>
          </a:endParaRPr>
        </a:p>
      </xdr:txBody>
    </xdr:sp>
    <xdr:clientData/>
  </xdr:twoCellAnchor>
  <xdr:twoCellAnchor>
    <xdr:from>
      <xdr:col>0</xdr:col>
      <xdr:colOff>318294</xdr:colOff>
      <xdr:row>16</xdr:row>
      <xdr:rowOff>131763</xdr:rowOff>
    </xdr:from>
    <xdr:to>
      <xdr:col>7</xdr:col>
      <xdr:colOff>57945</xdr:colOff>
      <xdr:row>39</xdr:row>
      <xdr:rowOff>146845</xdr:rowOff>
    </xdr:to>
    <xdr:graphicFrame macro="">
      <xdr:nvGraphicFramePr>
        <xdr:cNvPr id="14" name="Gráfico 13">
          <a:extLst>
            <a:ext uri="{FF2B5EF4-FFF2-40B4-BE49-F238E27FC236}">
              <a16:creationId xmlns:a16="http://schemas.microsoft.com/office/drawing/2014/main" id="{D0350254-9CBF-477B-9C5D-49DD932D6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279796</xdr:colOff>
      <xdr:row>41</xdr:row>
      <xdr:rowOff>98820</xdr:rowOff>
    </xdr:from>
    <xdr:to>
      <xdr:col>6</xdr:col>
      <xdr:colOff>1488281</xdr:colOff>
      <xdr:row>55</xdr:row>
      <xdr:rowOff>175020</xdr:rowOff>
    </xdr:to>
    <xdr:graphicFrame macro="">
      <xdr:nvGraphicFramePr>
        <xdr:cNvPr id="15" name="Gráfico 14">
          <a:extLst>
            <a:ext uri="{FF2B5EF4-FFF2-40B4-BE49-F238E27FC236}">
              <a16:creationId xmlns:a16="http://schemas.microsoft.com/office/drawing/2014/main" id="{1748770B-864F-9D8E-1813-78EFB9440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A32859FD-7A05-4B02-B667-E26349175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67</xdr:row>
      <xdr:rowOff>174625</xdr:rowOff>
    </xdr:from>
    <xdr:to>
      <xdr:col>6</xdr:col>
      <xdr:colOff>1424781</xdr:colOff>
      <xdr:row>84</xdr:row>
      <xdr:rowOff>174625</xdr:rowOff>
    </xdr:to>
    <xdr:graphicFrame macro="">
      <xdr:nvGraphicFramePr>
        <xdr:cNvPr id="3" name="Gráfico 2">
          <a:extLst>
            <a:ext uri="{FF2B5EF4-FFF2-40B4-BE49-F238E27FC236}">
              <a16:creationId xmlns:a16="http://schemas.microsoft.com/office/drawing/2014/main" id="{CADCD82D-285A-430F-9267-4CDF15CF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40</xdr:row>
      <xdr:rowOff>230189</xdr:rowOff>
    </xdr:from>
    <xdr:to>
      <xdr:col>6</xdr:col>
      <xdr:colOff>1343421</xdr:colOff>
      <xdr:row>55</xdr:row>
      <xdr:rowOff>127000</xdr:rowOff>
    </xdr:to>
    <xdr:graphicFrame macro="">
      <xdr:nvGraphicFramePr>
        <xdr:cNvPr id="4" name="Gráfico 3">
          <a:extLst>
            <a:ext uri="{FF2B5EF4-FFF2-40B4-BE49-F238E27FC236}">
              <a16:creationId xmlns:a16="http://schemas.microsoft.com/office/drawing/2014/main" id="{D363B5FB-C134-4F35-A626-E19C4119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285751</xdr:colOff>
      <xdr:row>76</xdr:row>
      <xdr:rowOff>110725</xdr:rowOff>
    </xdr:from>
    <xdr:to>
      <xdr:col>7</xdr:col>
      <xdr:colOff>23812</xdr:colOff>
      <xdr:row>98</xdr:row>
      <xdr:rowOff>142874</xdr:rowOff>
    </xdr:to>
    <xdr:graphicFrame macro="">
      <xdr:nvGraphicFramePr>
        <xdr:cNvPr id="5" name="Gráfico 4">
          <a:extLst>
            <a:ext uri="{FF2B5EF4-FFF2-40B4-BE49-F238E27FC236}">
              <a16:creationId xmlns:a16="http://schemas.microsoft.com/office/drawing/2014/main" id="{C6560380-B4A0-4336-8847-8EEDC3FB4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303608</xdr:colOff>
      <xdr:row>114</xdr:row>
      <xdr:rowOff>47626</xdr:rowOff>
    </xdr:from>
    <xdr:to>
      <xdr:col>6</xdr:col>
      <xdr:colOff>1488281</xdr:colOff>
      <xdr:row>132</xdr:row>
      <xdr:rowOff>119063</xdr:rowOff>
    </xdr:to>
    <xdr:graphicFrame macro="">
      <xdr:nvGraphicFramePr>
        <xdr:cNvPr id="6" name="Gráfico 5">
          <a:extLst>
            <a:ext uri="{FF2B5EF4-FFF2-40B4-BE49-F238E27FC236}">
              <a16:creationId xmlns:a16="http://schemas.microsoft.com/office/drawing/2014/main" id="{4637DC21-486C-45DA-93F9-B90A3EC5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17859</xdr:colOff>
      <xdr:row>133</xdr:row>
      <xdr:rowOff>71438</xdr:rowOff>
    </xdr:from>
    <xdr:to>
      <xdr:col>7</xdr:col>
      <xdr:colOff>0</xdr:colOff>
      <xdr:row>149</xdr:row>
      <xdr:rowOff>158750</xdr:rowOff>
    </xdr:to>
    <xdr:graphicFrame macro="">
      <xdr:nvGraphicFramePr>
        <xdr:cNvPr id="7" name="Gráfico 6">
          <a:extLst>
            <a:ext uri="{FF2B5EF4-FFF2-40B4-BE49-F238E27FC236}">
              <a16:creationId xmlns:a16="http://schemas.microsoft.com/office/drawing/2014/main" id="{5225E427-FE17-4B62-B0DB-215ECCAC1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5952</xdr:colOff>
      <xdr:row>150</xdr:row>
      <xdr:rowOff>11907</xdr:rowOff>
    </xdr:from>
    <xdr:to>
      <xdr:col>7</xdr:col>
      <xdr:colOff>23811</xdr:colOff>
      <xdr:row>171</xdr:row>
      <xdr:rowOff>1</xdr:rowOff>
    </xdr:to>
    <xdr:graphicFrame macro="">
      <xdr:nvGraphicFramePr>
        <xdr:cNvPr id="8" name="Gráfico 7">
          <a:extLst>
            <a:ext uri="{FF2B5EF4-FFF2-40B4-BE49-F238E27FC236}">
              <a16:creationId xmlns:a16="http://schemas.microsoft.com/office/drawing/2014/main" id="{AA8E73FA-2201-4431-9A25-CA0641D72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100</xdr:row>
      <xdr:rowOff>15874</xdr:rowOff>
    </xdr:from>
    <xdr:to>
      <xdr:col>6</xdr:col>
      <xdr:colOff>1547812</xdr:colOff>
      <xdr:row>113</xdr:row>
      <xdr:rowOff>111125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E19F2594-5FFC-4D84-925D-444990311E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1925637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33735</xdr:colOff>
      <xdr:row>171</xdr:row>
      <xdr:rowOff>106757</xdr:rowOff>
    </xdr:from>
    <xdr:to>
      <xdr:col>7</xdr:col>
      <xdr:colOff>43657</xdr:colOff>
      <xdr:row>200</xdr:row>
      <xdr:rowOff>47625</xdr:rowOff>
    </xdr:to>
    <xdr:graphicFrame macro="">
      <xdr:nvGraphicFramePr>
        <xdr:cNvPr id="10" name="Gráfico 9">
          <a:extLst>
            <a:ext uri="{FF2B5EF4-FFF2-40B4-BE49-F238E27FC236}">
              <a16:creationId xmlns:a16="http://schemas.microsoft.com/office/drawing/2014/main" id="{D77A12DA-B5AA-43EE-812F-3A2B45C4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CD7E2F69-B230-4069-BF45-148FCCF8A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08C735CC-B5E1-4FDD-A1F9-29446C24BF5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4307EC79-50D0-41EC-B3D4-02AC74A4C6E5}"/>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31,2%</a:t>
          </a:fld>
          <a:endParaRPr lang="es-CO" sz="5400" b="1">
            <a:solidFill>
              <a:sysClr val="windowText" lastClr="000000"/>
            </a:solidFill>
          </a:endParaRPr>
        </a:p>
      </xdr:txBody>
    </xdr:sp>
    <xdr:clientData/>
  </xdr:twoCellAnchor>
  <xdr:twoCellAnchor>
    <xdr:from>
      <xdr:col>1</xdr:col>
      <xdr:colOff>16670</xdr:colOff>
      <xdr:row>15</xdr:row>
      <xdr:rowOff>143669</xdr:rowOff>
    </xdr:from>
    <xdr:to>
      <xdr:col>7</xdr:col>
      <xdr:colOff>101602</xdr:colOff>
      <xdr:row>38</xdr:row>
      <xdr:rowOff>158751</xdr:rowOff>
    </xdr:to>
    <xdr:graphicFrame macro="">
      <xdr:nvGraphicFramePr>
        <xdr:cNvPr id="14" name="Gráfico 13">
          <a:extLst>
            <a:ext uri="{FF2B5EF4-FFF2-40B4-BE49-F238E27FC236}">
              <a16:creationId xmlns:a16="http://schemas.microsoft.com/office/drawing/2014/main" id="{1698D6F9-4CB5-4FB8-A5DE-654341577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4</xdr:col>
      <xdr:colOff>54382</xdr:colOff>
      <xdr:row>2</xdr:row>
      <xdr:rowOff>164226</xdr:rowOff>
    </xdr:from>
    <xdr:ext cx="4452689" cy="1782924"/>
    <xdr:sp macro="" textlink="">
      <xdr:nvSpPr>
        <xdr:cNvPr id="15" name="Rectángulo 14">
          <a:extLst>
            <a:ext uri="{FF2B5EF4-FFF2-40B4-BE49-F238E27FC236}">
              <a16:creationId xmlns:a16="http://schemas.microsoft.com/office/drawing/2014/main" id="{E5037214-C3CC-0B89-9982-44A8DA21BBE9}"/>
            </a:ext>
          </a:extLst>
        </xdr:cNvPr>
        <xdr:cNvSpPr/>
      </xdr:nvSpPr>
      <xdr:spPr>
        <a:xfrm rot="19227123">
          <a:off x="8388757" y="592851"/>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oneCellAnchor>
    <xdr:from>
      <xdr:col>4</xdr:col>
      <xdr:colOff>904874</xdr:colOff>
      <xdr:row>102</xdr:row>
      <xdr:rowOff>111125</xdr:rowOff>
    </xdr:from>
    <xdr:ext cx="4452689" cy="1782924"/>
    <xdr:sp macro="" textlink="">
      <xdr:nvSpPr>
        <xdr:cNvPr id="16" name="Rectángulo 15">
          <a:extLst>
            <a:ext uri="{FF2B5EF4-FFF2-40B4-BE49-F238E27FC236}">
              <a16:creationId xmlns:a16="http://schemas.microsoft.com/office/drawing/2014/main" id="{54F69C5E-7692-4F3A-BD78-9CCB6E0E5782}"/>
            </a:ext>
          </a:extLst>
        </xdr:cNvPr>
        <xdr:cNvSpPr/>
      </xdr:nvSpPr>
      <xdr:spPr>
        <a:xfrm rot="19227123">
          <a:off x="9239249" y="19732625"/>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wsDr>
</file>

<file path=xl/drawings/drawing6.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247650</xdr:colOff>
      <xdr:row>13</xdr:row>
      <xdr:rowOff>133349</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61912</xdr:rowOff>
    </xdr:from>
    <xdr:to>
      <xdr:col>6</xdr:col>
      <xdr:colOff>238125</xdr:colOff>
      <xdr:row>29</xdr:row>
      <xdr:rowOff>138112</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52386</xdr:rowOff>
    </xdr:from>
    <xdr:to>
      <xdr:col>6</xdr:col>
      <xdr:colOff>228600</xdr:colOff>
      <xdr:row>46</xdr:row>
      <xdr:rowOff>171449</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0" y="6729411"/>
              <a:ext cx="6677025"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OneDrive%20-%20Instituto%20Nacional%20de%20Vias%20-%20INVIAS/AppData/Local/Microsoft/Windows/INetCache/Content.MSO/C4%20AC" TargetMode="External"/><Relationship Id="rId2" Type="http://schemas.openxmlformats.org/officeDocument/2006/relationships/hyperlink" Target="../../../../../../../../../OneDrive%20-%20Instituto%20Nacional%20de%20Vias%20-%20INVIAS/AppData/Local/Microsoft/Windows/INetCache/Content.MSO/C3%20RDC" TargetMode="External"/><Relationship Id="rId1" Type="http://schemas.openxmlformats.org/officeDocument/2006/relationships/hyperlink" Target="../../../../../../../../../OneDrive%20-%20Instituto%20Nacional%20de%20Vias%20-%20INVIAS/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OneDrive%20-%20Instituto%20Nacional%20de%20Vias%20-%20INVIAS/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https://invias.sharepoint.com/:f:/s/GRUPOATENCINALCIUDADANO/EoVEsCLWaUFJqf9qPCeOZxABEmG2c1vuepQGpurJu1zMgA?e=AiGXBw"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130</v>
      </c>
      <c r="B2" t="s">
        <v>126</v>
      </c>
      <c r="C2" t="s">
        <v>127</v>
      </c>
      <c r="D2" t="s">
        <v>128</v>
      </c>
      <c r="E2" t="s">
        <v>129</v>
      </c>
      <c r="F2" t="s">
        <v>131</v>
      </c>
    </row>
    <row r="3" spans="1:6" x14ac:dyDescent="0.25">
      <c r="A3">
        <v>1</v>
      </c>
      <c r="B3" s="12"/>
      <c r="C3" s="12"/>
      <c r="D3" s="12"/>
      <c r="E3" s="12"/>
      <c r="F3" s="12"/>
    </row>
    <row r="4" spans="1:6" x14ac:dyDescent="0.25">
      <c r="A4">
        <v>2</v>
      </c>
      <c r="B4" s="12"/>
      <c r="C4" s="12"/>
      <c r="D4" s="12"/>
      <c r="E4" s="12"/>
      <c r="F4" s="12"/>
    </row>
    <row r="5" spans="1:6" x14ac:dyDescent="0.25">
      <c r="A5">
        <v>3</v>
      </c>
      <c r="B5" s="12"/>
      <c r="C5" s="12"/>
      <c r="D5" s="12"/>
      <c r="E5" s="12"/>
      <c r="F5" s="12"/>
    </row>
    <row r="6" spans="1:6" x14ac:dyDescent="0.25">
      <c r="A6">
        <v>4</v>
      </c>
      <c r="B6" s="12"/>
      <c r="C6" s="12"/>
      <c r="D6" s="12"/>
      <c r="E6" s="12"/>
      <c r="F6" s="12"/>
    </row>
    <row r="7" spans="1:6" x14ac:dyDescent="0.25">
      <c r="A7">
        <v>5</v>
      </c>
      <c r="B7" s="12"/>
      <c r="C7" s="12"/>
      <c r="D7" s="12"/>
      <c r="E7" s="12"/>
      <c r="F7" s="12"/>
    </row>
    <row r="8" spans="1:6" x14ac:dyDescent="0.25">
      <c r="A8">
        <v>6</v>
      </c>
      <c r="B8" s="12"/>
      <c r="C8" s="12"/>
      <c r="D8" s="12"/>
      <c r="E8" s="12"/>
      <c r="F8" s="12"/>
    </row>
    <row r="9" spans="1:6" x14ac:dyDescent="0.25">
      <c r="A9">
        <v>7</v>
      </c>
      <c r="B9" s="12"/>
      <c r="C9" s="12"/>
      <c r="D9" s="12"/>
      <c r="E9" s="12"/>
      <c r="F9" s="12"/>
    </row>
    <row r="10" spans="1:6" x14ac:dyDescent="0.25">
      <c r="A10">
        <v>8</v>
      </c>
      <c r="B10" s="12"/>
      <c r="C10" s="12"/>
      <c r="D10" s="12"/>
      <c r="E10" s="12"/>
      <c r="F10" s="12"/>
    </row>
    <row r="11" spans="1:6" x14ac:dyDescent="0.25">
      <c r="A11">
        <v>9</v>
      </c>
      <c r="B11" s="12"/>
      <c r="C11" s="12"/>
      <c r="D11" s="12"/>
      <c r="E11" s="12"/>
      <c r="F11" s="12"/>
    </row>
    <row r="12" spans="1:6" x14ac:dyDescent="0.25">
      <c r="A12">
        <v>10</v>
      </c>
      <c r="B12" s="12"/>
      <c r="C12" s="12"/>
      <c r="D12" s="12"/>
      <c r="E12" s="18"/>
      <c r="F12" s="18"/>
    </row>
    <row r="13" spans="1:6" x14ac:dyDescent="0.25">
      <c r="A13">
        <v>11</v>
      </c>
      <c r="B13" s="12"/>
      <c r="C13" s="12"/>
      <c r="D13" s="12"/>
      <c r="E13" s="18"/>
      <c r="F13" s="18"/>
    </row>
    <row r="14" spans="1:6" x14ac:dyDescent="0.25">
      <c r="A14">
        <v>12</v>
      </c>
      <c r="B14" s="12"/>
      <c r="C14" s="12"/>
      <c r="D14" s="12"/>
      <c r="E14" s="18"/>
      <c r="F14" s="18"/>
    </row>
    <row r="15" spans="1:6" x14ac:dyDescent="0.25">
      <c r="A15">
        <v>13</v>
      </c>
      <c r="B15" s="12"/>
      <c r="C15" s="12"/>
      <c r="D15" s="12"/>
      <c r="E15" s="18"/>
      <c r="F15" s="18"/>
    </row>
    <row r="16" spans="1:6" x14ac:dyDescent="0.25">
      <c r="A16">
        <v>14</v>
      </c>
      <c r="B16" s="12"/>
      <c r="C16" s="12"/>
      <c r="D16" s="12"/>
      <c r="E16" s="18"/>
      <c r="F16" s="18"/>
    </row>
    <row r="17" spans="1:6" x14ac:dyDescent="0.25">
      <c r="A17">
        <v>15</v>
      </c>
      <c r="B17" s="12"/>
      <c r="C17" s="12"/>
      <c r="D17" s="12"/>
      <c r="E17" s="12"/>
      <c r="F17" s="12"/>
    </row>
    <row r="18" spans="1:6" x14ac:dyDescent="0.25">
      <c r="A18">
        <v>16</v>
      </c>
      <c r="B18" s="12"/>
      <c r="C18" s="12"/>
      <c r="D18" s="12"/>
      <c r="E18" s="12"/>
      <c r="F18" s="12"/>
    </row>
    <row r="19" spans="1:6" x14ac:dyDescent="0.25">
      <c r="A19">
        <v>17</v>
      </c>
      <c r="B19" s="12"/>
      <c r="C19" s="12"/>
      <c r="D19" s="12"/>
      <c r="E19" s="12"/>
      <c r="F19" s="12"/>
    </row>
    <row r="20" spans="1:6" x14ac:dyDescent="0.25">
      <c r="A20">
        <v>18</v>
      </c>
      <c r="B20" s="15"/>
      <c r="C20" s="16"/>
      <c r="D20" s="17"/>
      <c r="E20" s="17"/>
      <c r="F20" s="17"/>
    </row>
    <row r="21" spans="1:6" x14ac:dyDescent="0.25">
      <c r="A21">
        <v>19</v>
      </c>
      <c r="B21" s="15"/>
      <c r="C21" s="16"/>
      <c r="D21" s="17"/>
      <c r="E21" s="17"/>
      <c r="F21" s="17"/>
    </row>
    <row r="22" spans="1:6" x14ac:dyDescent="0.25">
      <c r="A22">
        <v>20</v>
      </c>
      <c r="B22" s="15"/>
      <c r="C22" s="16"/>
      <c r="D22" s="17"/>
      <c r="E22" s="17"/>
      <c r="F22" s="17"/>
    </row>
    <row r="23" spans="1:6" x14ac:dyDescent="0.25">
      <c r="A23">
        <v>21</v>
      </c>
      <c r="B23" s="15"/>
      <c r="C23" s="16"/>
      <c r="D23" s="17"/>
      <c r="E23" s="17"/>
      <c r="F23" s="17"/>
    </row>
    <row r="24" spans="1:6" x14ac:dyDescent="0.25">
      <c r="A24">
        <v>22</v>
      </c>
      <c r="B24" s="15"/>
      <c r="C24" s="16"/>
      <c r="D24" s="17"/>
      <c r="E24" s="17"/>
      <c r="F24" s="17"/>
    </row>
    <row r="25" spans="1:6" x14ac:dyDescent="0.25">
      <c r="A25">
        <v>23</v>
      </c>
      <c r="B25" s="15"/>
      <c r="C25" s="16"/>
      <c r="D25" s="17"/>
      <c r="E25" s="12"/>
      <c r="F25" s="17"/>
    </row>
    <row r="26" spans="1:6" x14ac:dyDescent="0.25">
      <c r="A26">
        <v>24</v>
      </c>
      <c r="B26" s="15"/>
      <c r="C26" s="16"/>
      <c r="D26" s="17"/>
      <c r="E26" s="12"/>
      <c r="F26" s="17"/>
    </row>
    <row r="27" spans="1:6" x14ac:dyDescent="0.25">
      <c r="A27">
        <v>25</v>
      </c>
      <c r="B27" s="15"/>
      <c r="C27" s="16"/>
      <c r="D27" s="17"/>
      <c r="E27" s="12"/>
      <c r="F27" s="17"/>
    </row>
    <row r="28" spans="1:6" x14ac:dyDescent="0.25">
      <c r="A28">
        <v>26</v>
      </c>
      <c r="B28" s="15"/>
      <c r="C28" s="16"/>
      <c r="D28" s="17"/>
      <c r="E28" s="17"/>
      <c r="F28" s="17"/>
    </row>
    <row r="29" spans="1:6" x14ac:dyDescent="0.25">
      <c r="A29">
        <v>27</v>
      </c>
      <c r="B29" s="15"/>
      <c r="C29" s="16"/>
      <c r="D29" s="17"/>
      <c r="E29" s="17"/>
      <c r="F29" s="17"/>
    </row>
    <row r="30" spans="1:6" x14ac:dyDescent="0.25">
      <c r="A30">
        <v>28</v>
      </c>
      <c r="B30" s="15"/>
      <c r="C30" s="16"/>
      <c r="D30" s="17"/>
      <c r="E30" s="12"/>
      <c r="F30" s="17"/>
    </row>
    <row r="31" spans="1:6" x14ac:dyDescent="0.25">
      <c r="A31">
        <v>29</v>
      </c>
      <c r="B31" s="15"/>
      <c r="C31" s="16"/>
      <c r="D31" s="17"/>
      <c r="E31" s="17"/>
      <c r="F31" s="17"/>
    </row>
    <row r="32" spans="1:6" x14ac:dyDescent="0.25">
      <c r="A32">
        <v>30</v>
      </c>
      <c r="B32" s="15"/>
      <c r="C32" s="16"/>
      <c r="D32" s="17"/>
      <c r="E32" s="12"/>
      <c r="F32" s="17"/>
    </row>
    <row r="33" spans="1:6" x14ac:dyDescent="0.25">
      <c r="A33">
        <v>31</v>
      </c>
      <c r="B33" s="15"/>
      <c r="C33" s="16"/>
      <c r="D33" s="17"/>
      <c r="E33" s="17"/>
      <c r="F33" s="14"/>
    </row>
    <row r="34" spans="1:6" x14ac:dyDescent="0.25">
      <c r="A34">
        <v>32</v>
      </c>
      <c r="B34" s="15"/>
      <c r="C34" s="16"/>
      <c r="D34" s="17"/>
      <c r="E34" s="12"/>
      <c r="F34" s="17"/>
    </row>
    <row r="35" spans="1:6" x14ac:dyDescent="0.25">
      <c r="A35">
        <v>33</v>
      </c>
      <c r="B35" s="15"/>
      <c r="C35" s="16"/>
      <c r="D35" s="17"/>
      <c r="E35" s="12"/>
      <c r="F35" s="17"/>
    </row>
    <row r="36" spans="1:6" x14ac:dyDescent="0.25">
      <c r="A36">
        <v>34</v>
      </c>
      <c r="B36" s="15"/>
      <c r="C36" s="16"/>
      <c r="D36" s="17"/>
      <c r="E36" s="12"/>
      <c r="F36" s="17"/>
    </row>
    <row r="37" spans="1:6" x14ac:dyDescent="0.25">
      <c r="A37">
        <v>35</v>
      </c>
      <c r="B37" s="15"/>
      <c r="C37" s="16"/>
      <c r="D37" s="17"/>
      <c r="E37" s="12"/>
      <c r="F37" s="17"/>
    </row>
    <row r="38" spans="1:6" x14ac:dyDescent="0.25">
      <c r="A38">
        <v>36</v>
      </c>
      <c r="B38" s="15"/>
      <c r="C38" s="16"/>
      <c r="D38" s="17"/>
      <c r="E38" s="12"/>
      <c r="F38" s="17"/>
    </row>
    <row r="39" spans="1:6" x14ac:dyDescent="0.25">
      <c r="A39">
        <v>37</v>
      </c>
      <c r="B39" s="15"/>
      <c r="C39" s="16"/>
      <c r="D39" s="17"/>
      <c r="E39" s="12"/>
      <c r="F39" s="17"/>
    </row>
    <row r="40" spans="1:6" x14ac:dyDescent="0.25">
      <c r="A40">
        <v>38</v>
      </c>
      <c r="B40" s="15"/>
      <c r="C40" s="16"/>
      <c r="D40" s="17"/>
      <c r="E40" s="12"/>
      <c r="F40" s="17"/>
    </row>
    <row r="41" spans="1:6" x14ac:dyDescent="0.25">
      <c r="A41">
        <v>39</v>
      </c>
      <c r="B41" s="15"/>
      <c r="C41" s="16"/>
      <c r="D41" s="17"/>
      <c r="E41" s="12"/>
      <c r="F41" s="17"/>
    </row>
    <row r="42" spans="1:6" x14ac:dyDescent="0.25">
      <c r="A42">
        <v>40</v>
      </c>
      <c r="B42" s="15"/>
      <c r="C42" s="16"/>
      <c r="D42" s="17"/>
      <c r="E42" s="17"/>
      <c r="F42" s="17"/>
    </row>
    <row r="43" spans="1:6" x14ac:dyDescent="0.25">
      <c r="A43">
        <v>41</v>
      </c>
      <c r="B43" s="15"/>
      <c r="C43" s="16"/>
      <c r="D43" s="17"/>
      <c r="E43" s="17"/>
      <c r="F43" s="17"/>
    </row>
    <row r="44" spans="1:6" x14ac:dyDescent="0.25">
      <c r="A44">
        <v>42</v>
      </c>
      <c r="B44" s="15"/>
      <c r="C44" s="16"/>
      <c r="D44" s="17"/>
      <c r="E44" s="17"/>
      <c r="F44" s="17"/>
    </row>
    <row r="45" spans="1:6" x14ac:dyDescent="0.25">
      <c r="A45">
        <v>43</v>
      </c>
      <c r="B45" s="15"/>
      <c r="C45" s="16"/>
      <c r="D45" s="17"/>
      <c r="E45" s="17"/>
      <c r="F45" s="17"/>
    </row>
    <row r="46" spans="1:6" x14ac:dyDescent="0.25">
      <c r="A46">
        <v>44</v>
      </c>
      <c r="B46" s="15"/>
      <c r="C46" s="16"/>
      <c r="D46" s="17"/>
      <c r="E46" s="17"/>
      <c r="F46" s="17"/>
    </row>
    <row r="47" spans="1:6" x14ac:dyDescent="0.25">
      <c r="A47">
        <v>45</v>
      </c>
      <c r="B47" s="15"/>
      <c r="C47" s="16"/>
      <c r="D47" s="17"/>
      <c r="E47" s="17"/>
      <c r="F47" s="17"/>
    </row>
    <row r="48" spans="1:6" x14ac:dyDescent="0.25">
      <c r="A48">
        <v>46</v>
      </c>
      <c r="B48" s="15"/>
      <c r="C48" s="16"/>
      <c r="D48" s="17"/>
      <c r="E48" s="17"/>
      <c r="F48" s="17"/>
    </row>
    <row r="49" spans="1:6" x14ac:dyDescent="0.25">
      <c r="A49">
        <v>47</v>
      </c>
      <c r="B49" s="15"/>
      <c r="C49" s="16"/>
      <c r="D49" s="17"/>
      <c r="E49" s="12"/>
      <c r="F49" s="17"/>
    </row>
    <row r="50" spans="1:6" x14ac:dyDescent="0.25">
      <c r="A50">
        <v>48</v>
      </c>
      <c r="B50" s="15"/>
      <c r="C50" s="16"/>
      <c r="D50" s="17"/>
      <c r="E50" s="17"/>
      <c r="F50" s="17"/>
    </row>
    <row r="51" spans="1:6" x14ac:dyDescent="0.25">
      <c r="A51">
        <v>49</v>
      </c>
      <c r="B51" s="15"/>
      <c r="C51" s="16"/>
      <c r="D51" s="17"/>
      <c r="E51" s="12"/>
      <c r="F51" s="17"/>
    </row>
    <row r="52" spans="1:6" x14ac:dyDescent="0.25">
      <c r="A52">
        <v>50</v>
      </c>
      <c r="B52" s="15"/>
      <c r="C52" s="16"/>
      <c r="D52" s="17"/>
      <c r="E52" s="12"/>
      <c r="F52" s="17"/>
    </row>
    <row r="53" spans="1:6" x14ac:dyDescent="0.25">
      <c r="A53">
        <v>51</v>
      </c>
      <c r="B53" s="15"/>
      <c r="C53" s="16"/>
      <c r="D53" s="17"/>
      <c r="E53" s="12"/>
      <c r="F53" s="19"/>
    </row>
    <row r="54" spans="1:6" x14ac:dyDescent="0.25">
      <c r="A54">
        <v>52</v>
      </c>
      <c r="B54" s="15"/>
      <c r="C54" s="16"/>
      <c r="D54" s="17"/>
      <c r="E54" s="12"/>
      <c r="F54" s="19"/>
    </row>
    <row r="55" spans="1:6" x14ac:dyDescent="0.25">
      <c r="A55">
        <v>53</v>
      </c>
      <c r="B55" s="15"/>
      <c r="C55" s="16"/>
      <c r="D55" s="17"/>
      <c r="E55" s="12"/>
      <c r="F55" s="17"/>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x14ac:dyDescent="0.25"/>
  <cols>
    <col min="1" max="1" width="28.42578125" customWidth="1"/>
    <col min="2" max="2" width="22.28515625" customWidth="1"/>
    <col min="3" max="3" width="55.140625" customWidth="1"/>
    <col min="4" max="4" width="49.28515625" customWidth="1"/>
    <col min="6" max="6" width="31.7109375" customWidth="1"/>
  </cols>
  <sheetData>
    <row r="1" spans="1:11" x14ac:dyDescent="0.25">
      <c r="A1" s="453" t="s">
        <v>412</v>
      </c>
      <c r="B1" s="453"/>
      <c r="C1" s="453"/>
      <c r="D1" s="453"/>
      <c r="E1" s="453"/>
      <c r="F1" s="453"/>
      <c r="G1" s="453"/>
      <c r="H1" s="453"/>
      <c r="I1" s="453"/>
      <c r="J1" s="453"/>
      <c r="K1" s="453"/>
    </row>
    <row r="4" spans="1:11" ht="24" thickBot="1" x14ac:dyDescent="0.4">
      <c r="A4" s="141"/>
      <c r="B4" s="141"/>
      <c r="C4" s="142"/>
      <c r="D4" s="142"/>
      <c r="E4" s="141"/>
      <c r="F4" s="141"/>
      <c r="G4" s="466" t="s">
        <v>377</v>
      </c>
      <c r="H4" s="466"/>
      <c r="I4" s="466"/>
      <c r="J4" s="466"/>
      <c r="K4" s="466"/>
    </row>
    <row r="5" spans="1:11" ht="36.75" thickBot="1" x14ac:dyDescent="0.3">
      <c r="A5" s="143" t="s">
        <v>378</v>
      </c>
      <c r="B5" s="144" t="s">
        <v>379</v>
      </c>
      <c r="C5" s="144" t="s">
        <v>380</v>
      </c>
      <c r="D5" s="145" t="s">
        <v>381</v>
      </c>
      <c r="E5" s="144" t="s">
        <v>382</v>
      </c>
      <c r="F5" s="144" t="s">
        <v>383</v>
      </c>
      <c r="G5" s="146" t="s">
        <v>384</v>
      </c>
      <c r="H5" s="146" t="s">
        <v>385</v>
      </c>
      <c r="I5" s="146" t="s">
        <v>386</v>
      </c>
      <c r="J5" s="146" t="s">
        <v>387</v>
      </c>
      <c r="K5" s="146" t="s">
        <v>388</v>
      </c>
    </row>
    <row r="6" spans="1:11" ht="49.5" customHeight="1" thickTop="1" thickBot="1" x14ac:dyDescent="0.3">
      <c r="A6" s="467" t="s">
        <v>389</v>
      </c>
      <c r="B6" s="470" t="s">
        <v>390</v>
      </c>
      <c r="C6" s="470" t="s">
        <v>391</v>
      </c>
      <c r="D6" s="147" t="s">
        <v>392</v>
      </c>
      <c r="E6" s="148">
        <v>1</v>
      </c>
      <c r="F6" s="149" t="s">
        <v>393</v>
      </c>
      <c r="G6" s="149"/>
      <c r="H6" s="149" t="s">
        <v>7</v>
      </c>
      <c r="I6" s="149" t="s">
        <v>7</v>
      </c>
      <c r="J6" s="149"/>
      <c r="K6" s="149" t="s">
        <v>7</v>
      </c>
    </row>
    <row r="7" spans="1:11" ht="25.5" thickTop="1" thickBot="1" x14ac:dyDescent="0.3">
      <c r="A7" s="468"/>
      <c r="B7" s="471"/>
      <c r="C7" s="471"/>
      <c r="D7" s="150" t="s">
        <v>394</v>
      </c>
      <c r="E7" s="148">
        <v>1</v>
      </c>
      <c r="F7" s="149" t="s">
        <v>393</v>
      </c>
      <c r="G7" s="149"/>
      <c r="H7" s="149" t="s">
        <v>7</v>
      </c>
      <c r="I7" s="149" t="s">
        <v>7</v>
      </c>
      <c r="J7" s="149"/>
      <c r="K7" s="149" t="s">
        <v>7</v>
      </c>
    </row>
    <row r="8" spans="1:11" ht="25.5" thickTop="1" thickBot="1" x14ac:dyDescent="0.3">
      <c r="A8" s="469"/>
      <c r="B8" s="472"/>
      <c r="C8" s="472"/>
      <c r="D8" s="150" t="s">
        <v>395</v>
      </c>
      <c r="E8" s="151">
        <v>1</v>
      </c>
      <c r="F8" s="152" t="s">
        <v>393</v>
      </c>
      <c r="G8" s="152"/>
      <c r="H8" s="152" t="s">
        <v>7</v>
      </c>
      <c r="I8" s="152" t="s">
        <v>7</v>
      </c>
      <c r="J8" s="152"/>
      <c r="K8" s="152" t="s">
        <v>7</v>
      </c>
    </row>
    <row r="9" spans="1:11" ht="60.75" customHeight="1" thickTop="1" thickBot="1" x14ac:dyDescent="0.3">
      <c r="A9" s="462" t="s">
        <v>8</v>
      </c>
      <c r="B9" s="464" t="s">
        <v>396</v>
      </c>
      <c r="C9" s="464" t="s">
        <v>397</v>
      </c>
      <c r="D9" s="153" t="s">
        <v>398</v>
      </c>
      <c r="E9" s="154">
        <v>1</v>
      </c>
      <c r="F9" s="155" t="s">
        <v>399</v>
      </c>
      <c r="G9" s="155"/>
      <c r="H9" s="155" t="s">
        <v>7</v>
      </c>
      <c r="I9" s="155" t="s">
        <v>7</v>
      </c>
      <c r="J9" s="155"/>
      <c r="K9" s="155" t="s">
        <v>7</v>
      </c>
    </row>
    <row r="10" spans="1:11" ht="24.75" thickBot="1" x14ac:dyDescent="0.3">
      <c r="A10" s="463"/>
      <c r="B10" s="465"/>
      <c r="C10" s="465"/>
      <c r="D10" s="153" t="s">
        <v>400</v>
      </c>
      <c r="E10" s="154">
        <v>1</v>
      </c>
      <c r="F10" s="155" t="s">
        <v>89</v>
      </c>
      <c r="G10" s="155"/>
      <c r="H10" s="155" t="s">
        <v>7</v>
      </c>
      <c r="I10" s="155" t="s">
        <v>7</v>
      </c>
      <c r="J10" s="155" t="s">
        <v>7</v>
      </c>
      <c r="K10" s="155" t="s">
        <v>7</v>
      </c>
    </row>
    <row r="11" spans="1:11" ht="58.5" thickTop="1" thickBot="1" x14ac:dyDescent="0.3">
      <c r="A11" s="156" t="s">
        <v>9</v>
      </c>
      <c r="B11" s="168" t="s">
        <v>413</v>
      </c>
      <c r="C11" s="168" t="s">
        <v>401</v>
      </c>
      <c r="D11" s="157" t="s">
        <v>402</v>
      </c>
      <c r="E11" s="158">
        <v>1</v>
      </c>
      <c r="F11" s="159" t="s">
        <v>403</v>
      </c>
      <c r="G11" s="159" t="s">
        <v>7</v>
      </c>
      <c r="H11" s="159" t="s">
        <v>7</v>
      </c>
      <c r="I11" s="159" t="s">
        <v>7</v>
      </c>
      <c r="J11" s="159" t="s">
        <v>7</v>
      </c>
      <c r="K11" s="159" t="s">
        <v>7</v>
      </c>
    </row>
    <row r="12" spans="1:11" ht="48.75" customHeight="1" thickBot="1" x14ac:dyDescent="0.3">
      <c r="A12" s="454" t="s">
        <v>10</v>
      </c>
      <c r="B12" s="456" t="s">
        <v>414</v>
      </c>
      <c r="C12" s="456" t="s">
        <v>404</v>
      </c>
      <c r="D12" s="160" t="s">
        <v>405</v>
      </c>
      <c r="E12" s="161">
        <v>1</v>
      </c>
      <c r="F12" s="162" t="s">
        <v>406</v>
      </c>
      <c r="G12" s="162" t="s">
        <v>7</v>
      </c>
      <c r="H12" s="162" t="s">
        <v>7</v>
      </c>
      <c r="I12" s="162" t="s">
        <v>7</v>
      </c>
      <c r="J12" s="162" t="s">
        <v>7</v>
      </c>
      <c r="K12" s="162" t="s">
        <v>7</v>
      </c>
    </row>
    <row r="13" spans="1:11" ht="36.75" thickBot="1" x14ac:dyDescent="0.3">
      <c r="A13" s="455"/>
      <c r="B13" s="457"/>
      <c r="C13" s="457"/>
      <c r="D13" s="163" t="s">
        <v>407</v>
      </c>
      <c r="E13" s="161">
        <v>1</v>
      </c>
      <c r="F13" s="162" t="s">
        <v>408</v>
      </c>
      <c r="G13" s="162" t="s">
        <v>7</v>
      </c>
      <c r="H13" s="162" t="s">
        <v>7</v>
      </c>
      <c r="I13" s="162" t="s">
        <v>7</v>
      </c>
      <c r="J13" s="162" t="s">
        <v>7</v>
      </c>
      <c r="K13" s="162" t="s">
        <v>7</v>
      </c>
    </row>
    <row r="14" spans="1:11" ht="63" customHeight="1" thickTop="1" thickBot="1" x14ac:dyDescent="0.3">
      <c r="A14" s="458" t="s">
        <v>11</v>
      </c>
      <c r="B14" s="460" t="s">
        <v>415</v>
      </c>
      <c r="C14" s="460" t="s">
        <v>409</v>
      </c>
      <c r="D14" s="164" t="s">
        <v>410</v>
      </c>
      <c r="E14" s="165">
        <v>100</v>
      </c>
      <c r="F14" s="165" t="s">
        <v>408</v>
      </c>
      <c r="G14" s="165" t="s">
        <v>7</v>
      </c>
      <c r="H14" s="165" t="s">
        <v>7</v>
      </c>
      <c r="I14" s="165" t="s">
        <v>7</v>
      </c>
      <c r="J14" s="165" t="s">
        <v>7</v>
      </c>
      <c r="K14" s="165" t="s">
        <v>7</v>
      </c>
    </row>
    <row r="15" spans="1:11" ht="36.75" thickBot="1" x14ac:dyDescent="0.3">
      <c r="A15" s="459"/>
      <c r="B15" s="461"/>
      <c r="C15" s="461"/>
      <c r="D15" s="166" t="s">
        <v>411</v>
      </c>
      <c r="E15" s="167">
        <v>4</v>
      </c>
      <c r="F15" s="167" t="s">
        <v>408</v>
      </c>
      <c r="G15" s="167" t="s">
        <v>7</v>
      </c>
      <c r="H15" s="167" t="s">
        <v>7</v>
      </c>
      <c r="I15" s="167" t="s">
        <v>7</v>
      </c>
      <c r="J15" s="167" t="s">
        <v>7</v>
      </c>
      <c r="K15" s="167"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EE008-1012-41CF-B78D-AF42DAD25E69}">
  <sheetPr>
    <tabColor theme="8"/>
    <outlinePr applyStyles="1"/>
  </sheetPr>
  <dimension ref="A1:H202"/>
  <sheetViews>
    <sheetView topLeftCell="A3" zoomScale="80" zoomScaleNormal="80" workbookViewId="0">
      <selection activeCell="K24" sqref="K24"/>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73" t="s">
        <v>416</v>
      </c>
      <c r="B1" s="473"/>
      <c r="C1" s="473"/>
      <c r="D1" s="473"/>
      <c r="E1" s="473"/>
      <c r="F1" s="473"/>
      <c r="G1" s="473"/>
      <c r="H1" s="473"/>
    </row>
    <row r="2" spans="1:8" x14ac:dyDescent="0.25">
      <c r="A2" s="328"/>
      <c r="B2" s="328"/>
      <c r="C2" s="328"/>
      <c r="D2" s="328"/>
      <c r="E2" s="328"/>
      <c r="F2" s="328"/>
      <c r="G2" s="328"/>
      <c r="H2" s="328"/>
    </row>
    <row r="3" spans="1:8" x14ac:dyDescent="0.25">
      <c r="A3" s="328"/>
      <c r="B3" s="474" t="s">
        <v>644</v>
      </c>
      <c r="C3" s="474"/>
      <c r="D3" s="474"/>
      <c r="E3" s="329"/>
      <c r="F3" s="329"/>
      <c r="G3" s="329"/>
      <c r="H3" s="329"/>
    </row>
    <row r="4" spans="1:8" x14ac:dyDescent="0.25">
      <c r="A4" s="328"/>
      <c r="B4" s="329"/>
      <c r="C4" s="329"/>
      <c r="D4" s="329"/>
      <c r="E4" s="329"/>
      <c r="F4" s="330"/>
      <c r="G4" s="330"/>
      <c r="H4" s="330"/>
    </row>
    <row r="5" spans="1:8" x14ac:dyDescent="0.25">
      <c r="A5" s="328"/>
      <c r="B5" s="331" t="s">
        <v>438</v>
      </c>
      <c r="C5" s="331" t="s">
        <v>439</v>
      </c>
      <c r="D5" s="331" t="s">
        <v>440</v>
      </c>
      <c r="E5" s="331"/>
      <c r="F5" s="331"/>
      <c r="G5" s="328"/>
      <c r="H5" s="328"/>
    </row>
    <row r="6" spans="1:8" x14ac:dyDescent="0.25">
      <c r="A6" s="328"/>
      <c r="B6" s="398">
        <f>F38</f>
        <v>0.483708325008325</v>
      </c>
      <c r="C6" s="331">
        <v>2</v>
      </c>
      <c r="D6" s="332">
        <f>SUM(B9:F9)-B6-C6</f>
        <v>197.51629167499166</v>
      </c>
      <c r="E6" s="331"/>
      <c r="F6" s="331"/>
      <c r="G6" s="328"/>
      <c r="H6" s="328"/>
    </row>
    <row r="7" spans="1:8" x14ac:dyDescent="0.25">
      <c r="A7" s="328"/>
      <c r="B7" s="331" t="s">
        <v>441</v>
      </c>
      <c r="C7" s="331"/>
      <c r="D7" s="331"/>
      <c r="E7" s="331"/>
      <c r="F7" s="331"/>
      <c r="G7" s="330"/>
      <c r="H7" s="330"/>
    </row>
    <row r="8" spans="1:8" x14ac:dyDescent="0.25">
      <c r="A8" s="328"/>
      <c r="B8" s="331" t="s">
        <v>442</v>
      </c>
      <c r="C8" s="331" t="s">
        <v>443</v>
      </c>
      <c r="D8" s="331" t="s">
        <v>444</v>
      </c>
      <c r="E8" s="331" t="s">
        <v>445</v>
      </c>
      <c r="F8" s="331" t="s">
        <v>446</v>
      </c>
      <c r="G8" s="330"/>
      <c r="H8" s="330"/>
    </row>
    <row r="9" spans="1:8" x14ac:dyDescent="0.25">
      <c r="A9" s="328"/>
      <c r="B9" s="397">
        <v>25</v>
      </c>
      <c r="C9" s="331">
        <v>25</v>
      </c>
      <c r="D9" s="331">
        <v>25</v>
      </c>
      <c r="E9" s="333">
        <v>25</v>
      </c>
      <c r="F9" s="331">
        <f>SUM(B9:E9)</f>
        <v>100</v>
      </c>
      <c r="G9" s="330"/>
      <c r="H9" s="330"/>
    </row>
    <row r="10" spans="1:8" x14ac:dyDescent="0.25">
      <c r="A10" s="328"/>
      <c r="B10" s="397"/>
      <c r="C10" s="331"/>
      <c r="D10" s="331"/>
      <c r="E10" s="331"/>
      <c r="F10" s="328"/>
      <c r="G10" s="328"/>
      <c r="H10" s="328"/>
    </row>
    <row r="11" spans="1:8" x14ac:dyDescent="0.25">
      <c r="A11" s="328"/>
      <c r="B11" s="397"/>
      <c r="C11" s="331"/>
      <c r="D11" s="331"/>
      <c r="E11" s="331"/>
      <c r="F11" s="328"/>
      <c r="G11" s="328"/>
      <c r="H11" s="328"/>
    </row>
    <row r="12" spans="1:8" x14ac:dyDescent="0.25">
      <c r="A12" s="328"/>
      <c r="B12" s="397"/>
      <c r="C12" s="329"/>
      <c r="D12" s="329"/>
      <c r="E12" s="329"/>
      <c r="F12" s="328"/>
      <c r="G12" s="328"/>
      <c r="H12" s="328"/>
    </row>
    <row r="13" spans="1:8" x14ac:dyDescent="0.25">
      <c r="A13" s="328"/>
      <c r="B13" s="397"/>
      <c r="C13" s="330"/>
      <c r="D13" s="330"/>
      <c r="E13" s="330"/>
      <c r="F13" s="330"/>
      <c r="G13" s="330"/>
      <c r="H13" s="330"/>
    </row>
    <row r="14" spans="1:8" x14ac:dyDescent="0.25">
      <c r="A14" s="328"/>
      <c r="B14" s="397"/>
      <c r="C14" s="330"/>
      <c r="D14" s="330"/>
      <c r="E14" s="330"/>
      <c r="F14" s="330"/>
      <c r="G14" s="330"/>
      <c r="H14" s="330"/>
    </row>
    <row r="15" spans="1:8" ht="15" customHeight="1" x14ac:dyDescent="0.25">
      <c r="A15" s="328"/>
      <c r="B15" s="397"/>
      <c r="C15" s="330"/>
      <c r="D15" s="330"/>
      <c r="E15" s="330"/>
      <c r="F15" s="330"/>
      <c r="G15" s="330"/>
      <c r="H15" s="330"/>
    </row>
    <row r="16" spans="1:8" x14ac:dyDescent="0.25">
      <c r="A16" s="328"/>
      <c r="B16" s="330"/>
      <c r="C16" s="330"/>
      <c r="D16" s="334"/>
      <c r="E16" s="335"/>
      <c r="F16" s="335"/>
      <c r="G16" s="335"/>
      <c r="H16" s="335"/>
    </row>
    <row r="17" spans="1:8" x14ac:dyDescent="0.25">
      <c r="A17" s="328"/>
      <c r="B17" s="330"/>
      <c r="C17" s="330"/>
      <c r="D17" s="330"/>
      <c r="E17" s="330"/>
      <c r="F17" s="330"/>
      <c r="G17" s="330"/>
      <c r="H17" s="330"/>
    </row>
    <row r="18" spans="1:8" x14ac:dyDescent="0.25">
      <c r="A18" s="328"/>
      <c r="B18" s="330"/>
      <c r="C18" s="330"/>
      <c r="D18" s="330"/>
      <c r="E18" s="336"/>
      <c r="F18" s="330"/>
      <c r="G18" s="330"/>
      <c r="H18" s="330"/>
    </row>
    <row r="19" spans="1:8" x14ac:dyDescent="0.25">
      <c r="A19" s="328"/>
      <c r="B19" s="330"/>
      <c r="C19" s="330"/>
      <c r="D19" s="330"/>
      <c r="E19" s="330"/>
      <c r="F19" s="330"/>
      <c r="G19" s="330"/>
      <c r="H19" s="330"/>
    </row>
    <row r="20" spans="1:8" x14ac:dyDescent="0.25">
      <c r="A20" s="328"/>
      <c r="B20" s="330"/>
      <c r="C20" s="330"/>
      <c r="D20" s="330"/>
      <c r="E20" s="330"/>
      <c r="F20" s="330"/>
      <c r="G20" s="330"/>
      <c r="H20" s="330"/>
    </row>
    <row r="21" spans="1:8" x14ac:dyDescent="0.25">
      <c r="A21" s="328"/>
      <c r="B21" s="330"/>
      <c r="C21" s="330"/>
      <c r="D21" s="330"/>
      <c r="E21" s="330"/>
      <c r="F21" s="330"/>
      <c r="G21" s="330"/>
      <c r="H21" s="330"/>
    </row>
    <row r="22" spans="1:8" x14ac:dyDescent="0.25">
      <c r="A22" s="328"/>
      <c r="B22" s="330"/>
      <c r="C22" s="330"/>
      <c r="D22" s="330"/>
      <c r="E22" s="330"/>
      <c r="F22" s="330"/>
      <c r="G22" s="330"/>
      <c r="H22" s="330"/>
    </row>
    <row r="23" spans="1:8" x14ac:dyDescent="0.25">
      <c r="A23" s="328"/>
      <c r="B23" s="328"/>
      <c r="C23" s="328"/>
      <c r="D23" s="328"/>
      <c r="E23" s="328"/>
      <c r="F23" s="328"/>
      <c r="G23" s="328"/>
      <c r="H23" s="328"/>
    </row>
    <row r="24" spans="1:8" x14ac:dyDescent="0.25">
      <c r="A24" s="328"/>
      <c r="B24" s="328"/>
      <c r="C24" s="328"/>
      <c r="D24" s="328"/>
      <c r="E24" s="328"/>
      <c r="F24" s="328"/>
      <c r="G24" s="328"/>
      <c r="H24" s="328"/>
    </row>
    <row r="25" spans="1:8" x14ac:dyDescent="0.25">
      <c r="A25" s="328"/>
      <c r="B25" s="328"/>
      <c r="C25" s="328"/>
      <c r="D25" s="328"/>
      <c r="E25" s="328"/>
      <c r="F25" s="328"/>
      <c r="G25" s="328"/>
      <c r="H25" s="328"/>
    </row>
    <row r="26" spans="1:8" x14ac:dyDescent="0.25">
      <c r="A26" s="328"/>
      <c r="B26" s="328"/>
      <c r="C26" s="328"/>
      <c r="D26" s="328"/>
      <c r="E26" s="328"/>
      <c r="F26" s="328"/>
      <c r="G26" s="328"/>
      <c r="H26" s="328"/>
    </row>
    <row r="27" spans="1:8" x14ac:dyDescent="0.25">
      <c r="A27" s="328"/>
      <c r="B27" s="328"/>
      <c r="C27" s="328"/>
      <c r="D27" s="328"/>
      <c r="E27" s="328"/>
      <c r="F27" s="328"/>
      <c r="G27" s="328"/>
      <c r="H27" s="328"/>
    </row>
    <row r="28" spans="1:8" x14ac:dyDescent="0.25">
      <c r="A28" s="328"/>
      <c r="B28" s="328"/>
      <c r="C28" s="328"/>
      <c r="D28" s="328"/>
      <c r="E28" s="328"/>
      <c r="F28" s="328"/>
      <c r="G28" s="328"/>
      <c r="H28" s="328"/>
    </row>
    <row r="29" spans="1:8" x14ac:dyDescent="0.25">
      <c r="A29" s="328"/>
      <c r="B29" s="328"/>
      <c r="C29" s="328"/>
      <c r="D29" s="328"/>
      <c r="E29" s="328"/>
      <c r="F29" s="328"/>
      <c r="G29" s="328"/>
      <c r="H29" s="328"/>
    </row>
    <row r="30" spans="1:8" x14ac:dyDescent="0.25">
      <c r="A30" s="328"/>
      <c r="B30" s="475"/>
      <c r="C30" s="475"/>
      <c r="D30" s="475"/>
      <c r="E30" s="475"/>
      <c r="F30" s="475"/>
      <c r="G30" s="475"/>
      <c r="H30" s="328"/>
    </row>
    <row r="31" spans="1:8" x14ac:dyDescent="0.25">
      <c r="A31" s="328"/>
      <c r="B31" s="338" t="s">
        <v>80</v>
      </c>
      <c r="C31" s="339" t="s">
        <v>79</v>
      </c>
      <c r="D31" s="340" t="s">
        <v>81</v>
      </c>
      <c r="E31" s="340" t="s">
        <v>82</v>
      </c>
      <c r="F31" s="340" t="s">
        <v>83</v>
      </c>
      <c r="G31" s="340" t="s">
        <v>84</v>
      </c>
      <c r="H31" s="328"/>
    </row>
    <row r="32" spans="1:8" x14ac:dyDescent="0.25">
      <c r="A32" s="328"/>
      <c r="B32" s="341" t="s">
        <v>87</v>
      </c>
      <c r="C32" s="342">
        <v>44954</v>
      </c>
      <c r="D32" s="342">
        <v>45291</v>
      </c>
      <c r="E32" s="343">
        <f>D32-C32+1</f>
        <v>338</v>
      </c>
      <c r="F32" s="344">
        <f>C45</f>
        <v>0.77272727272727271</v>
      </c>
      <c r="G32" s="345">
        <f>E32*F32</f>
        <v>261.18181818181819</v>
      </c>
      <c r="H32" s="328"/>
    </row>
    <row r="33" spans="1:8" x14ac:dyDescent="0.25">
      <c r="A33" s="328"/>
      <c r="B33" s="341" t="s">
        <v>8</v>
      </c>
      <c r="C33" s="342">
        <v>44954</v>
      </c>
      <c r="D33" s="342">
        <v>45291</v>
      </c>
      <c r="E33" s="343">
        <f t="shared" ref="E33:E37" si="0">D33-C33+1</f>
        <v>338</v>
      </c>
      <c r="F33" s="344">
        <f t="shared" ref="F33:F37" si="1">C46</f>
        <v>0.2</v>
      </c>
      <c r="G33" s="345">
        <f t="shared" ref="G33:G37" si="2">E33*F33</f>
        <v>67.600000000000009</v>
      </c>
      <c r="H33" s="328"/>
    </row>
    <row r="34" spans="1:8" x14ac:dyDescent="0.25">
      <c r="A34" s="328"/>
      <c r="B34" s="341" t="s">
        <v>9</v>
      </c>
      <c r="C34" s="342">
        <v>44954</v>
      </c>
      <c r="D34" s="342">
        <v>45291</v>
      </c>
      <c r="E34" s="343">
        <f t="shared" si="0"/>
        <v>338</v>
      </c>
      <c r="F34" s="344">
        <f t="shared" si="1"/>
        <v>0.4861111111111111</v>
      </c>
      <c r="G34" s="345">
        <f t="shared" si="2"/>
        <v>164.30555555555554</v>
      </c>
      <c r="H34" s="328"/>
    </row>
    <row r="35" spans="1:8" x14ac:dyDescent="0.25">
      <c r="A35" s="328"/>
      <c r="B35" s="341" t="s">
        <v>10</v>
      </c>
      <c r="C35" s="342">
        <v>44954</v>
      </c>
      <c r="D35" s="342">
        <v>45291</v>
      </c>
      <c r="E35" s="343">
        <f t="shared" si="0"/>
        <v>338</v>
      </c>
      <c r="F35" s="344">
        <f t="shared" si="1"/>
        <v>0.34615384615384615</v>
      </c>
      <c r="G35" s="345">
        <f t="shared" si="2"/>
        <v>117</v>
      </c>
      <c r="H35" s="328"/>
    </row>
    <row r="36" spans="1:8" x14ac:dyDescent="0.25">
      <c r="A36" s="328"/>
      <c r="B36" s="341" t="s">
        <v>11</v>
      </c>
      <c r="C36" s="342">
        <v>44954</v>
      </c>
      <c r="D36" s="342">
        <v>45291</v>
      </c>
      <c r="E36" s="343">
        <f t="shared" si="0"/>
        <v>338</v>
      </c>
      <c r="F36" s="344">
        <f t="shared" si="1"/>
        <v>0.4946031746031746</v>
      </c>
      <c r="G36" s="345">
        <f t="shared" si="2"/>
        <v>167.17587301587301</v>
      </c>
      <c r="H36" s="328"/>
    </row>
    <row r="37" spans="1:8" x14ac:dyDescent="0.25">
      <c r="A37" s="328"/>
      <c r="B37" s="341" t="s">
        <v>74</v>
      </c>
      <c r="C37" s="342">
        <v>44954</v>
      </c>
      <c r="D37" s="342">
        <v>45291</v>
      </c>
      <c r="E37" s="343">
        <f t="shared" si="0"/>
        <v>338</v>
      </c>
      <c r="F37" s="344">
        <f t="shared" si="1"/>
        <v>0.60265454545454544</v>
      </c>
      <c r="G37" s="345">
        <f t="shared" si="2"/>
        <v>203.69723636363636</v>
      </c>
      <c r="H37" s="328"/>
    </row>
    <row r="38" spans="1:8" x14ac:dyDescent="0.25">
      <c r="A38" s="328"/>
      <c r="B38" s="328"/>
      <c r="C38" s="328"/>
      <c r="D38" s="328"/>
      <c r="E38" s="328"/>
      <c r="F38" s="346">
        <f>AVERAGE(F32:F37)</f>
        <v>0.483708325008325</v>
      </c>
      <c r="G38" s="328"/>
      <c r="H38" s="328"/>
    </row>
    <row r="39" spans="1:8" x14ac:dyDescent="0.25">
      <c r="A39" s="328"/>
      <c r="B39" s="328"/>
      <c r="C39" s="328"/>
      <c r="D39" s="328"/>
      <c r="E39" s="328"/>
      <c r="F39" s="328"/>
      <c r="G39" s="328"/>
      <c r="H39" s="328"/>
    </row>
    <row r="40" spans="1:8" x14ac:dyDescent="0.25">
      <c r="A40" s="328"/>
      <c r="B40" s="328"/>
      <c r="C40" s="328"/>
      <c r="D40" s="328"/>
      <c r="E40" s="328"/>
      <c r="F40" s="328"/>
      <c r="G40" s="328"/>
      <c r="H40" s="328"/>
    </row>
    <row r="41" spans="1:8" ht="18.75" x14ac:dyDescent="0.3">
      <c r="A41" s="473" t="s">
        <v>645</v>
      </c>
      <c r="B41" s="473"/>
      <c r="C41" s="473"/>
      <c r="D41" s="473"/>
      <c r="E41" s="473"/>
      <c r="F41" s="473"/>
      <c r="G41" s="473"/>
      <c r="H41" s="473"/>
    </row>
    <row r="42" spans="1:8" x14ac:dyDescent="0.25">
      <c r="A42" s="328"/>
      <c r="B42" s="328"/>
      <c r="C42" s="328"/>
      <c r="D42" s="328"/>
      <c r="E42" s="328"/>
      <c r="F42" s="328"/>
      <c r="G42" s="328"/>
      <c r="H42" s="328"/>
    </row>
    <row r="43" spans="1:8" x14ac:dyDescent="0.25">
      <c r="A43" s="328"/>
      <c r="B43" s="328"/>
      <c r="C43" s="328"/>
      <c r="D43" s="328"/>
      <c r="E43" s="328"/>
      <c r="F43" s="328"/>
      <c r="G43" s="328"/>
      <c r="H43" s="328"/>
    </row>
    <row r="44" spans="1:8" x14ac:dyDescent="0.25">
      <c r="A44" s="328"/>
      <c r="B44" s="328"/>
      <c r="C44" s="328"/>
      <c r="D44" s="328"/>
      <c r="E44" s="328"/>
      <c r="F44" s="328"/>
      <c r="G44" s="328"/>
      <c r="H44" s="328"/>
    </row>
    <row r="45" spans="1:8" x14ac:dyDescent="0.25">
      <c r="A45" s="328"/>
      <c r="B45" s="328" t="str">
        <f t="shared" ref="B45:B50" si="3">B32</f>
        <v>1 - Gestión del Riesgo de Corrupción “MAPA DE RIESGOS DE CORRUPCIÓN"</v>
      </c>
      <c r="C45" s="347">
        <f>'PAAC 2023'!G4</f>
        <v>0.77272727272727271</v>
      </c>
      <c r="D45" s="328"/>
      <c r="E45" s="328"/>
      <c r="F45" s="328"/>
      <c r="G45" s="328"/>
      <c r="H45" s="328"/>
    </row>
    <row r="46" spans="1:8" x14ac:dyDescent="0.25">
      <c r="A46" s="328"/>
      <c r="B46" s="328" t="str">
        <f t="shared" si="3"/>
        <v xml:space="preserve"> 2 - Racionalización de Trámites</v>
      </c>
      <c r="C46" s="347">
        <f>'PAAC 2023'!G15</f>
        <v>0.2</v>
      </c>
      <c r="D46" s="328"/>
      <c r="E46" s="328"/>
      <c r="F46" s="328"/>
      <c r="G46" s="328"/>
      <c r="H46" s="328"/>
    </row>
    <row r="47" spans="1:8" x14ac:dyDescent="0.25">
      <c r="A47" s="328"/>
      <c r="B47" s="328" t="str">
        <f t="shared" si="3"/>
        <v xml:space="preserve"> 3 - Rendición de Cuentas (RdC)</v>
      </c>
      <c r="C47" s="347">
        <f>'PAAC 2023'!G19</f>
        <v>0.4861111111111111</v>
      </c>
      <c r="D47" s="328"/>
      <c r="E47" s="328"/>
      <c r="F47" s="328"/>
      <c r="G47" s="328"/>
      <c r="H47" s="328"/>
    </row>
    <row r="48" spans="1:8" x14ac:dyDescent="0.25">
      <c r="A48" s="328"/>
      <c r="B48" s="328" t="str">
        <f t="shared" si="3"/>
        <v xml:space="preserve"> 4 - Mecanismos para mejorar la Atención al Ciudadano</v>
      </c>
      <c r="C48" s="347">
        <f>'PAAC 2023'!G31</f>
        <v>0.34615384615384615</v>
      </c>
      <c r="D48" s="328"/>
      <c r="E48" s="328"/>
      <c r="F48" s="328"/>
      <c r="G48" s="328"/>
      <c r="H48" s="328"/>
    </row>
    <row r="49" spans="1:8" x14ac:dyDescent="0.25">
      <c r="A49" s="328"/>
      <c r="B49" s="328" t="str">
        <f t="shared" si="3"/>
        <v xml:space="preserve"> 5 - Mecanismos para la Transparencia y Acceso a la Información</v>
      </c>
      <c r="C49" s="347">
        <f>'PAAC 2023'!G58</f>
        <v>0.4946031746031746</v>
      </c>
      <c r="D49" s="328"/>
      <c r="E49" s="328"/>
      <c r="F49" s="328"/>
      <c r="G49" s="328"/>
      <c r="H49" s="328"/>
    </row>
    <row r="50" spans="1:8" x14ac:dyDescent="0.25">
      <c r="A50" s="328"/>
      <c r="B50" s="328" t="str">
        <f t="shared" si="3"/>
        <v>6- Iniciativas adicionales</v>
      </c>
      <c r="C50" s="347">
        <f>'PAAC 2023'!G80</f>
        <v>0.60265454545454544</v>
      </c>
      <c r="D50" s="328"/>
      <c r="E50" s="328"/>
      <c r="F50" s="328"/>
      <c r="G50" s="328"/>
      <c r="H50" s="328"/>
    </row>
    <row r="51" spans="1:8" x14ac:dyDescent="0.25">
      <c r="A51" s="328"/>
      <c r="B51" s="328"/>
      <c r="C51" s="328"/>
      <c r="D51" s="328"/>
      <c r="E51" s="328"/>
      <c r="F51" s="328"/>
      <c r="G51" s="328"/>
      <c r="H51" s="328"/>
    </row>
    <row r="52" spans="1:8" x14ac:dyDescent="0.25">
      <c r="A52" s="328"/>
      <c r="B52" s="328"/>
      <c r="C52" s="328"/>
      <c r="D52" s="328"/>
      <c r="E52" s="328"/>
      <c r="F52" s="328"/>
      <c r="G52" s="328"/>
      <c r="H52" s="328"/>
    </row>
    <row r="53" spans="1:8" x14ac:dyDescent="0.25">
      <c r="A53" s="328"/>
      <c r="B53" s="328"/>
      <c r="C53" s="328"/>
      <c r="D53" s="328"/>
      <c r="E53" s="328"/>
      <c r="F53" s="328"/>
      <c r="G53" s="328"/>
      <c r="H53" s="328"/>
    </row>
    <row r="54" spans="1:8" x14ac:dyDescent="0.25">
      <c r="A54" s="328"/>
      <c r="B54" s="328"/>
      <c r="C54" s="328"/>
      <c r="D54" s="328"/>
      <c r="E54" s="328"/>
      <c r="F54" s="328"/>
      <c r="G54" s="328"/>
      <c r="H54" s="328"/>
    </row>
    <row r="55" spans="1:8" x14ac:dyDescent="0.25">
      <c r="A55" s="328"/>
      <c r="B55" s="328"/>
      <c r="C55" s="328"/>
      <c r="D55" s="328"/>
      <c r="E55" s="328"/>
      <c r="F55" s="328"/>
      <c r="G55" s="328"/>
      <c r="H55" s="328"/>
    </row>
    <row r="56" spans="1:8" x14ac:dyDescent="0.25">
      <c r="A56" s="328"/>
      <c r="B56" s="328"/>
      <c r="C56" s="328"/>
      <c r="D56" s="328"/>
      <c r="E56" s="328"/>
      <c r="F56" s="328"/>
      <c r="G56" s="328"/>
      <c r="H56" s="328"/>
    </row>
    <row r="57" spans="1:8" x14ac:dyDescent="0.25">
      <c r="A57" s="328"/>
      <c r="B57" s="328"/>
      <c r="C57" s="328"/>
      <c r="D57" s="328"/>
      <c r="E57" s="328"/>
      <c r="F57" s="328"/>
      <c r="G57" s="328"/>
      <c r="H57" s="328"/>
    </row>
    <row r="58" spans="1:8" x14ac:dyDescent="0.25">
      <c r="A58" s="328"/>
      <c r="B58" s="328"/>
      <c r="C58" s="328"/>
      <c r="D58" s="328"/>
      <c r="E58" s="328"/>
      <c r="F58" s="328"/>
      <c r="G58" s="328"/>
      <c r="H58" s="328"/>
    </row>
    <row r="59" spans="1:8" x14ac:dyDescent="0.25">
      <c r="A59" s="328"/>
      <c r="B59" s="328"/>
      <c r="C59" s="328"/>
      <c r="D59" s="328"/>
      <c r="E59" s="328"/>
      <c r="F59" s="328"/>
      <c r="G59" s="328"/>
      <c r="H59" s="328"/>
    </row>
    <row r="60" spans="1:8" ht="18.75" x14ac:dyDescent="0.3">
      <c r="A60" s="473" t="s">
        <v>646</v>
      </c>
      <c r="B60" s="473"/>
      <c r="C60" s="473"/>
      <c r="D60" s="473"/>
      <c r="E60" s="473"/>
      <c r="F60" s="473"/>
      <c r="G60" s="473"/>
      <c r="H60" s="473"/>
    </row>
    <row r="61" spans="1:8" x14ac:dyDescent="0.25">
      <c r="A61" s="328"/>
      <c r="B61" s="328"/>
      <c r="C61" s="328"/>
      <c r="D61" s="328"/>
      <c r="E61" s="328"/>
      <c r="F61" s="328"/>
      <c r="G61" s="328"/>
      <c r="H61" s="328"/>
    </row>
    <row r="62" spans="1:8" x14ac:dyDescent="0.25">
      <c r="A62" s="328"/>
      <c r="B62" s="328" t="str">
        <f>B45</f>
        <v>1 - Gestión del Riesgo de Corrupción “MAPA DE RIESGOS DE CORRUPCIÓN"</v>
      </c>
      <c r="C62" s="348">
        <f>'PAAC 2023'!D4</f>
        <v>1</v>
      </c>
      <c r="D62" s="328"/>
      <c r="E62" s="328"/>
      <c r="F62" s="328"/>
      <c r="G62" s="328"/>
      <c r="H62" s="328"/>
    </row>
    <row r="63" spans="1:8" x14ac:dyDescent="0.25">
      <c r="A63" s="328"/>
      <c r="B63" s="328" t="str">
        <f t="shared" ref="B63:B67" si="4">B46</f>
        <v xml:space="preserve"> 2 - Racionalización de Trámites</v>
      </c>
      <c r="C63" s="348">
        <f>'PAAC 2023'!D15</f>
        <v>0.3</v>
      </c>
      <c r="D63" s="328"/>
      <c r="E63" s="328"/>
      <c r="F63" s="328"/>
      <c r="G63" s="328"/>
      <c r="H63" s="328"/>
    </row>
    <row r="64" spans="1:8" x14ac:dyDescent="0.25">
      <c r="A64" s="328"/>
      <c r="B64" s="328" t="str">
        <f t="shared" si="4"/>
        <v xml:space="preserve"> 3 - Rendición de Cuentas (RdC)</v>
      </c>
      <c r="C64" s="348">
        <f>'PAAC 2023'!D19</f>
        <v>0.65104166666666663</v>
      </c>
      <c r="D64" s="328"/>
      <c r="E64" s="328"/>
      <c r="F64" s="328"/>
      <c r="G64" s="328"/>
      <c r="H64" s="328"/>
    </row>
    <row r="65" spans="1:8" x14ac:dyDescent="0.25">
      <c r="A65" s="328"/>
      <c r="B65" s="328" t="str">
        <f t="shared" si="4"/>
        <v xml:space="preserve"> 4 - Mecanismos para mejorar la Atención al Ciudadano</v>
      </c>
      <c r="C65" s="348">
        <f>'PAAC 2023'!D31</f>
        <v>0.46</v>
      </c>
      <c r="D65" s="328"/>
      <c r="E65" s="328"/>
      <c r="F65" s="328"/>
      <c r="G65" s="328"/>
      <c r="H65" s="328"/>
    </row>
    <row r="66" spans="1:8" x14ac:dyDescent="0.25">
      <c r="A66" s="328"/>
      <c r="B66" s="328" t="str">
        <f t="shared" si="4"/>
        <v xml:space="preserve"> 5 - Mecanismos para la Transparencia y Acceso a la Información</v>
      </c>
      <c r="C66" s="348">
        <f>'PAAC 2023'!D58</f>
        <v>0.66841269841269835</v>
      </c>
      <c r="D66" s="328"/>
      <c r="E66" s="328"/>
      <c r="F66" s="328"/>
      <c r="G66" s="328"/>
      <c r="H66" s="328"/>
    </row>
    <row r="67" spans="1:8" x14ac:dyDescent="0.25">
      <c r="A67" s="328"/>
      <c r="B67" s="328" t="str">
        <f t="shared" si="4"/>
        <v>6- Iniciativas adicionales</v>
      </c>
      <c r="C67" s="348">
        <f>'PAAC 2023'!D80</f>
        <v>0.80303030303030287</v>
      </c>
      <c r="D67" s="328"/>
      <c r="E67" s="328"/>
      <c r="F67" s="328"/>
      <c r="G67" s="328"/>
      <c r="H67" s="328"/>
    </row>
    <row r="68" spans="1:8" x14ac:dyDescent="0.25">
      <c r="A68" s="328"/>
      <c r="B68" s="328"/>
      <c r="C68" s="328"/>
      <c r="D68" s="328"/>
      <c r="E68" s="328"/>
      <c r="F68" s="328"/>
      <c r="G68" s="328"/>
      <c r="H68" s="328"/>
    </row>
    <row r="69" spans="1:8" x14ac:dyDescent="0.25">
      <c r="A69" s="328"/>
      <c r="B69" s="328"/>
      <c r="C69" s="328"/>
      <c r="D69" s="328"/>
      <c r="E69" s="328"/>
      <c r="F69" s="328"/>
      <c r="G69" s="328"/>
      <c r="H69" s="328"/>
    </row>
    <row r="70" spans="1:8" x14ac:dyDescent="0.25">
      <c r="A70" s="328"/>
      <c r="B70" s="328"/>
      <c r="C70" s="328"/>
      <c r="D70" s="328"/>
      <c r="E70" s="328"/>
      <c r="F70" s="328"/>
      <c r="G70" s="328"/>
      <c r="H70" s="328"/>
    </row>
    <row r="71" spans="1:8" x14ac:dyDescent="0.25">
      <c r="A71" s="328"/>
      <c r="B71" s="328"/>
      <c r="C71" s="328"/>
      <c r="D71" s="328"/>
      <c r="E71" s="328"/>
      <c r="F71" s="328"/>
      <c r="G71" s="328"/>
      <c r="H71" s="328"/>
    </row>
    <row r="72" spans="1:8" x14ac:dyDescent="0.25">
      <c r="A72" s="328"/>
      <c r="B72" s="328"/>
      <c r="C72" s="328"/>
      <c r="D72" s="328"/>
      <c r="E72" s="328"/>
      <c r="F72" s="328"/>
      <c r="G72" s="328"/>
      <c r="H72" s="328"/>
    </row>
    <row r="73" spans="1:8" x14ac:dyDescent="0.25">
      <c r="A73" s="328"/>
      <c r="B73" s="328"/>
      <c r="C73" s="328"/>
      <c r="D73" s="328"/>
      <c r="E73" s="328"/>
      <c r="F73" s="328"/>
      <c r="G73" s="328"/>
      <c r="H73" s="328"/>
    </row>
    <row r="74" spans="1:8" x14ac:dyDescent="0.25">
      <c r="A74" s="328"/>
      <c r="B74" s="328"/>
      <c r="C74" s="328"/>
      <c r="D74" s="328"/>
      <c r="E74" s="328"/>
      <c r="F74" s="328"/>
      <c r="G74" s="328"/>
      <c r="H74" s="328"/>
    </row>
    <row r="75" spans="1:8" x14ac:dyDescent="0.25">
      <c r="A75" s="328"/>
      <c r="B75" s="328"/>
      <c r="C75" s="328"/>
      <c r="D75" s="328"/>
      <c r="E75" s="328"/>
      <c r="F75" s="328"/>
      <c r="G75" s="328"/>
      <c r="H75" s="328"/>
    </row>
    <row r="76" spans="1:8" ht="18.75" x14ac:dyDescent="0.3">
      <c r="A76" s="473" t="s">
        <v>509</v>
      </c>
      <c r="B76" s="473"/>
      <c r="C76" s="473"/>
      <c r="D76" s="473"/>
      <c r="E76" s="473"/>
      <c r="F76" s="473"/>
      <c r="G76" s="473"/>
      <c r="H76" s="473"/>
    </row>
    <row r="77" spans="1:8" x14ac:dyDescent="0.25">
      <c r="A77" s="328"/>
      <c r="B77" s="328"/>
      <c r="C77" s="328"/>
      <c r="D77" s="328"/>
      <c r="E77" s="328"/>
      <c r="F77" s="328"/>
      <c r="G77" s="328"/>
      <c r="H77" s="328"/>
    </row>
    <row r="78" spans="1:8" x14ac:dyDescent="0.25">
      <c r="A78" s="328"/>
      <c r="B78" s="328" t="s">
        <v>21</v>
      </c>
      <c r="C78" s="349">
        <f>'PAAC 2023'!L4</f>
        <v>0.75</v>
      </c>
      <c r="D78" s="328"/>
      <c r="E78" s="328"/>
      <c r="F78" s="328"/>
      <c r="G78" s="328"/>
      <c r="H78" s="328"/>
    </row>
    <row r="79" spans="1:8" x14ac:dyDescent="0.25">
      <c r="A79" s="328"/>
      <c r="B79" s="328" t="s">
        <v>24</v>
      </c>
      <c r="C79" s="349">
        <f>'PAAC 2023'!L6</f>
        <v>0.625</v>
      </c>
      <c r="D79" s="328"/>
      <c r="E79" s="328"/>
      <c r="F79" s="328"/>
      <c r="G79" s="328"/>
      <c r="H79" s="328"/>
    </row>
    <row r="80" spans="1:8" x14ac:dyDescent="0.25">
      <c r="A80" s="328"/>
      <c r="B80" s="328" t="s">
        <v>26</v>
      </c>
      <c r="C80" s="349">
        <f>'PAAC 2023'!L8</f>
        <v>0.83333333333333337</v>
      </c>
      <c r="D80" s="328"/>
      <c r="E80" s="328"/>
      <c r="F80" s="328"/>
      <c r="G80" s="328"/>
      <c r="H80" s="328"/>
    </row>
    <row r="81" spans="1:8" x14ac:dyDescent="0.25">
      <c r="A81" s="328"/>
      <c r="B81" s="328" t="s">
        <v>29</v>
      </c>
      <c r="C81" s="349">
        <f>'PAAC 2023'!L11</f>
        <v>0.75</v>
      </c>
      <c r="D81" s="328"/>
      <c r="E81" s="328"/>
      <c r="F81" s="328"/>
      <c r="G81" s="328"/>
      <c r="H81" s="328"/>
    </row>
    <row r="82" spans="1:8" x14ac:dyDescent="0.25">
      <c r="A82" s="328"/>
      <c r="B82" s="328" t="s">
        <v>32</v>
      </c>
      <c r="C82" s="349">
        <f>'PAAC 2023'!L13</f>
        <v>0.875</v>
      </c>
      <c r="D82" s="328"/>
      <c r="E82" s="328"/>
      <c r="F82" s="328"/>
      <c r="G82" s="328"/>
      <c r="H82" s="328"/>
    </row>
    <row r="83" spans="1:8" x14ac:dyDescent="0.25">
      <c r="A83" s="328"/>
      <c r="B83" s="328"/>
      <c r="C83" s="349">
        <f>AVERAGE(C78:C82)</f>
        <v>0.76666666666666672</v>
      </c>
      <c r="D83" s="328"/>
      <c r="E83" s="328"/>
      <c r="F83" s="328"/>
      <c r="G83" s="328"/>
      <c r="H83" s="328"/>
    </row>
    <row r="84" spans="1:8" x14ac:dyDescent="0.25">
      <c r="A84" s="328"/>
      <c r="B84" s="328"/>
      <c r="C84" s="328">
        <f>'PAAC 2023'!B4</f>
        <v>1</v>
      </c>
      <c r="D84" s="328"/>
      <c r="E84" s="328"/>
      <c r="F84" s="328"/>
      <c r="G84" s="328"/>
      <c r="H84" s="328"/>
    </row>
    <row r="85" spans="1:8" x14ac:dyDescent="0.25">
      <c r="A85" s="328"/>
      <c r="B85" s="328"/>
      <c r="C85" s="350">
        <f>C83-C84</f>
        <v>-0.23333333333333328</v>
      </c>
      <c r="D85" s="328"/>
      <c r="E85" s="328"/>
      <c r="F85" s="328"/>
      <c r="G85" s="328"/>
      <c r="H85" s="328"/>
    </row>
    <row r="86" spans="1:8" x14ac:dyDescent="0.25">
      <c r="A86" s="328"/>
      <c r="B86" s="328"/>
      <c r="C86" s="328"/>
      <c r="D86" s="328"/>
      <c r="E86" s="328"/>
      <c r="F86" s="328"/>
      <c r="G86" s="328"/>
      <c r="H86" s="328"/>
    </row>
    <row r="87" spans="1:8" x14ac:dyDescent="0.25">
      <c r="A87" s="328"/>
      <c r="B87" s="328"/>
      <c r="C87" s="328"/>
      <c r="D87" s="328"/>
      <c r="E87" s="328"/>
      <c r="F87" s="328"/>
      <c r="G87" s="328"/>
      <c r="H87" s="328"/>
    </row>
    <row r="88" spans="1:8" x14ac:dyDescent="0.25">
      <c r="A88" s="328"/>
      <c r="B88" s="328"/>
      <c r="C88" s="328"/>
      <c r="D88" s="328"/>
      <c r="E88" s="328"/>
      <c r="F88" s="328"/>
      <c r="G88" s="328"/>
      <c r="H88" s="328"/>
    </row>
    <row r="89" spans="1:8" x14ac:dyDescent="0.25">
      <c r="A89" s="328"/>
      <c r="B89" s="328"/>
      <c r="C89" s="328"/>
      <c r="D89" s="328"/>
      <c r="E89" s="328"/>
      <c r="F89" s="328"/>
      <c r="G89" s="328"/>
      <c r="H89" s="328"/>
    </row>
    <row r="90" spans="1:8" x14ac:dyDescent="0.25">
      <c r="A90" s="328"/>
      <c r="B90" s="328"/>
      <c r="C90" s="328"/>
      <c r="D90" s="328"/>
      <c r="E90" s="328"/>
      <c r="F90" s="328"/>
      <c r="G90" s="328"/>
      <c r="H90" s="328"/>
    </row>
    <row r="91" spans="1:8" x14ac:dyDescent="0.25">
      <c r="A91" s="328"/>
      <c r="B91" s="328"/>
      <c r="C91" s="328"/>
      <c r="D91" s="328"/>
      <c r="E91" s="328"/>
      <c r="F91" s="328"/>
      <c r="G91" s="328"/>
      <c r="H91" s="328"/>
    </row>
    <row r="92" spans="1:8" x14ac:dyDescent="0.25">
      <c r="A92" s="328"/>
      <c r="B92" s="328"/>
      <c r="C92" s="328"/>
      <c r="D92" s="328"/>
      <c r="E92" s="328"/>
      <c r="F92" s="328"/>
      <c r="G92" s="328"/>
      <c r="H92" s="328"/>
    </row>
    <row r="93" spans="1:8" x14ac:dyDescent="0.25">
      <c r="A93" s="328"/>
      <c r="B93" s="328"/>
      <c r="C93" s="328"/>
      <c r="D93" s="328"/>
      <c r="E93" s="328"/>
      <c r="F93" s="328"/>
      <c r="G93" s="328"/>
      <c r="H93" s="328"/>
    </row>
    <row r="94" spans="1:8" x14ac:dyDescent="0.25">
      <c r="A94" s="328"/>
      <c r="B94" s="328"/>
      <c r="C94" s="328"/>
      <c r="D94" s="328"/>
      <c r="E94" s="328"/>
      <c r="F94" s="328"/>
      <c r="G94" s="328"/>
      <c r="H94" s="328"/>
    </row>
    <row r="95" spans="1:8" x14ac:dyDescent="0.25">
      <c r="A95" s="328"/>
      <c r="B95" s="328"/>
      <c r="C95" s="328"/>
      <c r="D95" s="328"/>
      <c r="E95" s="328"/>
      <c r="F95" s="328"/>
      <c r="G95" s="328"/>
      <c r="H95" s="328"/>
    </row>
    <row r="96" spans="1:8" x14ac:dyDescent="0.25">
      <c r="A96" s="328"/>
      <c r="B96" s="328"/>
      <c r="C96" s="328"/>
      <c r="D96" s="328"/>
      <c r="E96" s="328"/>
      <c r="F96" s="328"/>
      <c r="G96" s="328"/>
      <c r="H96" s="328"/>
    </row>
    <row r="97" spans="1:8" x14ac:dyDescent="0.25">
      <c r="A97" s="328"/>
      <c r="B97" s="328"/>
      <c r="C97" s="328"/>
      <c r="D97" s="328"/>
      <c r="E97" s="328"/>
      <c r="F97" s="328"/>
      <c r="G97" s="328"/>
      <c r="H97" s="328"/>
    </row>
    <row r="98" spans="1:8" x14ac:dyDescent="0.25">
      <c r="A98" s="328"/>
      <c r="B98" s="328"/>
      <c r="C98" s="328"/>
      <c r="D98" s="328"/>
      <c r="E98" s="328"/>
      <c r="F98" s="328"/>
      <c r="G98" s="328"/>
      <c r="H98" s="328"/>
    </row>
    <row r="99" spans="1:8" x14ac:dyDescent="0.25">
      <c r="A99" s="328"/>
      <c r="B99" s="328"/>
      <c r="C99" s="328"/>
      <c r="D99" s="328"/>
      <c r="E99" s="328"/>
      <c r="F99" s="328"/>
      <c r="G99" s="328"/>
      <c r="H99" s="328"/>
    </row>
    <row r="100" spans="1:8" x14ac:dyDescent="0.25">
      <c r="A100" s="328"/>
      <c r="B100" s="328"/>
      <c r="C100" s="328"/>
      <c r="D100" s="328"/>
      <c r="E100" s="328"/>
      <c r="F100" s="328"/>
      <c r="G100" s="328"/>
      <c r="H100" s="328"/>
    </row>
    <row r="101" spans="1:8" x14ac:dyDescent="0.25">
      <c r="A101" s="328"/>
      <c r="B101" s="328" t="str">
        <f>'PAAC 2023'!N15</f>
        <v>Implementar racionalización tecnológica para que el trámite "Permiso para movilización de carga extra dimensionada por las vías nacionales"  esté disponible totalmente en línea para los usuarios</v>
      </c>
      <c r="C101" s="349">
        <f>'PAAC 2023'!L15</f>
        <v>0.2</v>
      </c>
      <c r="D101" s="328"/>
      <c r="E101" s="328"/>
      <c r="F101" s="328"/>
      <c r="G101" s="328"/>
      <c r="H101" s="328"/>
    </row>
    <row r="102" spans="1:8" x14ac:dyDescent="0.25">
      <c r="A102" s="328"/>
      <c r="B102" s="328" t="str">
        <f>'PAAC 2023'!N16</f>
        <v>Implementar racionalización tecnológica para que el trámite "Concepto técnico de ubicación de estaciones de servicios "  esté disponible totalmente en línea para los usuarios</v>
      </c>
      <c r="C102" s="349">
        <f>'PAAC 2023'!L16</f>
        <v>0.2</v>
      </c>
      <c r="D102" s="328"/>
      <c r="E102" s="328"/>
      <c r="F102" s="328"/>
      <c r="G102" s="328"/>
      <c r="H102" s="328"/>
    </row>
    <row r="103" spans="1:8" x14ac:dyDescent="0.25">
      <c r="A103" s="328"/>
      <c r="B103" s="328"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49">
        <f>'PAAC 2023'!L17</f>
        <v>0.2</v>
      </c>
      <c r="D103" s="328"/>
      <c r="E103" s="328"/>
      <c r="F103" s="328"/>
      <c r="G103" s="328"/>
      <c r="H103" s="328"/>
    </row>
    <row r="104" spans="1:8" x14ac:dyDescent="0.25">
      <c r="A104" s="328"/>
      <c r="B104" s="328" t="str">
        <f>'PAAC 2023'!N18</f>
        <v>Implementar racionalización tecnológica para que el trámite "Beneficio de tarifa diferencial o exenta en las estaciones de peaje a cargo del INVIAS"  esté disponible totalmente en línea para los usuarios</v>
      </c>
      <c r="C104" s="349">
        <f>'PAAC 2023'!L18</f>
        <v>0.2</v>
      </c>
      <c r="D104" s="328"/>
      <c r="E104" s="328"/>
      <c r="F104" s="328"/>
      <c r="G104" s="328"/>
      <c r="H104" s="328"/>
    </row>
    <row r="105" spans="1:8" x14ac:dyDescent="0.25">
      <c r="A105" s="328"/>
      <c r="B105" s="328"/>
      <c r="C105" s="349"/>
      <c r="D105" s="328"/>
      <c r="E105" s="328"/>
      <c r="F105" s="328"/>
      <c r="G105" s="328"/>
      <c r="H105" s="328"/>
    </row>
    <row r="106" spans="1:8" x14ac:dyDescent="0.25">
      <c r="A106" s="328"/>
      <c r="B106" s="328"/>
      <c r="C106" s="349"/>
      <c r="D106" s="328"/>
      <c r="E106" s="328"/>
      <c r="F106" s="328"/>
      <c r="G106" s="328"/>
      <c r="H106" s="328"/>
    </row>
    <row r="107" spans="1:8" x14ac:dyDescent="0.25">
      <c r="A107" s="328"/>
      <c r="B107" s="328"/>
      <c r="C107" s="349"/>
      <c r="D107" s="328"/>
      <c r="E107" s="328"/>
      <c r="F107" s="328"/>
      <c r="G107" s="328"/>
      <c r="H107" s="328"/>
    </row>
    <row r="108" spans="1:8" x14ac:dyDescent="0.25">
      <c r="A108" s="328"/>
      <c r="B108" s="328"/>
      <c r="C108" s="328"/>
      <c r="D108" s="328"/>
      <c r="E108" s="328"/>
      <c r="F108" s="328"/>
      <c r="G108" s="328"/>
      <c r="H108" s="328"/>
    </row>
    <row r="109" spans="1:8" x14ac:dyDescent="0.25">
      <c r="A109" s="328"/>
      <c r="B109" s="328"/>
      <c r="C109" s="328"/>
      <c r="D109" s="328"/>
      <c r="E109" s="328"/>
      <c r="F109" s="328"/>
      <c r="G109" s="328"/>
      <c r="H109" s="328"/>
    </row>
    <row r="110" spans="1:8" x14ac:dyDescent="0.25">
      <c r="A110" s="328"/>
      <c r="B110" s="328"/>
      <c r="C110" s="328"/>
      <c r="D110" s="328"/>
      <c r="E110" s="328"/>
      <c r="F110" s="328"/>
      <c r="G110" s="328"/>
      <c r="H110" s="328"/>
    </row>
    <row r="111" spans="1:8" x14ac:dyDescent="0.25">
      <c r="A111" s="328"/>
      <c r="B111" s="328"/>
      <c r="C111" s="328"/>
      <c r="D111" s="328"/>
      <c r="E111" s="328"/>
      <c r="F111" s="328"/>
      <c r="G111" s="328"/>
      <c r="H111" s="328"/>
    </row>
    <row r="112" spans="1:8" x14ac:dyDescent="0.25">
      <c r="A112" s="328"/>
      <c r="B112" s="328"/>
      <c r="C112" s="328"/>
      <c r="D112" s="328"/>
      <c r="E112" s="328"/>
      <c r="F112" s="328"/>
      <c r="G112" s="328"/>
      <c r="H112" s="328"/>
    </row>
    <row r="113" spans="1:8" x14ac:dyDescent="0.25">
      <c r="A113" s="328"/>
      <c r="B113" s="328"/>
      <c r="C113" s="328"/>
      <c r="D113" s="328"/>
      <c r="E113" s="328"/>
      <c r="F113" s="328"/>
      <c r="G113" s="328"/>
      <c r="H113" s="328"/>
    </row>
    <row r="114" spans="1:8" x14ac:dyDescent="0.25">
      <c r="A114" s="328"/>
      <c r="B114" s="328"/>
      <c r="C114" s="328"/>
      <c r="D114" s="328"/>
      <c r="E114" s="328"/>
      <c r="F114" s="328"/>
      <c r="G114" s="328"/>
      <c r="H114" s="328"/>
    </row>
    <row r="115" spans="1:8" x14ac:dyDescent="0.25">
      <c r="A115" s="328"/>
      <c r="B115" s="328"/>
      <c r="C115" s="328"/>
      <c r="D115" s="328"/>
      <c r="E115" s="328"/>
      <c r="F115" s="328"/>
      <c r="G115" s="328"/>
      <c r="H115" s="328"/>
    </row>
    <row r="116" spans="1:8" x14ac:dyDescent="0.25">
      <c r="A116" s="328"/>
      <c r="B116" s="328"/>
      <c r="C116" s="328"/>
      <c r="D116" s="328"/>
      <c r="E116" s="328"/>
      <c r="F116" s="328"/>
      <c r="G116" s="328"/>
      <c r="H116" s="328"/>
    </row>
    <row r="117" spans="1:8" x14ac:dyDescent="0.25">
      <c r="A117" s="328"/>
      <c r="B117" s="328"/>
      <c r="C117" s="328"/>
      <c r="D117" s="328"/>
      <c r="E117" s="328"/>
      <c r="F117" s="328"/>
      <c r="G117" s="328"/>
      <c r="H117" s="328"/>
    </row>
    <row r="118" spans="1:8" x14ac:dyDescent="0.25">
      <c r="A118" s="328"/>
      <c r="B118" s="328"/>
      <c r="C118" s="328"/>
      <c r="D118" s="328"/>
      <c r="E118" s="328"/>
      <c r="F118" s="328"/>
      <c r="G118" s="328"/>
      <c r="H118" s="328"/>
    </row>
    <row r="119" spans="1:8" x14ac:dyDescent="0.25">
      <c r="A119" s="328"/>
      <c r="B119" s="328" t="str">
        <f>'PAAC 2023'!I19</f>
        <v>Información</v>
      </c>
      <c r="C119" s="349">
        <f>'PAAC 2023'!L19</f>
        <v>0.5</v>
      </c>
      <c r="D119" s="328"/>
      <c r="E119" s="328"/>
      <c r="F119" s="328"/>
      <c r="G119" s="328"/>
      <c r="H119" s="328"/>
    </row>
    <row r="120" spans="1:8" x14ac:dyDescent="0.25">
      <c r="A120" s="328"/>
      <c r="B120" s="328" t="str">
        <f>'PAAC 2023'!I22</f>
        <v>Diálogo</v>
      </c>
      <c r="C120" s="349">
        <f>'PAAC 2023'!L22</f>
        <v>0.625</v>
      </c>
      <c r="D120" s="328"/>
      <c r="E120" s="328"/>
      <c r="F120" s="328"/>
      <c r="G120" s="328"/>
      <c r="H120" s="328"/>
    </row>
    <row r="121" spans="1:8" x14ac:dyDescent="0.25">
      <c r="A121" s="328"/>
      <c r="B121" s="328" t="str">
        <f>'PAAC 2023'!I24</f>
        <v>Responsabilidad</v>
      </c>
      <c r="C121" s="349">
        <f>'PAAC 2023'!L24</f>
        <v>0.45</v>
      </c>
      <c r="D121" s="328"/>
      <c r="E121" s="328"/>
      <c r="F121" s="328"/>
      <c r="G121" s="328"/>
      <c r="H121" s="328"/>
    </row>
    <row r="122" spans="1:8" x14ac:dyDescent="0.25">
      <c r="A122" s="328"/>
      <c r="B122" s="328"/>
      <c r="C122" s="349">
        <f>AVERAGE(C119:C121)</f>
        <v>0.52500000000000002</v>
      </c>
      <c r="D122" s="328"/>
      <c r="E122" s="328"/>
      <c r="F122" s="328"/>
      <c r="G122" s="328"/>
      <c r="H122" s="328"/>
    </row>
    <row r="123" spans="1:8" x14ac:dyDescent="0.25">
      <c r="A123" s="328"/>
      <c r="B123" s="328"/>
      <c r="C123" s="328"/>
      <c r="D123" s="328"/>
      <c r="E123" s="328"/>
      <c r="F123" s="328"/>
      <c r="G123" s="328"/>
      <c r="H123" s="328"/>
    </row>
    <row r="124" spans="1:8" x14ac:dyDescent="0.25">
      <c r="A124" s="328"/>
      <c r="B124" s="328"/>
      <c r="C124" s="328"/>
      <c r="D124" s="328"/>
      <c r="E124" s="328"/>
      <c r="F124" s="328"/>
      <c r="G124" s="328"/>
      <c r="H124" s="328"/>
    </row>
    <row r="125" spans="1:8" x14ac:dyDescent="0.25">
      <c r="A125" s="328"/>
      <c r="B125" s="328"/>
      <c r="C125" s="328"/>
      <c r="D125" s="328"/>
      <c r="E125" s="328"/>
      <c r="F125" s="328"/>
      <c r="G125" s="328"/>
      <c r="H125" s="328"/>
    </row>
    <row r="126" spans="1:8" x14ac:dyDescent="0.25">
      <c r="A126" s="328"/>
      <c r="B126" s="328"/>
      <c r="C126" s="328"/>
      <c r="D126" s="328"/>
      <c r="E126" s="328"/>
      <c r="F126" s="328"/>
      <c r="G126" s="328"/>
      <c r="H126" s="328"/>
    </row>
    <row r="127" spans="1:8" x14ac:dyDescent="0.25">
      <c r="A127" s="328"/>
      <c r="B127" s="328"/>
      <c r="C127" s="328"/>
      <c r="D127" s="328"/>
      <c r="E127" s="328"/>
      <c r="F127" s="328"/>
      <c r="G127" s="328"/>
      <c r="H127" s="328"/>
    </row>
    <row r="128" spans="1:8" x14ac:dyDescent="0.25">
      <c r="A128" s="328"/>
      <c r="B128" s="328"/>
      <c r="C128" s="328"/>
      <c r="D128" s="328"/>
      <c r="E128" s="328"/>
      <c r="F128" s="328"/>
      <c r="G128" s="328"/>
      <c r="H128" s="328"/>
    </row>
    <row r="129" spans="1:8" x14ac:dyDescent="0.25">
      <c r="A129" s="328"/>
      <c r="B129" s="328"/>
      <c r="C129" s="328"/>
      <c r="D129" s="328"/>
      <c r="E129" s="328"/>
      <c r="F129" s="328"/>
      <c r="G129" s="328"/>
      <c r="H129" s="328"/>
    </row>
    <row r="130" spans="1:8" x14ac:dyDescent="0.25">
      <c r="A130" s="328"/>
      <c r="B130" s="328"/>
      <c r="C130" s="328"/>
      <c r="D130" s="328"/>
      <c r="E130" s="328"/>
      <c r="F130" s="328"/>
      <c r="G130" s="328"/>
      <c r="H130" s="328"/>
    </row>
    <row r="131" spans="1:8" x14ac:dyDescent="0.25">
      <c r="A131" s="328"/>
      <c r="B131" s="328"/>
      <c r="C131" s="328"/>
      <c r="D131" s="328"/>
      <c r="E131" s="328"/>
      <c r="F131" s="328"/>
      <c r="G131" s="328"/>
      <c r="H131" s="328"/>
    </row>
    <row r="132" spans="1:8" x14ac:dyDescent="0.25">
      <c r="A132" s="328"/>
      <c r="B132" s="328"/>
      <c r="C132" s="328"/>
      <c r="D132" s="328"/>
      <c r="E132" s="328"/>
      <c r="F132" s="328"/>
      <c r="G132" s="328"/>
      <c r="H132" s="328"/>
    </row>
    <row r="133" spans="1:8" x14ac:dyDescent="0.25">
      <c r="A133" s="328"/>
      <c r="B133" s="328"/>
      <c r="C133" s="328"/>
      <c r="D133" s="328"/>
      <c r="E133" s="328"/>
      <c r="F133" s="328"/>
      <c r="G133" s="328"/>
      <c r="H133" s="328"/>
    </row>
    <row r="134" spans="1:8" x14ac:dyDescent="0.25">
      <c r="A134" s="328"/>
      <c r="B134" s="328"/>
      <c r="C134" s="328"/>
      <c r="D134" s="328"/>
      <c r="E134" s="328"/>
      <c r="F134" s="328"/>
      <c r="G134" s="328"/>
      <c r="H134" s="328"/>
    </row>
    <row r="135" spans="1:8" x14ac:dyDescent="0.25">
      <c r="A135" s="328"/>
      <c r="B135" s="328"/>
      <c r="C135" s="328"/>
      <c r="D135" s="328"/>
      <c r="E135" s="328"/>
      <c r="F135" s="328"/>
      <c r="G135" s="328"/>
      <c r="H135" s="328"/>
    </row>
    <row r="136" spans="1:8" x14ac:dyDescent="0.25">
      <c r="A136" s="328"/>
      <c r="B136" s="328"/>
      <c r="C136" s="328"/>
      <c r="D136" s="328"/>
      <c r="E136" s="328"/>
      <c r="F136" s="328"/>
      <c r="G136" s="328"/>
      <c r="H136" s="328"/>
    </row>
    <row r="137" spans="1:8" x14ac:dyDescent="0.25">
      <c r="A137" s="328"/>
      <c r="B137" s="328"/>
      <c r="C137" s="328"/>
      <c r="D137" s="328"/>
      <c r="E137" s="328"/>
      <c r="F137" s="328"/>
      <c r="G137" s="328"/>
      <c r="H137" s="328"/>
    </row>
    <row r="138" spans="1:8" x14ac:dyDescent="0.25">
      <c r="A138" s="328"/>
      <c r="B138" s="328" t="str">
        <f>'PAAC 2023'!I31</f>
        <v>1. Planeación estratégica del servicio al ciudadano</v>
      </c>
      <c r="C138" s="349">
        <f>'PAAC 2023'!L31</f>
        <v>0.4375</v>
      </c>
      <c r="D138" s="328"/>
      <c r="E138" s="328"/>
      <c r="F138" s="328"/>
      <c r="G138" s="328"/>
      <c r="H138" s="328"/>
    </row>
    <row r="139" spans="1:8" x14ac:dyDescent="0.25">
      <c r="A139" s="328"/>
      <c r="B139" s="328" t="str">
        <f>'PAAC 2023'!I39</f>
        <v>2. Fortalecimiento del Talento humano al servicio del ciudadano</v>
      </c>
      <c r="C139" s="349">
        <f>'PAAC 2023'!L39</f>
        <v>0.4</v>
      </c>
      <c r="D139" s="328"/>
      <c r="E139" s="328"/>
      <c r="F139" s="328"/>
      <c r="G139" s="328"/>
      <c r="H139" s="328"/>
    </row>
    <row r="140" spans="1:8" x14ac:dyDescent="0.25">
      <c r="A140" s="328"/>
      <c r="B140" s="328" t="str">
        <f>'PAAC 2023'!I44</f>
        <v>3. Gestión de relacionamiento con los ciudadanos</v>
      </c>
      <c r="C140" s="349">
        <f>'PAAC 2023'!L44</f>
        <v>0.16666666666666666</v>
      </c>
      <c r="D140" s="328"/>
      <c r="E140" s="328"/>
      <c r="F140" s="328"/>
      <c r="G140" s="328"/>
      <c r="H140" s="328"/>
    </row>
    <row r="141" spans="1:8" x14ac:dyDescent="0.25">
      <c r="A141" s="328"/>
      <c r="B141" s="328" t="str">
        <f>'PAAC 2023'!I52</f>
        <v>4. Conocimiento al servicio al ciudadano</v>
      </c>
      <c r="C141" s="349">
        <f>'PAAC 2023'!L52</f>
        <v>1</v>
      </c>
      <c r="D141" s="328"/>
      <c r="E141" s="328"/>
      <c r="F141" s="328"/>
      <c r="G141" s="328"/>
      <c r="H141" s="328"/>
    </row>
    <row r="142" spans="1:8" x14ac:dyDescent="0.25">
      <c r="A142" s="328"/>
      <c r="B142" s="328" t="str">
        <f>'PAAC 2023'!I54</f>
        <v>5. Evaluación de gestión y medición de la percepción ciudadana</v>
      </c>
      <c r="C142" s="349">
        <f>'PAAC 2023'!L54</f>
        <v>0.29166666666666663</v>
      </c>
      <c r="D142" s="328"/>
      <c r="E142" s="328"/>
      <c r="F142" s="328"/>
      <c r="G142" s="328"/>
      <c r="H142" s="328"/>
    </row>
    <row r="143" spans="1:8" x14ac:dyDescent="0.25">
      <c r="A143" s="328"/>
      <c r="B143" s="328"/>
      <c r="C143" s="349">
        <f>AVERAGE(C138:C142)</f>
        <v>0.45916666666666661</v>
      </c>
      <c r="D143" s="328"/>
      <c r="E143" s="328"/>
      <c r="F143" s="328"/>
      <c r="G143" s="328"/>
      <c r="H143" s="328"/>
    </row>
    <row r="144" spans="1:8" x14ac:dyDescent="0.25">
      <c r="A144" s="328"/>
      <c r="B144" s="328"/>
      <c r="C144" s="328"/>
      <c r="D144" s="328"/>
      <c r="E144" s="328"/>
      <c r="F144" s="328"/>
      <c r="G144" s="328"/>
      <c r="H144" s="328"/>
    </row>
    <row r="145" spans="1:8" x14ac:dyDescent="0.25">
      <c r="A145" s="328"/>
      <c r="B145" s="328"/>
      <c r="C145" s="328"/>
      <c r="D145" s="328"/>
      <c r="E145" s="328"/>
      <c r="F145" s="328"/>
      <c r="G145" s="328"/>
      <c r="H145" s="328"/>
    </row>
    <row r="146" spans="1:8" x14ac:dyDescent="0.25">
      <c r="A146" s="328"/>
      <c r="B146" s="328"/>
      <c r="C146" s="328"/>
      <c r="D146" s="328"/>
      <c r="E146" s="328"/>
      <c r="F146" s="328"/>
      <c r="G146" s="328"/>
      <c r="H146" s="328"/>
    </row>
    <row r="147" spans="1:8" x14ac:dyDescent="0.25">
      <c r="A147" s="328"/>
      <c r="B147" s="328"/>
      <c r="C147" s="328"/>
      <c r="D147" s="328"/>
      <c r="E147" s="328"/>
      <c r="F147" s="328"/>
      <c r="G147" s="328"/>
      <c r="H147" s="328"/>
    </row>
    <row r="148" spans="1:8" x14ac:dyDescent="0.25">
      <c r="A148" s="328"/>
      <c r="B148" s="328"/>
      <c r="C148" s="328"/>
      <c r="D148" s="328"/>
      <c r="E148" s="328"/>
      <c r="F148" s="328"/>
      <c r="G148" s="328"/>
      <c r="H148" s="328"/>
    </row>
    <row r="149" spans="1:8" x14ac:dyDescent="0.25">
      <c r="A149" s="328"/>
      <c r="B149" s="328"/>
      <c r="C149" s="328"/>
      <c r="D149" s="328"/>
      <c r="E149" s="328"/>
      <c r="F149" s="328"/>
      <c r="G149" s="328"/>
      <c r="H149" s="328"/>
    </row>
    <row r="150" spans="1:8" x14ac:dyDescent="0.25">
      <c r="A150" s="328"/>
      <c r="B150" s="328"/>
      <c r="C150" s="328"/>
      <c r="D150" s="328"/>
      <c r="E150" s="328"/>
      <c r="F150" s="328"/>
      <c r="G150" s="328"/>
      <c r="H150" s="328"/>
    </row>
    <row r="151" spans="1:8" x14ac:dyDescent="0.25">
      <c r="A151" s="328"/>
      <c r="B151" s="328"/>
      <c r="C151" s="328"/>
      <c r="D151" s="328"/>
      <c r="E151" s="328"/>
      <c r="F151" s="328"/>
      <c r="G151" s="328"/>
      <c r="H151" s="328"/>
    </row>
    <row r="152" spans="1:8" x14ac:dyDescent="0.25">
      <c r="A152" s="328"/>
      <c r="B152" s="328"/>
      <c r="C152" s="328"/>
      <c r="D152" s="328"/>
      <c r="E152" s="328"/>
      <c r="F152" s="328"/>
      <c r="G152" s="328"/>
      <c r="H152" s="328"/>
    </row>
    <row r="153" spans="1:8" x14ac:dyDescent="0.25">
      <c r="A153" s="328"/>
      <c r="B153" s="328"/>
      <c r="C153" s="328"/>
      <c r="D153" s="328"/>
      <c r="E153" s="328"/>
      <c r="F153" s="328"/>
      <c r="G153" s="328"/>
      <c r="H153" s="328"/>
    </row>
    <row r="154" spans="1:8" x14ac:dyDescent="0.25">
      <c r="A154" s="328"/>
      <c r="B154" s="328"/>
      <c r="C154" s="328"/>
      <c r="D154" s="328"/>
      <c r="E154" s="328"/>
      <c r="F154" s="328"/>
      <c r="G154" s="328"/>
      <c r="H154" s="328"/>
    </row>
    <row r="155" spans="1:8" x14ac:dyDescent="0.25">
      <c r="A155" s="328"/>
      <c r="B155" s="328" t="str">
        <f>'PAAC 2023'!I58</f>
        <v>1. Lineamientos de Transparencia Activa</v>
      </c>
      <c r="C155" s="349">
        <f>'PAAC 2023'!L58</f>
        <v>0.49916666666666665</v>
      </c>
      <c r="D155" s="328"/>
      <c r="E155" s="328"/>
      <c r="F155" s="328"/>
      <c r="G155" s="328"/>
      <c r="H155" s="328"/>
    </row>
    <row r="156" spans="1:8" x14ac:dyDescent="0.25">
      <c r="A156" s="328"/>
      <c r="B156" s="328" t="str">
        <f>'PAAC 2023'!I62</f>
        <v>2. Lineamientos de Transparencia Pasiva</v>
      </c>
      <c r="C156" s="349">
        <f>'PAAC 2023'!L62</f>
        <v>0.53125</v>
      </c>
      <c r="D156" s="328"/>
      <c r="E156" s="328"/>
      <c r="F156" s="328"/>
      <c r="G156" s="328"/>
      <c r="H156" s="328"/>
    </row>
    <row r="157" spans="1:8" x14ac:dyDescent="0.25">
      <c r="A157" s="328"/>
      <c r="B157" s="328" t="str">
        <f>'PAAC 2023'!I70</f>
        <v>3. Elaboración los Instrumentos de Gestión de la Información</v>
      </c>
      <c r="C157" s="349">
        <f>'PAAC 2023'!L70</f>
        <v>0.14000000000000001</v>
      </c>
      <c r="D157" s="328"/>
      <c r="E157" s="328"/>
      <c r="F157" s="328"/>
      <c r="G157" s="328"/>
      <c r="H157" s="328"/>
    </row>
    <row r="158" spans="1:8" x14ac:dyDescent="0.25">
      <c r="A158" s="328"/>
      <c r="B158" s="328" t="str">
        <f>'PAAC 2023'!I71</f>
        <v>4. Criterio Diferencial de Accesibilidad</v>
      </c>
      <c r="C158" s="349">
        <f>'PAAC 2023'!L71</f>
        <v>0</v>
      </c>
      <c r="D158" s="328"/>
      <c r="E158" s="328"/>
      <c r="F158" s="328"/>
      <c r="G158" s="328"/>
      <c r="H158" s="328"/>
    </row>
    <row r="159" spans="1:8" x14ac:dyDescent="0.25">
      <c r="A159" s="328"/>
      <c r="B159" s="328" t="str">
        <f>'PAAC 2023'!I74</f>
        <v>5. Monitoreo del Acceso a la Información Pública</v>
      </c>
      <c r="C159" s="349">
        <f>'PAAC 2023'!L74</f>
        <v>0.66666666666666663</v>
      </c>
      <c r="D159" s="328"/>
      <c r="E159" s="328"/>
      <c r="F159" s="328"/>
      <c r="G159" s="328"/>
      <c r="H159" s="328"/>
    </row>
    <row r="160" spans="1:8" x14ac:dyDescent="0.25">
      <c r="A160" s="328"/>
      <c r="B160" s="328"/>
      <c r="C160" s="349">
        <f>AVERAGE(C155:C159)</f>
        <v>0.36741666666666661</v>
      </c>
      <c r="D160" s="328"/>
      <c r="E160" s="328"/>
      <c r="F160" s="328"/>
      <c r="G160" s="328"/>
      <c r="H160" s="328"/>
    </row>
    <row r="161" spans="1:8" x14ac:dyDescent="0.25">
      <c r="A161" s="328"/>
      <c r="B161" s="328"/>
      <c r="C161" s="328"/>
      <c r="D161" s="328"/>
      <c r="E161" s="328"/>
      <c r="F161" s="328"/>
      <c r="G161" s="328"/>
      <c r="H161" s="328"/>
    </row>
    <row r="162" spans="1:8" x14ac:dyDescent="0.25">
      <c r="A162" s="328"/>
      <c r="B162" s="328"/>
      <c r="C162" s="328"/>
      <c r="D162" s="328"/>
      <c r="E162" s="328"/>
      <c r="F162" s="328"/>
      <c r="G162" s="328"/>
      <c r="H162" s="328"/>
    </row>
    <row r="163" spans="1:8" x14ac:dyDescent="0.25">
      <c r="A163" s="328"/>
      <c r="B163" s="328"/>
      <c r="C163" s="328"/>
      <c r="D163" s="328"/>
      <c r="E163" s="328"/>
      <c r="F163" s="328"/>
      <c r="G163" s="328"/>
      <c r="H163" s="328"/>
    </row>
    <row r="164" spans="1:8" x14ac:dyDescent="0.25">
      <c r="A164" s="328"/>
      <c r="B164" s="328"/>
      <c r="C164" s="328"/>
      <c r="D164" s="328"/>
      <c r="E164" s="328"/>
      <c r="F164" s="328"/>
      <c r="G164" s="328"/>
      <c r="H164" s="328"/>
    </row>
    <row r="165" spans="1:8" x14ac:dyDescent="0.25">
      <c r="A165" s="328"/>
      <c r="B165" s="328"/>
      <c r="C165" s="328"/>
      <c r="D165" s="328"/>
      <c r="E165" s="328"/>
      <c r="F165" s="328"/>
      <c r="G165" s="328"/>
      <c r="H165" s="328"/>
    </row>
    <row r="166" spans="1:8" x14ac:dyDescent="0.25">
      <c r="A166" s="328"/>
      <c r="B166" s="328"/>
      <c r="C166" s="328"/>
      <c r="D166" s="328"/>
      <c r="E166" s="328"/>
      <c r="F166" s="328"/>
      <c r="G166" s="328"/>
      <c r="H166" s="328"/>
    </row>
    <row r="167" spans="1:8" x14ac:dyDescent="0.25">
      <c r="A167" s="328"/>
      <c r="B167" s="328"/>
      <c r="C167" s="328"/>
      <c r="D167" s="328"/>
      <c r="E167" s="328"/>
      <c r="F167" s="328"/>
      <c r="G167" s="328"/>
      <c r="H167" s="328"/>
    </row>
    <row r="168" spans="1:8" x14ac:dyDescent="0.25">
      <c r="A168" s="328"/>
      <c r="B168" s="328"/>
      <c r="C168" s="328"/>
      <c r="D168" s="328"/>
      <c r="E168" s="328"/>
      <c r="F168" s="328"/>
      <c r="G168" s="328"/>
      <c r="H168" s="328"/>
    </row>
    <row r="169" spans="1:8" x14ac:dyDescent="0.25">
      <c r="A169" s="328"/>
      <c r="B169" s="328"/>
      <c r="C169" s="328"/>
      <c r="D169" s="328"/>
      <c r="E169" s="328"/>
      <c r="F169" s="328"/>
      <c r="G169" s="328"/>
      <c r="H169" s="328"/>
    </row>
    <row r="170" spans="1:8" x14ac:dyDescent="0.25">
      <c r="A170" s="328"/>
      <c r="B170" s="328"/>
      <c r="C170" s="328"/>
      <c r="D170" s="328"/>
      <c r="E170" s="328"/>
      <c r="F170" s="328"/>
      <c r="G170" s="328"/>
      <c r="H170" s="328"/>
    </row>
    <row r="171" spans="1:8" x14ac:dyDescent="0.25">
      <c r="A171" s="328"/>
      <c r="B171" s="328"/>
      <c r="C171" s="328"/>
      <c r="D171" s="328"/>
      <c r="E171" s="328"/>
      <c r="F171" s="328"/>
      <c r="G171" s="328"/>
      <c r="H171" s="328"/>
    </row>
    <row r="172" spans="1:8" x14ac:dyDescent="0.25">
      <c r="A172" s="328"/>
      <c r="B172" s="328"/>
      <c r="C172" s="328"/>
      <c r="D172" s="328"/>
      <c r="E172" s="328"/>
      <c r="F172" s="328"/>
      <c r="G172" s="328"/>
      <c r="H172" s="328"/>
    </row>
    <row r="173" spans="1:8" x14ac:dyDescent="0.25">
      <c r="A173" s="328"/>
      <c r="B173" s="328"/>
      <c r="C173" s="328"/>
      <c r="D173" s="328"/>
      <c r="E173" s="328"/>
      <c r="F173" s="328"/>
      <c r="G173" s="328"/>
      <c r="H173" s="328"/>
    </row>
    <row r="174" spans="1:8" x14ac:dyDescent="0.25">
      <c r="A174" s="328"/>
      <c r="B174" s="328" t="str">
        <f>'PAAC 2023'!N80</f>
        <v>Implementar una estrategia para la gestión de conflicto de intereses</v>
      </c>
      <c r="C174" s="349">
        <f>'PAAC 2023'!L80</f>
        <v>0.75</v>
      </c>
      <c r="D174" s="328"/>
      <c r="E174" s="328"/>
      <c r="F174" s="328"/>
      <c r="G174" s="328"/>
      <c r="H174" s="328"/>
    </row>
    <row r="175" spans="1:8" x14ac:dyDescent="0.25">
      <c r="A175" s="328"/>
      <c r="B175" s="328" t="str">
        <f>'PAAC 2023'!N81</f>
        <v xml:space="preserve">Definir estrategias para la inducción o reinducción de los servidores públicos con el propósito de afianzar las temáticas del Código de buen gobierno. </v>
      </c>
      <c r="C175" s="349">
        <f>'PAAC 2023'!L81</f>
        <v>0.5</v>
      </c>
      <c r="D175" s="328"/>
      <c r="E175" s="328"/>
      <c r="F175" s="328"/>
      <c r="G175" s="328"/>
      <c r="H175" s="328"/>
    </row>
    <row r="176" spans="1:8" x14ac:dyDescent="0.25">
      <c r="A176" s="328"/>
      <c r="B176" s="328"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49">
        <f>'PAAC 2023'!L82</f>
        <v>1</v>
      </c>
      <c r="D176" s="328"/>
      <c r="E176" s="328"/>
      <c r="F176" s="328"/>
      <c r="G176" s="328"/>
      <c r="H176" s="328"/>
    </row>
    <row r="177" spans="1:8" x14ac:dyDescent="0.25">
      <c r="A177" s="328"/>
      <c r="B177" s="328" t="str">
        <f>'PAAC 2023'!N83</f>
        <v>Realizar sustentaciones previas con los grupos evaluadores para cada proceso de selección contractual y Audiencias Públicas para la adjudicación del contratista en modalidades distintas a la Licitación Pública.</v>
      </c>
      <c r="C177" s="349">
        <f>'PAAC 2023'!L83</f>
        <v>0.75</v>
      </c>
      <c r="D177" s="328"/>
      <c r="E177" s="328"/>
      <c r="F177" s="328"/>
      <c r="G177" s="328"/>
      <c r="H177" s="328"/>
    </row>
    <row r="178" spans="1:8" x14ac:dyDescent="0.25">
      <c r="A178" s="328"/>
      <c r="B178" s="328" t="str">
        <f>'PAAC 2023'!N84</f>
        <v xml:space="preserve">Concertar estrategia para  fortalecer la revisión previa que realiza el área solicitante al interior del Instituto de los actos administrativos objeto de control de legalidad </v>
      </c>
      <c r="C178" s="349">
        <f>'PAAC 2023'!L84</f>
        <v>0.75</v>
      </c>
      <c r="D178" s="328"/>
      <c r="E178" s="328"/>
      <c r="F178" s="328"/>
      <c r="G178" s="328"/>
      <c r="H178" s="328"/>
    </row>
    <row r="179" spans="1:8" x14ac:dyDescent="0.25">
      <c r="A179" s="328"/>
      <c r="B179" s="328" t="str">
        <f>'PAAC 2023'!N85</f>
        <v xml:space="preserve">Concertar estrategia para  fortalecer la revisión previa que realiza el área solicitante al interior del Instituto de los actos administrativos objeto de control de legalidad </v>
      </c>
      <c r="C179" s="349">
        <f>'PAAC 2023'!L85</f>
        <v>0.75</v>
      </c>
      <c r="D179" s="328"/>
      <c r="E179" s="328"/>
      <c r="F179" s="328"/>
      <c r="G179" s="328"/>
      <c r="H179" s="328"/>
    </row>
    <row r="180" spans="1:8" x14ac:dyDescent="0.25">
      <c r="A180" s="328"/>
      <c r="B180" s="328" t="str">
        <f>'PAAC 2023'!N86</f>
        <v>*Documentar Buenas prácticas en materia de Integridad 
*Identificar mejoras para actualizar el Código de buen gobierno</v>
      </c>
      <c r="C180" s="349">
        <f>'PAAC 2023'!L86</f>
        <v>0.75</v>
      </c>
      <c r="D180" s="328"/>
      <c r="E180" s="328"/>
      <c r="F180" s="328"/>
      <c r="G180" s="328"/>
      <c r="H180" s="328"/>
    </row>
    <row r="181" spans="1:8" x14ac:dyDescent="0.25">
      <c r="A181" s="328"/>
      <c r="B181" s="328" t="str">
        <f>'PAAC 2023'!N87</f>
        <v>Enviar memorando con lista de requisitos documentales y tiempos de entrega para los contratos que presenten algún requerimiento de ingreso al Comité de Contratación</v>
      </c>
      <c r="C181" s="349">
        <f>'PAAC 2023'!L87</f>
        <v>0.75</v>
      </c>
      <c r="D181" s="328"/>
      <c r="E181" s="328"/>
      <c r="F181" s="328"/>
      <c r="G181" s="328"/>
      <c r="H181" s="328"/>
    </row>
    <row r="182" spans="1:8" x14ac:dyDescent="0.25">
      <c r="A182" s="328"/>
      <c r="B182" s="328" t="str">
        <f>'PAAC 2023'!N88</f>
        <v>Enviar memorando circular de la  SGCP con indicaciones y directrices para revisión y elaboración de minutas</v>
      </c>
      <c r="C182" s="349">
        <f>'PAAC 2023'!L88</f>
        <v>0.75</v>
      </c>
      <c r="D182" s="328"/>
      <c r="E182" s="328"/>
      <c r="F182" s="328"/>
      <c r="G182" s="328"/>
      <c r="H182" s="328"/>
    </row>
    <row r="183" spans="1:8" x14ac:dyDescent="0.25">
      <c r="A183" s="328"/>
      <c r="B183" s="328" t="str">
        <f>'PAAC 2023'!N89</f>
        <v>Realizar requerimientos y seguimiento semanal, mensual y trimestral a las UE para  el trámite oportuno de revisión, aprobación y suscripción de los proyectos de actas de liquidación de los contratos y/o convenios</v>
      </c>
      <c r="C183" s="349">
        <f>'PAAC 2023'!L89</f>
        <v>0.75</v>
      </c>
      <c r="D183" s="328"/>
      <c r="E183" s="328"/>
      <c r="F183" s="328"/>
      <c r="G183" s="328"/>
      <c r="H183" s="328"/>
    </row>
    <row r="184" spans="1:8" x14ac:dyDescent="0.25">
      <c r="A184" s="328"/>
      <c r="B184" s="328" t="str">
        <f>'PAAC 2023'!N90</f>
        <v xml:space="preserve">Realizar seguimiento oportuno a la gestión contractual de Estudios Técnicos </v>
      </c>
      <c r="C184" s="349">
        <f>'PAAC 2023'!L90</f>
        <v>0</v>
      </c>
      <c r="D184" s="328"/>
      <c r="E184" s="328"/>
      <c r="F184" s="328"/>
      <c r="G184" s="328"/>
      <c r="H184" s="328"/>
    </row>
    <row r="185" spans="1:8" x14ac:dyDescent="0.25">
      <c r="A185" s="328"/>
      <c r="B185" s="328" t="str">
        <f>'PAAC 2023'!N91</f>
        <v>Elaborar informe de validación documental para regular y adoptar nuevas tecnologías identificadas en la cuarta y quinta rueda de innovación (antes "Regular y adoptar nuevas tecnologías identificadas en ruedas de innovación")</v>
      </c>
      <c r="C185" s="349">
        <f>'PAAC 2023'!L91</f>
        <v>0</v>
      </c>
      <c r="D185" s="328"/>
      <c r="E185" s="328"/>
      <c r="F185" s="328"/>
      <c r="G185" s="328"/>
      <c r="H185" s="328"/>
    </row>
    <row r="186" spans="1:8" x14ac:dyDescent="0.25">
      <c r="A186" s="328"/>
      <c r="B186" s="328" t="str">
        <f>'PAAC 2023'!N92</f>
        <v xml:space="preserve">Actualizar Normas técnicas </v>
      </c>
      <c r="C186" s="349">
        <f>'PAAC 2023'!L92</f>
        <v>0</v>
      </c>
      <c r="D186" s="328"/>
      <c r="E186" s="328"/>
      <c r="F186" s="328"/>
      <c r="G186" s="328"/>
      <c r="H186" s="328"/>
    </row>
    <row r="187" spans="1:8" x14ac:dyDescent="0.25">
      <c r="A187" s="328"/>
      <c r="B187" s="328" t="str">
        <f>'PAAC 2023'!N93</f>
        <v>Generar confianza en la comunidad a través de la siembra y reforestación de árboles</v>
      </c>
      <c r="C187" s="349">
        <f>'PAAC 2023'!L93</f>
        <v>0.8</v>
      </c>
      <c r="D187" s="328"/>
      <c r="E187" s="328"/>
      <c r="F187" s="328"/>
      <c r="G187" s="328"/>
      <c r="H187" s="328"/>
    </row>
    <row r="188" spans="1:8" x14ac:dyDescent="0.25">
      <c r="A188" s="328"/>
      <c r="B188" s="328" t="str">
        <f>'PAAC 2023'!N94</f>
        <v>Generar conciencia en los niños escolares sobre el medioambiente y mejorar el paisaje mediante la arborización en el entorno de las escuelas rurales cercanas a los corredores viales a cargo del Instituto</v>
      </c>
      <c r="C188" s="349">
        <f>'PAAC 2023'!L94</f>
        <v>0</v>
      </c>
      <c r="D188" s="328"/>
      <c r="E188" s="328"/>
      <c r="F188" s="328"/>
      <c r="G188" s="328"/>
      <c r="H188" s="328"/>
    </row>
    <row r="189" spans="1:8" x14ac:dyDescent="0.25">
      <c r="A189" s="328"/>
      <c r="B189" s="328" t="str">
        <f>'PAAC 2023'!N95</f>
        <v xml:space="preserve">Generar confianza en la comunidad garantizando la realización de reuniones de Consultas previas </v>
      </c>
      <c r="C189" s="349">
        <f>'PAAC 2023'!L95</f>
        <v>0</v>
      </c>
      <c r="D189" s="328"/>
      <c r="E189" s="328"/>
      <c r="F189" s="328"/>
      <c r="G189" s="328"/>
      <c r="H189" s="328"/>
    </row>
    <row r="190" spans="1:8" x14ac:dyDescent="0.25">
      <c r="A190" s="328"/>
      <c r="B190" s="328" t="str">
        <f>'PAAC 2023'!N96</f>
        <v>Realizar reuniones con veedurías involucradas en los proyectos del INVIAS.</v>
      </c>
      <c r="C190" s="349">
        <f>'PAAC 2023'!L96</f>
        <v>0.625</v>
      </c>
      <c r="D190" s="328"/>
      <c r="E190" s="328"/>
      <c r="F190" s="328"/>
      <c r="G190" s="328"/>
      <c r="H190" s="328"/>
    </row>
    <row r="191" spans="1:8" x14ac:dyDescent="0.25">
      <c r="A191" s="328"/>
      <c r="B191" s="328" t="str">
        <f>'PAAC 2023'!N97</f>
        <v>Realizar socializaciones con la comunidad</v>
      </c>
      <c r="C191" s="349">
        <f>'PAAC 2023'!L97</f>
        <v>0.625</v>
      </c>
      <c r="D191" s="328"/>
      <c r="E191" s="328"/>
      <c r="F191" s="328"/>
      <c r="G191" s="328"/>
      <c r="H191" s="328"/>
    </row>
    <row r="192" spans="1:8" x14ac:dyDescent="0.25">
      <c r="A192" s="328"/>
      <c r="B192" s="328" t="str">
        <f>'PAAC 2023'!N98</f>
        <v xml:space="preserve">Realizar Obras Sociales que beneficien a la comunidad. </v>
      </c>
      <c r="C192" s="349">
        <f>'PAAC 2023'!L98</f>
        <v>0.75</v>
      </c>
      <c r="D192" s="328"/>
      <c r="E192" s="328"/>
      <c r="F192" s="328"/>
      <c r="G192" s="328"/>
      <c r="H192" s="328"/>
    </row>
    <row r="193" spans="1:8" x14ac:dyDescent="0.25">
      <c r="A193" s="328"/>
      <c r="B193" s="328" t="str">
        <f>'PAAC 2023'!N99</f>
        <v>Incluir criterios de vinculación de mano de obra del área de influencia del proyecto en el 00% de los pliegos de condiciones</v>
      </c>
      <c r="C193" s="349">
        <f>'PAAC 2023'!L99</f>
        <v>0.75</v>
      </c>
      <c r="D193" s="328"/>
      <c r="E193" s="328"/>
      <c r="F193" s="328"/>
      <c r="G193" s="328"/>
      <c r="H193" s="328"/>
    </row>
    <row r="194" spans="1:8" x14ac:dyDescent="0.25">
      <c r="A194" s="328"/>
      <c r="B194" s="328" t="str">
        <f>'PAAC 2023'!N100</f>
        <v>Realizar compensaciones de factores Socio-Prediales a la comunidad</v>
      </c>
      <c r="C194" s="349">
        <f>'PAAC 2023'!L100</f>
        <v>0.70840000000000003</v>
      </c>
      <c r="D194" s="328"/>
      <c r="E194" s="328"/>
      <c r="F194" s="328"/>
      <c r="G194" s="328"/>
      <c r="H194" s="328"/>
    </row>
    <row r="195" spans="1:8" x14ac:dyDescent="0.25">
      <c r="A195" s="328"/>
      <c r="B195" s="328" t="str">
        <f>'PAAC 2023'!N101</f>
        <v>Atender el 100% de los requerimientos dando respuesta a la comunidad para el reporte y protección de fauna vulnerable a atropellamiento en las vías administradas por el INVIAS</v>
      </c>
      <c r="C195" s="349">
        <f>'PAAC 2023'!L101</f>
        <v>0.75</v>
      </c>
      <c r="D195" s="328"/>
      <c r="E195" s="328"/>
      <c r="F195" s="328"/>
      <c r="G195" s="328"/>
      <c r="H195" s="328"/>
    </row>
    <row r="196" spans="1:8" x14ac:dyDescent="0.25">
      <c r="A196" s="328"/>
      <c r="B196" s="328" t="str">
        <f>'PAAC 2023'!N102</f>
        <v>Realizar reuniones de sensibilización o capacitaciones en temas de sostenibilidad dirigidas a grupos de interés</v>
      </c>
      <c r="C196" s="349">
        <f>'PAAC 2023'!L102</f>
        <v>0.75</v>
      </c>
      <c r="D196" s="328"/>
      <c r="E196" s="328"/>
      <c r="F196" s="328"/>
      <c r="G196" s="328"/>
      <c r="H196" s="328"/>
    </row>
    <row r="197" spans="1:8" x14ac:dyDescent="0.25">
      <c r="A197" s="328"/>
      <c r="B197" s="328" t="str">
        <f>'PAAC 2023'!N103</f>
        <v>Actualizar el Código de buen gobierno acorde la Ley 2195 de 2022</v>
      </c>
      <c r="C197" s="349">
        <f>'PAAC 2023'!L103</f>
        <v>0</v>
      </c>
      <c r="D197" s="328"/>
      <c r="E197" s="328"/>
      <c r="F197" s="328"/>
      <c r="G197" s="328"/>
      <c r="H197" s="328"/>
    </row>
    <row r="198" spans="1:8" x14ac:dyDescent="0.25">
      <c r="A198" s="328"/>
      <c r="B198" s="328"/>
      <c r="C198" s="328"/>
      <c r="D198" s="328"/>
      <c r="E198" s="328"/>
      <c r="F198" s="328"/>
      <c r="G198" s="328"/>
      <c r="H198" s="328"/>
    </row>
    <row r="199" spans="1:8" x14ac:dyDescent="0.25">
      <c r="A199" s="328"/>
      <c r="B199" s="328"/>
      <c r="C199" s="328"/>
      <c r="D199" s="328"/>
      <c r="E199" s="328"/>
      <c r="F199" s="328"/>
      <c r="G199" s="328"/>
      <c r="H199" s="328"/>
    </row>
    <row r="200" spans="1:8" x14ac:dyDescent="0.25">
      <c r="A200" s="328"/>
      <c r="B200" s="328"/>
      <c r="C200" s="328"/>
      <c r="D200" s="328"/>
      <c r="E200" s="328"/>
      <c r="F200" s="328"/>
      <c r="G200" s="328"/>
      <c r="H200" s="328"/>
    </row>
    <row r="201" spans="1:8" x14ac:dyDescent="0.25">
      <c r="A201" s="328"/>
      <c r="B201" s="328"/>
      <c r="C201" s="328"/>
      <c r="D201" s="328"/>
      <c r="E201" s="328"/>
      <c r="F201" s="328"/>
      <c r="G201" s="328"/>
      <c r="H201" s="328"/>
    </row>
    <row r="202" spans="1:8" x14ac:dyDescent="0.25">
      <c r="A202" s="328"/>
      <c r="B202" s="328"/>
      <c r="C202" s="328"/>
      <c r="D202" s="328"/>
      <c r="E202" s="328"/>
      <c r="F202" s="328"/>
      <c r="G202" s="328"/>
      <c r="H202" s="328"/>
    </row>
  </sheetData>
  <sheetProtection algorithmName="SHA-512" hashValue="hBTqtuQuQJruTAhtms9VUMCanuylKjS+3JCUhtBWF2N+wAwEeYrTukbYhE4O1J/KOVqyfD/A4SyPWOHNOA0ZzQ==" saltValue="P9YvQAroqTlo2foCEhdD3w==" spinCount="100000" sheet="1" objects="1" scenarios="1"/>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3° trimestre de 2023</oddHeader>
    <oddFooter>&amp;ROficina Asesora de Planeación
INVIAS</oddFooter>
  </headerFooter>
  <rowBreaks count="1" manualBreakCount="1">
    <brk id="100"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dimension ref="A1:BJ103"/>
  <sheetViews>
    <sheetView tabSelected="1" zoomScale="70" zoomScaleNormal="70" workbookViewId="0">
      <pane xSplit="14" ySplit="3" topLeftCell="AI4" activePane="bottomRight" state="frozen"/>
      <selection activeCell="J42" sqref="J42"/>
      <selection pane="topRight" activeCell="J42" sqref="J42"/>
      <selection pane="bottomLeft" activeCell="J42" sqref="J42"/>
      <selection pane="bottomRight" activeCell="AZ7" sqref="AZ7"/>
    </sheetView>
  </sheetViews>
  <sheetFormatPr baseColWidth="10" defaultRowHeight="103.5" customHeight="1" x14ac:dyDescent="0.25"/>
  <cols>
    <col min="1" max="1" width="5.8554687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9" width="5.7109375" style="2" customWidth="1"/>
    <col min="30" max="30" width="61.7109375" style="2" customWidth="1"/>
    <col min="31" max="31" width="8.5703125" style="11" hidden="1" customWidth="1"/>
    <col min="32" max="32" width="8.5703125" style="3" hidden="1" customWidth="1"/>
    <col min="33" max="33" width="8.5703125" style="11" hidden="1" customWidth="1"/>
    <col min="34" max="34" width="8.5703125" style="3" hidden="1" customWidth="1"/>
    <col min="35" max="35" width="8.5703125" style="11" customWidth="1"/>
    <col min="36" max="36" width="9.42578125" style="3" customWidth="1"/>
    <col min="37" max="37" width="8.5703125" style="11" hidden="1" customWidth="1"/>
    <col min="38" max="38" width="8.5703125" style="3" hidden="1" customWidth="1"/>
    <col min="39" max="39" width="9.7109375" hidden="1" customWidth="1"/>
    <col min="40" max="40" width="20.7109375" hidden="1" customWidth="1"/>
    <col min="41" max="41" width="62.5703125" hidden="1" customWidth="1"/>
    <col min="42" max="43" width="10.7109375" hidden="1" customWidth="1"/>
    <col min="44" max="44" width="49.28515625" style="618" hidden="1" customWidth="1"/>
    <col min="45" max="45" width="9.7109375" customWidth="1"/>
    <col min="46" max="46" width="10.7109375" bestFit="1" customWidth="1"/>
    <col min="47" max="47" width="76.140625" style="618" customWidth="1"/>
    <col min="48" max="49" width="9.7109375" hidden="1" customWidth="1"/>
    <col min="50" max="50" width="61.7109375" hidden="1" customWidth="1"/>
    <col min="51" max="52" width="22.5703125" customWidth="1"/>
    <col min="53" max="56" width="11.42578125" hidden="1" customWidth="1"/>
    <col min="57" max="57" width="28.5703125" hidden="1" customWidth="1"/>
    <col min="58" max="61" width="10.42578125" customWidth="1"/>
    <col min="62" max="62" width="96" customWidth="1"/>
  </cols>
  <sheetData>
    <row r="1" spans="1:62" ht="56.25" hidden="1" customHeight="1" thickBot="1" x14ac:dyDescent="0.3">
      <c r="I1" s="376"/>
      <c r="N1" s="377"/>
      <c r="AE1" s="519" t="s">
        <v>0</v>
      </c>
      <c r="AF1" s="520"/>
      <c r="AG1" s="520"/>
      <c r="AH1" s="520"/>
      <c r="AI1" s="520"/>
      <c r="AJ1" s="520"/>
      <c r="AK1" s="520"/>
      <c r="AL1" s="520"/>
      <c r="AM1" s="515" t="s">
        <v>95</v>
      </c>
      <c r="AN1" s="516"/>
      <c r="AO1" s="516"/>
      <c r="AP1" s="516"/>
      <c r="AQ1" s="516"/>
      <c r="AR1" s="516"/>
      <c r="AS1" s="516"/>
      <c r="AT1" s="516"/>
      <c r="AU1" s="516"/>
      <c r="AV1" s="516"/>
      <c r="AW1" s="516"/>
      <c r="AX1" s="517"/>
      <c r="AY1" s="566" t="s">
        <v>304</v>
      </c>
      <c r="AZ1" s="567"/>
      <c r="BA1" s="564" t="s">
        <v>649</v>
      </c>
      <c r="BB1" s="565"/>
      <c r="BC1" s="565"/>
      <c r="BD1" s="565"/>
      <c r="BE1" s="565"/>
      <c r="BF1" s="612" t="s">
        <v>650</v>
      </c>
      <c r="BG1" s="612"/>
      <c r="BH1" s="612"/>
      <c r="BI1" s="612"/>
      <c r="BJ1" s="612"/>
    </row>
    <row r="2" spans="1:62" ht="43.5" customHeight="1" thickBot="1" x14ac:dyDescent="0.3">
      <c r="A2" s="6"/>
      <c r="B2" s="6"/>
      <c r="C2" s="6"/>
      <c r="D2" s="6"/>
      <c r="E2" s="6"/>
      <c r="F2" s="6"/>
      <c r="G2" s="6"/>
      <c r="H2" s="6"/>
      <c r="P2" s="524" t="s">
        <v>100</v>
      </c>
      <c r="Q2" s="525"/>
      <c r="R2" s="525"/>
      <c r="S2" s="525"/>
      <c r="T2" s="525"/>
      <c r="U2" s="525"/>
      <c r="V2" s="525"/>
      <c r="W2" s="525"/>
      <c r="X2" s="525"/>
      <c r="Y2" s="525"/>
      <c r="Z2" s="525"/>
      <c r="AA2" s="525"/>
      <c r="AB2" s="525"/>
      <c r="AC2" s="525"/>
      <c r="AD2" s="526"/>
      <c r="AE2" s="521" t="s">
        <v>1</v>
      </c>
      <c r="AF2" s="522"/>
      <c r="AG2" s="522" t="s">
        <v>2</v>
      </c>
      <c r="AH2" s="522"/>
      <c r="AI2" s="522" t="s">
        <v>3</v>
      </c>
      <c r="AJ2" s="522"/>
      <c r="AK2" s="522" t="s">
        <v>4</v>
      </c>
      <c r="AL2" s="523"/>
      <c r="AM2" s="518" t="s">
        <v>140</v>
      </c>
      <c r="AN2" s="476"/>
      <c r="AO2" s="476"/>
      <c r="AP2" s="476" t="s">
        <v>141</v>
      </c>
      <c r="AQ2" s="476"/>
      <c r="AR2" s="476"/>
      <c r="AS2" s="476" t="s">
        <v>142</v>
      </c>
      <c r="AT2" s="476"/>
      <c r="AU2" s="476"/>
      <c r="AV2" s="476" t="s">
        <v>143</v>
      </c>
      <c r="AW2" s="476"/>
      <c r="AX2" s="514"/>
      <c r="AY2" s="568"/>
      <c r="AZ2" s="569"/>
      <c r="BA2" s="564"/>
      <c r="BB2" s="565"/>
      <c r="BC2" s="565"/>
      <c r="BD2" s="565"/>
      <c r="BE2" s="565"/>
      <c r="BF2" s="612"/>
      <c r="BG2" s="612"/>
      <c r="BH2" s="612"/>
      <c r="BI2" s="612"/>
      <c r="BJ2" s="612"/>
    </row>
    <row r="3" spans="1:62" ht="76.5" customHeight="1" thickBot="1" x14ac:dyDescent="0.3">
      <c r="B3" s="7" t="s">
        <v>96</v>
      </c>
      <c r="C3" s="7" t="s">
        <v>97</v>
      </c>
      <c r="D3" s="7" t="s">
        <v>115</v>
      </c>
      <c r="E3" s="7" t="s">
        <v>114</v>
      </c>
      <c r="F3" s="7" t="s">
        <v>116</v>
      </c>
      <c r="G3" s="7" t="s">
        <v>117</v>
      </c>
      <c r="H3" s="7" t="s">
        <v>118</v>
      </c>
      <c r="I3" s="9" t="s">
        <v>12</v>
      </c>
      <c r="J3" s="7" t="s">
        <v>114</v>
      </c>
      <c r="K3" s="7" t="s">
        <v>116</v>
      </c>
      <c r="L3" s="7" t="s">
        <v>117</v>
      </c>
      <c r="M3" s="7" t="s">
        <v>118</v>
      </c>
      <c r="N3" s="9" t="s">
        <v>13</v>
      </c>
      <c r="O3" s="10" t="s">
        <v>14</v>
      </c>
      <c r="P3" s="7" t="s">
        <v>15</v>
      </c>
      <c r="Q3" s="8" t="s">
        <v>90</v>
      </c>
      <c r="R3" s="8" t="s">
        <v>92</v>
      </c>
      <c r="S3" s="8" t="s">
        <v>91</v>
      </c>
      <c r="T3" s="8" t="s">
        <v>93</v>
      </c>
      <c r="U3" s="8" t="s">
        <v>16</v>
      </c>
      <c r="V3" s="8" t="s">
        <v>89</v>
      </c>
      <c r="W3" s="8" t="s">
        <v>17</v>
      </c>
      <c r="X3" s="8" t="s">
        <v>186</v>
      </c>
      <c r="Y3" s="8" t="s">
        <v>18</v>
      </c>
      <c r="Z3" s="8" t="s">
        <v>19</v>
      </c>
      <c r="AA3" s="8" t="s">
        <v>94</v>
      </c>
      <c r="AB3" s="8" t="s">
        <v>20</v>
      </c>
      <c r="AC3" s="355" t="s">
        <v>537</v>
      </c>
      <c r="AD3" s="311" t="s">
        <v>86</v>
      </c>
      <c r="AE3" s="292" t="s">
        <v>5</v>
      </c>
      <c r="AF3" s="35" t="s">
        <v>6</v>
      </c>
      <c r="AG3" s="36" t="s">
        <v>5</v>
      </c>
      <c r="AH3" s="35" t="s">
        <v>6</v>
      </c>
      <c r="AI3" s="36" t="s">
        <v>5</v>
      </c>
      <c r="AJ3" s="35" t="s">
        <v>6</v>
      </c>
      <c r="AK3" s="36" t="s">
        <v>5</v>
      </c>
      <c r="AL3" s="37" t="s">
        <v>6</v>
      </c>
      <c r="AM3" s="236" t="s">
        <v>85</v>
      </c>
      <c r="AN3" s="38" t="s">
        <v>88</v>
      </c>
      <c r="AO3" s="39" t="s">
        <v>86</v>
      </c>
      <c r="AP3" s="38" t="s">
        <v>85</v>
      </c>
      <c r="AQ3" s="38" t="s">
        <v>88</v>
      </c>
      <c r="AR3" s="39" t="s">
        <v>651</v>
      </c>
      <c r="AS3" s="38" t="s">
        <v>85</v>
      </c>
      <c r="AT3" s="38" t="s">
        <v>88</v>
      </c>
      <c r="AU3" s="39" t="s">
        <v>651</v>
      </c>
      <c r="AV3" s="38" t="s">
        <v>85</v>
      </c>
      <c r="AW3" s="38" t="s">
        <v>88</v>
      </c>
      <c r="AX3" s="237" t="s">
        <v>86</v>
      </c>
      <c r="AY3" s="215" t="s">
        <v>165</v>
      </c>
      <c r="AZ3" s="40" t="s">
        <v>166</v>
      </c>
      <c r="BA3" s="447" t="s">
        <v>511</v>
      </c>
      <c r="BB3" s="447" t="s">
        <v>510</v>
      </c>
      <c r="BC3" s="447" t="s">
        <v>514</v>
      </c>
      <c r="BD3" s="448" t="s">
        <v>512</v>
      </c>
      <c r="BE3" s="448" t="s">
        <v>520</v>
      </c>
      <c r="BF3" s="619" t="s">
        <v>511</v>
      </c>
      <c r="BG3" s="619" t="s">
        <v>510</v>
      </c>
      <c r="BH3" s="619" t="s">
        <v>514</v>
      </c>
      <c r="BI3" s="619" t="s">
        <v>512</v>
      </c>
      <c r="BJ3" s="613" t="s">
        <v>520</v>
      </c>
    </row>
    <row r="4" spans="1:62" ht="111" customHeight="1" thickBot="1" x14ac:dyDescent="0.3">
      <c r="A4" s="593" t="s">
        <v>87</v>
      </c>
      <c r="B4" s="541">
        <f>AVERAGE(AN4:AN14)</f>
        <v>1</v>
      </c>
      <c r="C4" s="541">
        <f>AVERAGE(AQ4:AQ14)</f>
        <v>1</v>
      </c>
      <c r="D4" s="541">
        <f>AVERAGE(AT4:AT14)</f>
        <v>1</v>
      </c>
      <c r="E4" s="541">
        <f>AVERAGE(AM4:AM14)</f>
        <v>0.38030303030303031</v>
      </c>
      <c r="F4" s="541">
        <f>AVERAGE(AP4:AP14)</f>
        <v>0.57424242424242433</v>
      </c>
      <c r="G4" s="541">
        <f>AVERAGE(AS4:AS14)</f>
        <v>0.77272727272727271</v>
      </c>
      <c r="H4" s="558" t="e">
        <f>AVERAGE(AV4:AV14)</f>
        <v>#DIV/0!</v>
      </c>
      <c r="I4" s="562" t="s">
        <v>21</v>
      </c>
      <c r="J4" s="485">
        <f>AVERAGE(AM4:AM5)</f>
        <v>0.25</v>
      </c>
      <c r="K4" s="485">
        <f>AVERAGE(AP4:AP5)</f>
        <v>0.5</v>
      </c>
      <c r="L4" s="485">
        <f>AVERAGE(AS4:AS5)</f>
        <v>0.75</v>
      </c>
      <c r="M4" s="485" t="e">
        <f>AVERAGE(AV4:AV5)</f>
        <v>#DIV/0!</v>
      </c>
      <c r="N4" s="21" t="s">
        <v>22</v>
      </c>
      <c r="O4" s="274" t="s">
        <v>23</v>
      </c>
      <c r="P4" s="399" t="s">
        <v>7</v>
      </c>
      <c r="Q4" s="400" t="s">
        <v>7</v>
      </c>
      <c r="R4" s="400" t="s">
        <v>7</v>
      </c>
      <c r="S4" s="400" t="s">
        <v>7</v>
      </c>
      <c r="T4" s="400" t="s">
        <v>7</v>
      </c>
      <c r="U4" s="400" t="s">
        <v>7</v>
      </c>
      <c r="V4" s="400" t="s">
        <v>7</v>
      </c>
      <c r="W4" s="400" t="s">
        <v>7</v>
      </c>
      <c r="X4" s="400"/>
      <c r="Y4" s="400" t="s">
        <v>7</v>
      </c>
      <c r="Z4" s="400" t="s">
        <v>7</v>
      </c>
      <c r="AA4" s="400" t="s">
        <v>7</v>
      </c>
      <c r="AB4" s="400" t="s">
        <v>7</v>
      </c>
      <c r="AC4" s="356">
        <f>COUNTIF(P4:AB4,"x")</f>
        <v>12</v>
      </c>
      <c r="AD4" s="312" t="s">
        <v>121</v>
      </c>
      <c r="AE4" s="293">
        <v>0.25</v>
      </c>
      <c r="AF4" s="59">
        <f t="shared" ref="AF4:AF10" si="0">AE4/AK4</f>
        <v>0.25</v>
      </c>
      <c r="AG4" s="58">
        <v>0.5</v>
      </c>
      <c r="AH4" s="59">
        <f t="shared" ref="AH4:AH10" si="1">AG4/AK4</f>
        <v>0.5</v>
      </c>
      <c r="AI4" s="58">
        <v>0.75</v>
      </c>
      <c r="AJ4" s="59">
        <f t="shared" ref="AJ4:AJ10" si="2">AI4/AK4</f>
        <v>0.75</v>
      </c>
      <c r="AK4" s="58">
        <v>1</v>
      </c>
      <c r="AL4" s="196">
        <f t="shared" ref="AL4:AL10" si="3">AK4/AK4</f>
        <v>1</v>
      </c>
      <c r="AM4" s="238">
        <v>0.25</v>
      </c>
      <c r="AN4" s="60">
        <f>AM4/AF4</f>
        <v>1</v>
      </c>
      <c r="AO4" s="61" t="s">
        <v>451</v>
      </c>
      <c r="AP4" s="62">
        <v>0.5</v>
      </c>
      <c r="AQ4" s="60">
        <f t="shared" ref="AQ4:AQ21" si="4">AP4/AH4</f>
        <v>1</v>
      </c>
      <c r="AR4" s="63" t="s">
        <v>648</v>
      </c>
      <c r="AS4" s="62">
        <v>0.75</v>
      </c>
      <c r="AT4" s="60">
        <f t="shared" ref="AT4:AT19" si="5">AS4/AJ4</f>
        <v>1</v>
      </c>
      <c r="AU4" s="63" t="s">
        <v>729</v>
      </c>
      <c r="AV4" s="62"/>
      <c r="AW4" s="60">
        <f t="shared" ref="AW4:AW40" si="6">AV4/AL4</f>
        <v>0</v>
      </c>
      <c r="AX4" s="239"/>
      <c r="AY4" s="216"/>
      <c r="AZ4" s="378"/>
      <c r="BA4" s="389" t="str">
        <f t="shared" ref="BA4:BA35" si="7">IF(AC4&gt;=10,"X","")</f>
        <v>X</v>
      </c>
      <c r="BB4" s="389" t="str">
        <f t="shared" ref="BB4:BB35" si="8">IF(AN4=0,"",IF(AN4&lt;100%,"X",""))</f>
        <v/>
      </c>
      <c r="BC4" s="389"/>
      <c r="BD4" s="389" t="s">
        <v>513</v>
      </c>
      <c r="BE4" s="606" t="s">
        <v>588</v>
      </c>
      <c r="BF4" s="614" t="str">
        <f t="shared" ref="BF4:BF67" si="9">IF(AH4&gt;=10,"X","")</f>
        <v/>
      </c>
      <c r="BG4" s="614" t="str">
        <f t="shared" ref="BG4:BG67" si="10">IF(AS4=0,"",IF(AS4&lt;100%,"X",""))</f>
        <v>X</v>
      </c>
      <c r="BH4" s="614"/>
      <c r="BI4" s="614" t="s">
        <v>513</v>
      </c>
      <c r="BJ4" s="393" t="s">
        <v>588</v>
      </c>
    </row>
    <row r="5" spans="1:62" s="34" customFormat="1" ht="111" customHeight="1" x14ac:dyDescent="0.25">
      <c r="A5" s="594"/>
      <c r="B5" s="542"/>
      <c r="C5" s="542"/>
      <c r="D5" s="542"/>
      <c r="E5" s="542"/>
      <c r="F5" s="542"/>
      <c r="G5" s="542"/>
      <c r="H5" s="559"/>
      <c r="I5" s="563"/>
      <c r="J5" s="479"/>
      <c r="K5" s="479"/>
      <c r="L5" s="479"/>
      <c r="M5" s="479"/>
      <c r="N5" s="24" t="s">
        <v>156</v>
      </c>
      <c r="O5" s="275" t="s">
        <v>300</v>
      </c>
      <c r="P5" s="401"/>
      <c r="Q5" s="402" t="s">
        <v>7</v>
      </c>
      <c r="R5" s="402"/>
      <c r="S5" s="402"/>
      <c r="T5" s="402"/>
      <c r="U5" s="402" t="s">
        <v>7</v>
      </c>
      <c r="V5" s="402"/>
      <c r="W5" s="402"/>
      <c r="X5" s="402"/>
      <c r="Y5" s="402"/>
      <c r="Z5" s="402"/>
      <c r="AA5" s="402"/>
      <c r="AB5" s="402"/>
      <c r="AC5" s="357">
        <f t="shared" ref="AC5:AC68" si="11">COUNTIF(P5:AB5,"x")</f>
        <v>2</v>
      </c>
      <c r="AD5" s="313" t="s">
        <v>168</v>
      </c>
      <c r="AE5" s="294">
        <v>0.25</v>
      </c>
      <c r="AF5" s="22">
        <f t="shared" ref="AF5" si="12">AE5/AK5</f>
        <v>0.25</v>
      </c>
      <c r="AG5" s="23">
        <v>0.5</v>
      </c>
      <c r="AH5" s="22">
        <f t="shared" ref="AH5" si="13">AG5/AK5</f>
        <v>0.5</v>
      </c>
      <c r="AI5" s="23">
        <v>0.75</v>
      </c>
      <c r="AJ5" s="22">
        <f t="shared" ref="AJ5" si="14">AI5/AK5</f>
        <v>0.75</v>
      </c>
      <c r="AK5" s="23">
        <v>1</v>
      </c>
      <c r="AL5" s="197">
        <f t="shared" ref="AL5" si="15">AK5/AK5</f>
        <v>1</v>
      </c>
      <c r="AM5" s="240">
        <v>0.25</v>
      </c>
      <c r="AN5" s="54">
        <f>AM5/AF5</f>
        <v>1</v>
      </c>
      <c r="AO5" s="61" t="s">
        <v>433</v>
      </c>
      <c r="AP5" s="56">
        <v>0.5</v>
      </c>
      <c r="AQ5" s="54">
        <f t="shared" si="4"/>
        <v>1</v>
      </c>
      <c r="AR5" s="57" t="s">
        <v>528</v>
      </c>
      <c r="AS5" s="56">
        <v>0.75</v>
      </c>
      <c r="AT5" s="54">
        <f t="shared" si="5"/>
        <v>1</v>
      </c>
      <c r="AU5" s="57" t="s">
        <v>719</v>
      </c>
      <c r="AV5" s="56"/>
      <c r="AW5" s="54">
        <f t="shared" si="6"/>
        <v>0</v>
      </c>
      <c r="AX5" s="241"/>
      <c r="AY5" s="217" t="s">
        <v>164</v>
      </c>
      <c r="AZ5" s="379" t="s">
        <v>167</v>
      </c>
      <c r="BA5" s="389" t="str">
        <f t="shared" si="7"/>
        <v/>
      </c>
      <c r="BB5" s="389" t="str">
        <f t="shared" si="8"/>
        <v/>
      </c>
      <c r="BC5" s="390"/>
      <c r="BD5" s="390"/>
      <c r="BE5" s="606" t="s">
        <v>588</v>
      </c>
      <c r="BF5" s="614" t="str">
        <f t="shared" si="9"/>
        <v/>
      </c>
      <c r="BG5" s="614" t="str">
        <f t="shared" si="10"/>
        <v>X</v>
      </c>
      <c r="BH5" s="615"/>
      <c r="BI5" s="615"/>
      <c r="BJ5" s="393" t="s">
        <v>588</v>
      </c>
    </row>
    <row r="6" spans="1:62" ht="111" customHeight="1" x14ac:dyDescent="0.25">
      <c r="A6" s="595"/>
      <c r="B6" s="543"/>
      <c r="C6" s="543"/>
      <c r="D6" s="543"/>
      <c r="E6" s="543"/>
      <c r="F6" s="543"/>
      <c r="G6" s="543"/>
      <c r="H6" s="560"/>
      <c r="I6" s="553" t="s">
        <v>24</v>
      </c>
      <c r="J6" s="477">
        <f>AVERAGE(AM6:AM7)</f>
        <v>0.55000000000000004</v>
      </c>
      <c r="K6" s="477">
        <f>AVERAGE(AP6:AP7)</f>
        <v>0.57499999999999996</v>
      </c>
      <c r="L6" s="477">
        <f>AVERAGE(AS6:AS7)</f>
        <v>0.625</v>
      </c>
      <c r="M6" s="477" t="e">
        <f>AVERAGE(AV6:AV7)</f>
        <v>#DIV/0!</v>
      </c>
      <c r="N6" s="24" t="s">
        <v>119</v>
      </c>
      <c r="O6" s="275" t="s">
        <v>25</v>
      </c>
      <c r="P6" s="401" t="s">
        <v>7</v>
      </c>
      <c r="Q6" s="402" t="s">
        <v>7</v>
      </c>
      <c r="R6" s="402" t="s">
        <v>7</v>
      </c>
      <c r="S6" s="402" t="s">
        <v>7</v>
      </c>
      <c r="T6" s="402" t="s">
        <v>7</v>
      </c>
      <c r="U6" s="402" t="s">
        <v>7</v>
      </c>
      <c r="V6" s="402" t="s">
        <v>7</v>
      </c>
      <c r="W6" s="402" t="s">
        <v>7</v>
      </c>
      <c r="X6" s="402"/>
      <c r="Y6" s="402" t="s">
        <v>7</v>
      </c>
      <c r="Z6" s="402" t="s">
        <v>7</v>
      </c>
      <c r="AA6" s="402" t="s">
        <v>7</v>
      </c>
      <c r="AB6" s="402" t="s">
        <v>7</v>
      </c>
      <c r="AC6" s="357">
        <f t="shared" si="11"/>
        <v>12</v>
      </c>
      <c r="AD6" s="313" t="s">
        <v>323</v>
      </c>
      <c r="AE6" s="294">
        <v>1</v>
      </c>
      <c r="AF6" s="22">
        <f t="shared" si="0"/>
        <v>1</v>
      </c>
      <c r="AG6" s="23">
        <v>1</v>
      </c>
      <c r="AH6" s="22">
        <f t="shared" si="1"/>
        <v>1</v>
      </c>
      <c r="AI6" s="23">
        <v>1</v>
      </c>
      <c r="AJ6" s="22">
        <f t="shared" si="2"/>
        <v>1</v>
      </c>
      <c r="AK6" s="23">
        <v>1</v>
      </c>
      <c r="AL6" s="197">
        <f t="shared" si="3"/>
        <v>1</v>
      </c>
      <c r="AM6" s="240">
        <v>1</v>
      </c>
      <c r="AN6" s="54">
        <f t="shared" ref="AN6:AN79" si="16">AM6/AF6</f>
        <v>1</v>
      </c>
      <c r="AO6" s="218" t="s">
        <v>452</v>
      </c>
      <c r="AP6" s="56">
        <v>1</v>
      </c>
      <c r="AQ6" s="54">
        <f t="shared" si="4"/>
        <v>1</v>
      </c>
      <c r="AR6" s="57" t="s">
        <v>532</v>
      </c>
      <c r="AS6" s="56">
        <v>1</v>
      </c>
      <c r="AT6" s="54">
        <f t="shared" si="5"/>
        <v>1</v>
      </c>
      <c r="AU6" s="57" t="s">
        <v>647</v>
      </c>
      <c r="AV6" s="56"/>
      <c r="AW6" s="54">
        <f t="shared" si="6"/>
        <v>0</v>
      </c>
      <c r="AX6" s="241"/>
      <c r="AY6" s="218"/>
      <c r="AZ6" s="379"/>
      <c r="BA6" s="389" t="str">
        <f t="shared" si="7"/>
        <v>X</v>
      </c>
      <c r="BB6" s="389" t="str">
        <f t="shared" si="8"/>
        <v/>
      </c>
      <c r="BC6" s="389"/>
      <c r="BD6" s="389" t="s">
        <v>513</v>
      </c>
      <c r="BE6" s="606" t="s">
        <v>588</v>
      </c>
      <c r="BF6" s="614" t="str">
        <f t="shared" si="9"/>
        <v/>
      </c>
      <c r="BG6" s="614" t="str">
        <f t="shared" si="10"/>
        <v/>
      </c>
      <c r="BH6" s="614"/>
      <c r="BI6" s="614" t="s">
        <v>513</v>
      </c>
      <c r="BJ6" s="393" t="s">
        <v>588</v>
      </c>
    </row>
    <row r="7" spans="1:62" s="34" customFormat="1" ht="396.75" customHeight="1" x14ac:dyDescent="0.25">
      <c r="A7" s="595"/>
      <c r="B7" s="543"/>
      <c r="C7" s="543"/>
      <c r="D7" s="543"/>
      <c r="E7" s="543"/>
      <c r="F7" s="543"/>
      <c r="G7" s="543"/>
      <c r="H7" s="560"/>
      <c r="I7" s="554"/>
      <c r="J7" s="479"/>
      <c r="K7" s="479"/>
      <c r="L7" s="479"/>
      <c r="M7" s="479"/>
      <c r="N7" s="24" t="s">
        <v>174</v>
      </c>
      <c r="O7" s="275" t="s">
        <v>172</v>
      </c>
      <c r="P7" s="401"/>
      <c r="Q7" s="402"/>
      <c r="R7" s="402" t="s">
        <v>7</v>
      </c>
      <c r="S7" s="402" t="s">
        <v>7</v>
      </c>
      <c r="T7" s="402" t="s">
        <v>7</v>
      </c>
      <c r="U7" s="402" t="s">
        <v>7</v>
      </c>
      <c r="V7" s="402" t="s">
        <v>7</v>
      </c>
      <c r="W7" s="402" t="s">
        <v>7</v>
      </c>
      <c r="X7" s="402" t="s">
        <v>7</v>
      </c>
      <c r="Y7" s="402" t="s">
        <v>7</v>
      </c>
      <c r="Z7" s="402" t="s">
        <v>7</v>
      </c>
      <c r="AA7" s="402" t="s">
        <v>7</v>
      </c>
      <c r="AB7" s="402"/>
      <c r="AC7" s="357">
        <f t="shared" si="11"/>
        <v>10</v>
      </c>
      <c r="AD7" s="313" t="s">
        <v>173</v>
      </c>
      <c r="AE7" s="294">
        <v>0.1</v>
      </c>
      <c r="AF7" s="22">
        <f t="shared" ref="AF7" si="17">AE7/AK7</f>
        <v>0.1</v>
      </c>
      <c r="AG7" s="23">
        <v>0.15</v>
      </c>
      <c r="AH7" s="22">
        <f t="shared" ref="AH7" si="18">AG7/AK7</f>
        <v>0.15</v>
      </c>
      <c r="AI7" s="23">
        <v>0.25</v>
      </c>
      <c r="AJ7" s="22">
        <f t="shared" ref="AJ7" si="19">AI7/AK7</f>
        <v>0.25</v>
      </c>
      <c r="AK7" s="23">
        <v>1</v>
      </c>
      <c r="AL7" s="197">
        <f t="shared" ref="AL7" si="20">AK7/AK7</f>
        <v>1</v>
      </c>
      <c r="AM7" s="240">
        <v>0.1</v>
      </c>
      <c r="AN7" s="54">
        <f t="shared" ref="AN7" si="21">AM7/AF7</f>
        <v>1</v>
      </c>
      <c r="AO7" s="55" t="s">
        <v>453</v>
      </c>
      <c r="AP7" s="56">
        <v>0.15</v>
      </c>
      <c r="AQ7" s="54">
        <f t="shared" si="4"/>
        <v>1</v>
      </c>
      <c r="AR7" s="57" t="s">
        <v>539</v>
      </c>
      <c r="AS7" s="56">
        <v>0.25</v>
      </c>
      <c r="AT7" s="54">
        <f t="shared" si="5"/>
        <v>1</v>
      </c>
      <c r="AU7" s="57" t="s">
        <v>731</v>
      </c>
      <c r="AV7" s="56"/>
      <c r="AW7" s="54">
        <f t="shared" si="6"/>
        <v>0</v>
      </c>
      <c r="AX7" s="241"/>
      <c r="AY7" s="217" t="s">
        <v>164</v>
      </c>
      <c r="AZ7" s="379" t="s">
        <v>175</v>
      </c>
      <c r="BA7" s="389" t="str">
        <f t="shared" si="7"/>
        <v>X</v>
      </c>
      <c r="BB7" s="389" t="str">
        <f t="shared" si="8"/>
        <v/>
      </c>
      <c r="BC7" s="390"/>
      <c r="BD7" s="389" t="s">
        <v>513</v>
      </c>
      <c r="BE7" s="606" t="s">
        <v>588</v>
      </c>
      <c r="BF7" s="614" t="str">
        <f t="shared" si="9"/>
        <v/>
      </c>
      <c r="BG7" s="614" t="str">
        <f t="shared" si="10"/>
        <v>X</v>
      </c>
      <c r="BH7" s="615"/>
      <c r="BI7" s="614" t="s">
        <v>513</v>
      </c>
      <c r="BJ7" s="393" t="s">
        <v>732</v>
      </c>
    </row>
    <row r="8" spans="1:62" ht="141" customHeight="1" x14ac:dyDescent="0.25">
      <c r="A8" s="595"/>
      <c r="B8" s="543"/>
      <c r="C8" s="543"/>
      <c r="D8" s="543"/>
      <c r="E8" s="543"/>
      <c r="F8" s="543"/>
      <c r="G8" s="543"/>
      <c r="H8" s="560"/>
      <c r="I8" s="597" t="s">
        <v>26</v>
      </c>
      <c r="J8" s="477">
        <f>AVERAGE(AM8:AM10)</f>
        <v>0.5</v>
      </c>
      <c r="K8" s="477">
        <f>AVERAGE(AP8:AP10)</f>
        <v>0.66666666666666663</v>
      </c>
      <c r="L8" s="477">
        <f>AVERAGE(AS8:AS10)</f>
        <v>0.83333333333333337</v>
      </c>
      <c r="M8" s="477" t="e">
        <f>AVERAGE(AV8:AV10)</f>
        <v>#DIV/0!</v>
      </c>
      <c r="N8" s="24" t="s">
        <v>27</v>
      </c>
      <c r="O8" s="275" t="s">
        <v>28</v>
      </c>
      <c r="P8" s="401" t="s">
        <v>7</v>
      </c>
      <c r="Q8" s="402" t="s">
        <v>7</v>
      </c>
      <c r="R8" s="402"/>
      <c r="S8" s="402"/>
      <c r="T8" s="402"/>
      <c r="U8" s="402" t="s">
        <v>7</v>
      </c>
      <c r="V8" s="402"/>
      <c r="W8" s="402"/>
      <c r="X8" s="402"/>
      <c r="Y8" s="402"/>
      <c r="Z8" s="402"/>
      <c r="AA8" s="402"/>
      <c r="AB8" s="402"/>
      <c r="AC8" s="357">
        <f t="shared" si="11"/>
        <v>3</v>
      </c>
      <c r="AD8" s="313" t="s">
        <v>157</v>
      </c>
      <c r="AE8" s="294">
        <v>0.25</v>
      </c>
      <c r="AF8" s="22">
        <f t="shared" si="0"/>
        <v>0.25</v>
      </c>
      <c r="AG8" s="23">
        <v>0.5</v>
      </c>
      <c r="AH8" s="22">
        <f t="shared" si="1"/>
        <v>0.5</v>
      </c>
      <c r="AI8" s="23">
        <v>0.75</v>
      </c>
      <c r="AJ8" s="22">
        <f t="shared" si="2"/>
        <v>0.75</v>
      </c>
      <c r="AK8" s="23">
        <v>1</v>
      </c>
      <c r="AL8" s="197">
        <f t="shared" si="3"/>
        <v>1</v>
      </c>
      <c r="AM8" s="240">
        <v>0.25</v>
      </c>
      <c r="AN8" s="54">
        <f t="shared" si="16"/>
        <v>1</v>
      </c>
      <c r="AO8" s="55" t="s">
        <v>434</v>
      </c>
      <c r="AP8" s="56">
        <v>0.5</v>
      </c>
      <c r="AQ8" s="54">
        <f t="shared" si="4"/>
        <v>1</v>
      </c>
      <c r="AR8" s="57" t="s">
        <v>529</v>
      </c>
      <c r="AS8" s="56">
        <v>0.75</v>
      </c>
      <c r="AT8" s="54">
        <f t="shared" si="5"/>
        <v>1</v>
      </c>
      <c r="AU8" s="57" t="s">
        <v>730</v>
      </c>
      <c r="AV8" s="56"/>
      <c r="AW8" s="54">
        <f t="shared" si="6"/>
        <v>0</v>
      </c>
      <c r="AX8" s="241"/>
      <c r="AY8" s="218"/>
      <c r="AZ8" s="379"/>
      <c r="BA8" s="389" t="str">
        <f t="shared" si="7"/>
        <v/>
      </c>
      <c r="BB8" s="389" t="str">
        <f t="shared" si="8"/>
        <v/>
      </c>
      <c r="BC8" s="389"/>
      <c r="BD8" s="389"/>
      <c r="BE8" s="606" t="s">
        <v>588</v>
      </c>
      <c r="BF8" s="614" t="str">
        <f t="shared" si="9"/>
        <v/>
      </c>
      <c r="BG8" s="614" t="str">
        <f t="shared" si="10"/>
        <v>X</v>
      </c>
      <c r="BH8" s="614"/>
      <c r="BI8" s="614"/>
      <c r="BJ8" s="393" t="s">
        <v>588</v>
      </c>
    </row>
    <row r="9" spans="1:62" s="34" customFormat="1" ht="409.5" customHeight="1" x14ac:dyDescent="0.25">
      <c r="A9" s="595"/>
      <c r="B9" s="543"/>
      <c r="C9" s="543"/>
      <c r="D9" s="543"/>
      <c r="E9" s="543"/>
      <c r="F9" s="543"/>
      <c r="G9" s="543"/>
      <c r="H9" s="560"/>
      <c r="I9" s="597"/>
      <c r="J9" s="478"/>
      <c r="K9" s="478"/>
      <c r="L9" s="478"/>
      <c r="M9" s="478"/>
      <c r="N9" s="24" t="s">
        <v>301</v>
      </c>
      <c r="O9" s="275" t="s">
        <v>170</v>
      </c>
      <c r="P9" s="401"/>
      <c r="Q9" s="402"/>
      <c r="R9" s="402" t="s">
        <v>7</v>
      </c>
      <c r="S9" s="402" t="s">
        <v>7</v>
      </c>
      <c r="T9" s="402" t="s">
        <v>7</v>
      </c>
      <c r="U9" s="402" t="s">
        <v>7</v>
      </c>
      <c r="V9" s="402" t="s">
        <v>7</v>
      </c>
      <c r="W9" s="402" t="s">
        <v>7</v>
      </c>
      <c r="X9" s="402" t="s">
        <v>7</v>
      </c>
      <c r="Y9" s="402" t="s">
        <v>7</v>
      </c>
      <c r="Z9" s="402" t="s">
        <v>7</v>
      </c>
      <c r="AA9" s="402" t="s">
        <v>7</v>
      </c>
      <c r="AB9" s="402" t="s">
        <v>7</v>
      </c>
      <c r="AC9" s="357">
        <f t="shared" si="11"/>
        <v>11</v>
      </c>
      <c r="AD9" s="313" t="s">
        <v>169</v>
      </c>
      <c r="AE9" s="294">
        <v>0.25</v>
      </c>
      <c r="AF9" s="22">
        <f t="shared" si="0"/>
        <v>0.25</v>
      </c>
      <c r="AG9" s="23">
        <v>0.5</v>
      </c>
      <c r="AH9" s="22">
        <f t="shared" si="1"/>
        <v>0.5</v>
      </c>
      <c r="AI9" s="23">
        <v>0.75</v>
      </c>
      <c r="AJ9" s="22">
        <f t="shared" si="2"/>
        <v>0.75</v>
      </c>
      <c r="AK9" s="23">
        <v>1</v>
      </c>
      <c r="AL9" s="197">
        <f t="shared" si="3"/>
        <v>1</v>
      </c>
      <c r="AM9" s="240">
        <v>0.25</v>
      </c>
      <c r="AN9" s="54">
        <f t="shared" ref="AN9" si="22">AM9/AF9</f>
        <v>1</v>
      </c>
      <c r="AO9" s="55" t="s">
        <v>454</v>
      </c>
      <c r="AP9" s="56">
        <v>0.5</v>
      </c>
      <c r="AQ9" s="54">
        <f t="shared" si="4"/>
        <v>1</v>
      </c>
      <c r="AR9" s="57" t="s">
        <v>540</v>
      </c>
      <c r="AS9" s="56">
        <v>0.75</v>
      </c>
      <c r="AT9" s="54">
        <f t="shared" si="5"/>
        <v>1</v>
      </c>
      <c r="AU9" s="57" t="s">
        <v>733</v>
      </c>
      <c r="AV9" s="56"/>
      <c r="AW9" s="54">
        <f t="shared" si="6"/>
        <v>0</v>
      </c>
      <c r="AX9" s="241"/>
      <c r="AY9" s="217" t="s">
        <v>164</v>
      </c>
      <c r="AZ9" s="379" t="s">
        <v>326</v>
      </c>
      <c r="BA9" s="389" t="str">
        <f t="shared" si="7"/>
        <v>X</v>
      </c>
      <c r="BB9" s="389" t="str">
        <f t="shared" si="8"/>
        <v/>
      </c>
      <c r="BC9" s="390"/>
      <c r="BD9" s="389" t="s">
        <v>513</v>
      </c>
      <c r="BE9" s="606" t="s">
        <v>588</v>
      </c>
      <c r="BF9" s="614" t="str">
        <f t="shared" si="9"/>
        <v/>
      </c>
      <c r="BG9" s="614" t="str">
        <f t="shared" si="10"/>
        <v>X</v>
      </c>
      <c r="BH9" s="615"/>
      <c r="BI9" s="614" t="s">
        <v>513</v>
      </c>
      <c r="BJ9" s="393" t="s">
        <v>588</v>
      </c>
    </row>
    <row r="10" spans="1:62" ht="102" customHeight="1" x14ac:dyDescent="0.25">
      <c r="A10" s="595"/>
      <c r="B10" s="543"/>
      <c r="C10" s="543"/>
      <c r="D10" s="543"/>
      <c r="E10" s="543"/>
      <c r="F10" s="543"/>
      <c r="G10" s="543"/>
      <c r="H10" s="560"/>
      <c r="I10" s="597"/>
      <c r="J10" s="479"/>
      <c r="K10" s="479"/>
      <c r="L10" s="479"/>
      <c r="M10" s="479"/>
      <c r="N10" s="24" t="s">
        <v>120</v>
      </c>
      <c r="O10" s="275" t="s">
        <v>139</v>
      </c>
      <c r="P10" s="401"/>
      <c r="Q10" s="402" t="s">
        <v>7</v>
      </c>
      <c r="R10" s="402"/>
      <c r="S10" s="402"/>
      <c r="T10" s="402"/>
      <c r="U10" s="402" t="s">
        <v>7</v>
      </c>
      <c r="V10" s="402"/>
      <c r="W10" s="402"/>
      <c r="X10" s="402"/>
      <c r="Y10" s="402"/>
      <c r="Z10" s="402"/>
      <c r="AA10" s="402"/>
      <c r="AB10" s="402"/>
      <c r="AC10" s="357">
        <f t="shared" si="11"/>
        <v>2</v>
      </c>
      <c r="AD10" s="313" t="s">
        <v>147</v>
      </c>
      <c r="AE10" s="294">
        <v>1</v>
      </c>
      <c r="AF10" s="22">
        <f t="shared" si="0"/>
        <v>1</v>
      </c>
      <c r="AG10" s="23">
        <v>1</v>
      </c>
      <c r="AH10" s="22">
        <f t="shared" si="1"/>
        <v>1</v>
      </c>
      <c r="AI10" s="23">
        <v>1</v>
      </c>
      <c r="AJ10" s="22">
        <f t="shared" si="2"/>
        <v>1</v>
      </c>
      <c r="AK10" s="23">
        <v>1</v>
      </c>
      <c r="AL10" s="197">
        <f t="shared" si="3"/>
        <v>1</v>
      </c>
      <c r="AM10" s="240">
        <v>1</v>
      </c>
      <c r="AN10" s="54">
        <f t="shared" si="16"/>
        <v>1</v>
      </c>
      <c r="AO10" s="55" t="s">
        <v>607</v>
      </c>
      <c r="AP10" s="56">
        <v>1</v>
      </c>
      <c r="AQ10" s="54">
        <f t="shared" si="4"/>
        <v>1</v>
      </c>
      <c r="AR10" s="57" t="s">
        <v>530</v>
      </c>
      <c r="AS10" s="56">
        <v>1</v>
      </c>
      <c r="AT10" s="54">
        <f t="shared" si="5"/>
        <v>1</v>
      </c>
      <c r="AU10" s="57" t="s">
        <v>720</v>
      </c>
      <c r="AV10" s="56"/>
      <c r="AW10" s="54">
        <f t="shared" si="6"/>
        <v>0</v>
      </c>
      <c r="AX10" s="241"/>
      <c r="AY10" s="218"/>
      <c r="AZ10" s="379"/>
      <c r="BA10" s="389" t="str">
        <f t="shared" si="7"/>
        <v/>
      </c>
      <c r="BB10" s="389" t="str">
        <f t="shared" si="8"/>
        <v/>
      </c>
      <c r="BC10" s="389"/>
      <c r="BD10" s="389"/>
      <c r="BE10" s="606" t="s">
        <v>588</v>
      </c>
      <c r="BF10" s="614" t="str">
        <f t="shared" si="9"/>
        <v/>
      </c>
      <c r="BG10" s="614" t="str">
        <f t="shared" si="10"/>
        <v/>
      </c>
      <c r="BH10" s="614"/>
      <c r="BI10" s="614"/>
      <c r="BJ10" s="393" t="s">
        <v>588</v>
      </c>
    </row>
    <row r="11" spans="1:62" ht="409.6" customHeight="1" x14ac:dyDescent="0.25">
      <c r="A11" s="595"/>
      <c r="B11" s="543"/>
      <c r="C11" s="543"/>
      <c r="D11" s="543"/>
      <c r="E11" s="543"/>
      <c r="F11" s="543"/>
      <c r="G11" s="543"/>
      <c r="H11" s="560"/>
      <c r="I11" s="553" t="s">
        <v>29</v>
      </c>
      <c r="J11" s="477">
        <f>AVERAGE(AM11:AM12)</f>
        <v>0.25</v>
      </c>
      <c r="K11" s="477">
        <f>AVERAGE(AP11:AP12)</f>
        <v>0.5</v>
      </c>
      <c r="L11" s="477">
        <f>AVERAGE(AS11:AS12)</f>
        <v>0.75</v>
      </c>
      <c r="M11" s="477" t="e">
        <f>AVERAGE(AV11:AV12)</f>
        <v>#DIV/0!</v>
      </c>
      <c r="N11" s="24" t="s">
        <v>30</v>
      </c>
      <c r="O11" s="275" t="s">
        <v>31</v>
      </c>
      <c r="P11" s="401" t="s">
        <v>7</v>
      </c>
      <c r="Q11" s="402" t="s">
        <v>7</v>
      </c>
      <c r="R11" s="402" t="s">
        <v>7</v>
      </c>
      <c r="S11" s="402" t="s">
        <v>7</v>
      </c>
      <c r="T11" s="402" t="s">
        <v>7</v>
      </c>
      <c r="U11" s="402" t="s">
        <v>7</v>
      </c>
      <c r="V11" s="402" t="s">
        <v>7</v>
      </c>
      <c r="W11" s="402" t="s">
        <v>7</v>
      </c>
      <c r="X11" s="402"/>
      <c r="Y11" s="402" t="s">
        <v>7</v>
      </c>
      <c r="Z11" s="402" t="s">
        <v>7</v>
      </c>
      <c r="AA11" s="402" t="s">
        <v>7</v>
      </c>
      <c r="AB11" s="402" t="s">
        <v>7</v>
      </c>
      <c r="AC11" s="357">
        <f t="shared" si="11"/>
        <v>12</v>
      </c>
      <c r="AD11" s="313" t="s">
        <v>122</v>
      </c>
      <c r="AE11" s="294">
        <v>1</v>
      </c>
      <c r="AF11" s="22">
        <f>AE11/AK11</f>
        <v>0.25</v>
      </c>
      <c r="AG11" s="23">
        <v>2</v>
      </c>
      <c r="AH11" s="22">
        <f>AG11/AK11</f>
        <v>0.5</v>
      </c>
      <c r="AI11" s="23">
        <v>3</v>
      </c>
      <c r="AJ11" s="22">
        <f>AI11/AK11</f>
        <v>0.75</v>
      </c>
      <c r="AK11" s="23">
        <v>4</v>
      </c>
      <c r="AL11" s="197">
        <f>AK11/AK11</f>
        <v>1</v>
      </c>
      <c r="AM11" s="240">
        <v>0.25</v>
      </c>
      <c r="AN11" s="54">
        <f t="shared" si="16"/>
        <v>1</v>
      </c>
      <c r="AO11" s="55" t="s">
        <v>455</v>
      </c>
      <c r="AP11" s="56">
        <v>0.5</v>
      </c>
      <c r="AQ11" s="54">
        <f t="shared" si="4"/>
        <v>1</v>
      </c>
      <c r="AR11" s="57" t="s">
        <v>533</v>
      </c>
      <c r="AS11" s="56">
        <v>0.75</v>
      </c>
      <c r="AT11" s="54">
        <f t="shared" si="5"/>
        <v>1</v>
      </c>
      <c r="AU11" s="57" t="s">
        <v>734</v>
      </c>
      <c r="AV11" s="56"/>
      <c r="AW11" s="54">
        <f t="shared" si="6"/>
        <v>0</v>
      </c>
      <c r="AX11" s="241"/>
      <c r="AY11" s="218"/>
      <c r="AZ11" s="379"/>
      <c r="BA11" s="389" t="str">
        <f t="shared" si="7"/>
        <v>X</v>
      </c>
      <c r="BB11" s="389" t="str">
        <f t="shared" si="8"/>
        <v/>
      </c>
      <c r="BC11" s="389"/>
      <c r="BD11" s="389" t="s">
        <v>513</v>
      </c>
      <c r="BE11" s="606" t="s">
        <v>588</v>
      </c>
      <c r="BF11" s="614" t="str">
        <f t="shared" si="9"/>
        <v/>
      </c>
      <c r="BG11" s="614" t="str">
        <f t="shared" si="10"/>
        <v>X</v>
      </c>
      <c r="BH11" s="614"/>
      <c r="BI11" s="614" t="s">
        <v>513</v>
      </c>
      <c r="BJ11" s="393" t="s">
        <v>588</v>
      </c>
    </row>
    <row r="12" spans="1:62" s="34" customFormat="1" ht="409.5" x14ac:dyDescent="0.25">
      <c r="A12" s="595"/>
      <c r="B12" s="543"/>
      <c r="C12" s="543"/>
      <c r="D12" s="543"/>
      <c r="E12" s="543"/>
      <c r="F12" s="543"/>
      <c r="G12" s="543"/>
      <c r="H12" s="560"/>
      <c r="I12" s="563"/>
      <c r="J12" s="479"/>
      <c r="K12" s="479"/>
      <c r="L12" s="479"/>
      <c r="M12" s="479"/>
      <c r="N12" s="24" t="s">
        <v>148</v>
      </c>
      <c r="O12" s="275" t="s">
        <v>171</v>
      </c>
      <c r="P12" s="401"/>
      <c r="Q12" s="402"/>
      <c r="R12" s="402"/>
      <c r="S12" s="402"/>
      <c r="T12" s="402"/>
      <c r="U12" s="402" t="s">
        <v>7</v>
      </c>
      <c r="V12" s="402"/>
      <c r="W12" s="402"/>
      <c r="X12" s="402"/>
      <c r="Y12" s="402"/>
      <c r="Z12" s="402"/>
      <c r="AA12" s="402"/>
      <c r="AB12" s="402"/>
      <c r="AC12" s="357">
        <f t="shared" si="11"/>
        <v>1</v>
      </c>
      <c r="AD12" s="313" t="s">
        <v>302</v>
      </c>
      <c r="AE12" s="294">
        <v>0.25</v>
      </c>
      <c r="AF12" s="22">
        <f t="shared" ref="AF12" si="23">AE12/AK12</f>
        <v>0.25</v>
      </c>
      <c r="AG12" s="23">
        <v>0.5</v>
      </c>
      <c r="AH12" s="22">
        <f t="shared" ref="AH12" si="24">AG12/AK12</f>
        <v>0.5</v>
      </c>
      <c r="AI12" s="23">
        <v>0.75</v>
      </c>
      <c r="AJ12" s="22">
        <f t="shared" ref="AJ12" si="25">AI12/AK12</f>
        <v>0.75</v>
      </c>
      <c r="AK12" s="23">
        <v>1</v>
      </c>
      <c r="AL12" s="197">
        <f t="shared" ref="AL12" si="26">AK12/AK12</f>
        <v>1</v>
      </c>
      <c r="AM12" s="240">
        <v>0.25</v>
      </c>
      <c r="AN12" s="54">
        <f t="shared" ref="AN12" si="27">AM12/AF12</f>
        <v>1</v>
      </c>
      <c r="AO12" s="55" t="s">
        <v>435</v>
      </c>
      <c r="AP12" s="56">
        <v>0.5</v>
      </c>
      <c r="AQ12" s="54">
        <f t="shared" si="4"/>
        <v>1</v>
      </c>
      <c r="AR12" s="55" t="s">
        <v>589</v>
      </c>
      <c r="AS12" s="56">
        <v>0.75</v>
      </c>
      <c r="AT12" s="54">
        <f t="shared" si="5"/>
        <v>1</v>
      </c>
      <c r="AU12" s="57" t="s">
        <v>735</v>
      </c>
      <c r="AV12" s="56"/>
      <c r="AW12" s="54">
        <f t="shared" si="6"/>
        <v>0</v>
      </c>
      <c r="AX12" s="241"/>
      <c r="AY12" s="217" t="s">
        <v>164</v>
      </c>
      <c r="AZ12" s="379" t="s">
        <v>167</v>
      </c>
      <c r="BA12" s="389" t="str">
        <f t="shared" si="7"/>
        <v/>
      </c>
      <c r="BB12" s="389" t="str">
        <f t="shared" si="8"/>
        <v/>
      </c>
      <c r="BC12" s="390"/>
      <c r="BD12" s="390"/>
      <c r="BE12" s="606" t="s">
        <v>588</v>
      </c>
      <c r="BF12" s="614" t="str">
        <f t="shared" si="9"/>
        <v/>
      </c>
      <c r="BG12" s="614" t="str">
        <f t="shared" si="10"/>
        <v>X</v>
      </c>
      <c r="BH12" s="615"/>
      <c r="BI12" s="615"/>
      <c r="BJ12" s="393" t="s">
        <v>588</v>
      </c>
    </row>
    <row r="13" spans="1:62" ht="90" x14ac:dyDescent="0.25">
      <c r="A13" s="595"/>
      <c r="B13" s="543"/>
      <c r="C13" s="543"/>
      <c r="D13" s="543"/>
      <c r="E13" s="543"/>
      <c r="F13" s="543"/>
      <c r="G13" s="543"/>
      <c r="H13" s="560"/>
      <c r="I13" s="597" t="s">
        <v>32</v>
      </c>
      <c r="J13" s="477">
        <f>AVERAGE(AM13:AM14)</f>
        <v>0.29166666666666663</v>
      </c>
      <c r="K13" s="477">
        <f>AVERAGE(AP13:AP14)</f>
        <v>0.58333333333333326</v>
      </c>
      <c r="L13" s="477">
        <f>AVERAGE(AS13:AS14)</f>
        <v>0.875</v>
      </c>
      <c r="M13" s="477" t="e">
        <f>AVERAGE(AV13:AV14)</f>
        <v>#DIV/0!</v>
      </c>
      <c r="N13" s="24" t="s">
        <v>76</v>
      </c>
      <c r="O13" s="275" t="s">
        <v>33</v>
      </c>
      <c r="P13" s="401"/>
      <c r="Q13" s="402" t="s">
        <v>7</v>
      </c>
      <c r="R13" s="402"/>
      <c r="S13" s="402"/>
      <c r="T13" s="402"/>
      <c r="U13" s="402" t="s">
        <v>7</v>
      </c>
      <c r="V13" s="402"/>
      <c r="W13" s="402"/>
      <c r="X13" s="402"/>
      <c r="Y13" s="402"/>
      <c r="Z13" s="402"/>
      <c r="AA13" s="402"/>
      <c r="AB13" s="402"/>
      <c r="AC13" s="357">
        <f t="shared" si="11"/>
        <v>2</v>
      </c>
      <c r="AD13" s="313" t="s">
        <v>149</v>
      </c>
      <c r="AE13" s="294">
        <v>1</v>
      </c>
      <c r="AF13" s="22">
        <f>AE13/AK13</f>
        <v>0.25</v>
      </c>
      <c r="AG13" s="23">
        <v>2</v>
      </c>
      <c r="AH13" s="22">
        <f>AG13/AK13</f>
        <v>0.5</v>
      </c>
      <c r="AI13" s="23">
        <v>3</v>
      </c>
      <c r="AJ13" s="22">
        <f>AI13/AK13</f>
        <v>0.75</v>
      </c>
      <c r="AK13" s="23">
        <v>4</v>
      </c>
      <c r="AL13" s="197">
        <f>AK13/AK13</f>
        <v>1</v>
      </c>
      <c r="AM13" s="240">
        <v>0.25</v>
      </c>
      <c r="AN13" s="54">
        <f>AM13/AF13</f>
        <v>1</v>
      </c>
      <c r="AO13" s="55" t="s">
        <v>436</v>
      </c>
      <c r="AP13" s="56">
        <v>0.5</v>
      </c>
      <c r="AQ13" s="54">
        <f t="shared" si="4"/>
        <v>1</v>
      </c>
      <c r="AR13" s="55" t="s">
        <v>531</v>
      </c>
      <c r="AS13" s="56">
        <v>0.75</v>
      </c>
      <c r="AT13" s="54">
        <f t="shared" si="5"/>
        <v>1</v>
      </c>
      <c r="AU13" s="57" t="s">
        <v>736</v>
      </c>
      <c r="AV13" s="56"/>
      <c r="AW13" s="54">
        <f t="shared" si="6"/>
        <v>0</v>
      </c>
      <c r="AX13" s="241"/>
      <c r="AY13" s="218"/>
      <c r="AZ13" s="379"/>
      <c r="BA13" s="389" t="str">
        <f t="shared" si="7"/>
        <v/>
      </c>
      <c r="BB13" s="389" t="str">
        <f t="shared" si="8"/>
        <v/>
      </c>
      <c r="BC13" s="389"/>
      <c r="BD13" s="389"/>
      <c r="BE13" s="606" t="s">
        <v>588</v>
      </c>
      <c r="BF13" s="614" t="str">
        <f t="shared" si="9"/>
        <v/>
      </c>
      <c r="BG13" s="614" t="str">
        <f t="shared" si="10"/>
        <v>X</v>
      </c>
      <c r="BH13" s="614"/>
      <c r="BI13" s="614"/>
      <c r="BJ13" s="393" t="s">
        <v>588</v>
      </c>
    </row>
    <row r="14" spans="1:62" ht="195.75" thickBot="1" x14ac:dyDescent="0.3">
      <c r="A14" s="596"/>
      <c r="B14" s="544"/>
      <c r="C14" s="544"/>
      <c r="D14" s="544"/>
      <c r="E14" s="544"/>
      <c r="F14" s="544"/>
      <c r="G14" s="544"/>
      <c r="H14" s="561"/>
      <c r="I14" s="598"/>
      <c r="J14" s="480"/>
      <c r="K14" s="480"/>
      <c r="L14" s="480"/>
      <c r="M14" s="480"/>
      <c r="N14" s="64" t="s">
        <v>77</v>
      </c>
      <c r="O14" s="276" t="s">
        <v>34</v>
      </c>
      <c r="P14" s="403"/>
      <c r="Q14" s="404" t="s">
        <v>7</v>
      </c>
      <c r="R14" s="404"/>
      <c r="S14" s="404"/>
      <c r="T14" s="404"/>
      <c r="U14" s="404"/>
      <c r="V14" s="404"/>
      <c r="W14" s="404" t="s">
        <v>7</v>
      </c>
      <c r="X14" s="404"/>
      <c r="Y14" s="404"/>
      <c r="Z14" s="404"/>
      <c r="AA14" s="404"/>
      <c r="AB14" s="404"/>
      <c r="AC14" s="358">
        <f t="shared" si="11"/>
        <v>2</v>
      </c>
      <c r="AD14" s="314" t="s">
        <v>353</v>
      </c>
      <c r="AE14" s="295">
        <v>1</v>
      </c>
      <c r="AF14" s="66">
        <f>AE14/AK14</f>
        <v>0.33333333333333331</v>
      </c>
      <c r="AG14" s="65">
        <v>2</v>
      </c>
      <c r="AH14" s="66">
        <f>AG14/AK14</f>
        <v>0.66666666666666663</v>
      </c>
      <c r="AI14" s="65">
        <v>3</v>
      </c>
      <c r="AJ14" s="66">
        <f>AI14/AK14</f>
        <v>1</v>
      </c>
      <c r="AK14" s="65">
        <v>3</v>
      </c>
      <c r="AL14" s="198">
        <f>AK14/AK14</f>
        <v>1</v>
      </c>
      <c r="AM14" s="242">
        <f>1/3</f>
        <v>0.33333333333333331</v>
      </c>
      <c r="AN14" s="67">
        <f t="shared" ref="AN14:AN18" si="28">AM14/AF14</f>
        <v>1</v>
      </c>
      <c r="AO14" s="82" t="s">
        <v>471</v>
      </c>
      <c r="AP14" s="195">
        <f>2/3</f>
        <v>0.66666666666666663</v>
      </c>
      <c r="AQ14" s="67">
        <f t="shared" si="4"/>
        <v>1</v>
      </c>
      <c r="AR14" s="83" t="s">
        <v>534</v>
      </c>
      <c r="AS14" s="195">
        <v>1</v>
      </c>
      <c r="AT14" s="67">
        <f t="shared" si="5"/>
        <v>1</v>
      </c>
      <c r="AU14" s="83" t="s">
        <v>737</v>
      </c>
      <c r="AV14" s="195"/>
      <c r="AW14" s="67">
        <f t="shared" si="6"/>
        <v>0</v>
      </c>
      <c r="AX14" s="243"/>
      <c r="AY14" s="219"/>
      <c r="AZ14" s="380"/>
      <c r="BA14" s="389" t="str">
        <f t="shared" si="7"/>
        <v/>
      </c>
      <c r="BB14" s="389" t="str">
        <f t="shared" si="8"/>
        <v/>
      </c>
      <c r="BC14" s="389"/>
      <c r="BD14" s="389"/>
      <c r="BE14" s="606" t="s">
        <v>588</v>
      </c>
      <c r="BF14" s="614" t="str">
        <f t="shared" si="9"/>
        <v/>
      </c>
      <c r="BG14" s="614" t="str">
        <f t="shared" si="10"/>
        <v/>
      </c>
      <c r="BH14" s="614"/>
      <c r="BI14" s="614"/>
      <c r="BJ14" s="393" t="s">
        <v>588</v>
      </c>
    </row>
    <row r="15" spans="1:62" ht="81.75" customHeight="1" x14ac:dyDescent="0.25">
      <c r="A15" s="599" t="s">
        <v>8</v>
      </c>
      <c r="B15" s="535">
        <f>AVERAGE(AN15:AN18)</f>
        <v>0.9</v>
      </c>
      <c r="C15" s="535">
        <f>AVERAGE(AQ15:AQ18)</f>
        <v>0</v>
      </c>
      <c r="D15" s="535">
        <f>AVERAGE(AT15:AT18)</f>
        <v>0.3</v>
      </c>
      <c r="E15" s="535">
        <f>AVERAGE(AM15:AM18)</f>
        <v>0.9</v>
      </c>
      <c r="F15" s="535">
        <f>AVERAGE(AP15:AP18)</f>
        <v>0</v>
      </c>
      <c r="G15" s="535">
        <f>AVERAGE(AS15:AS18)</f>
        <v>0.2</v>
      </c>
      <c r="H15" s="555" t="e">
        <f>AVERAGE(AV15:AV18)</f>
        <v>#DIV/0!</v>
      </c>
      <c r="I15" s="538" t="s">
        <v>75</v>
      </c>
      <c r="J15" s="169">
        <f>AN15</f>
        <v>0.9</v>
      </c>
      <c r="K15" s="169">
        <f>AP15</f>
        <v>0</v>
      </c>
      <c r="L15" s="169">
        <f>AS15</f>
        <v>0.2</v>
      </c>
      <c r="M15" s="169">
        <f>AV15</f>
        <v>0</v>
      </c>
      <c r="N15" s="84" t="s">
        <v>277</v>
      </c>
      <c r="O15" s="277" t="s">
        <v>278</v>
      </c>
      <c r="P15" s="405"/>
      <c r="Q15" s="406"/>
      <c r="R15" s="406"/>
      <c r="S15" s="406" t="s">
        <v>7</v>
      </c>
      <c r="T15" s="406"/>
      <c r="U15" s="406"/>
      <c r="V15" s="406" t="s">
        <v>7</v>
      </c>
      <c r="W15" s="406"/>
      <c r="X15" s="406"/>
      <c r="Y15" s="406"/>
      <c r="Z15" s="406"/>
      <c r="AA15" s="406"/>
      <c r="AB15" s="406" t="s">
        <v>7</v>
      </c>
      <c r="AC15" s="359">
        <f t="shared" si="11"/>
        <v>3</v>
      </c>
      <c r="AD15" s="90" t="s">
        <v>417</v>
      </c>
      <c r="AE15" s="296">
        <v>1</v>
      </c>
      <c r="AF15" s="192">
        <f>AE15/AK15</f>
        <v>1</v>
      </c>
      <c r="AG15" s="191">
        <v>1</v>
      </c>
      <c r="AH15" s="192">
        <f>AG15/AK15</f>
        <v>1</v>
      </c>
      <c r="AI15" s="191">
        <v>1</v>
      </c>
      <c r="AJ15" s="192">
        <f>AI15/AK15</f>
        <v>1</v>
      </c>
      <c r="AK15" s="191">
        <v>1</v>
      </c>
      <c r="AL15" s="199">
        <f t="shared" ref="AL15:AL16" si="29">AK15/AK15</f>
        <v>1</v>
      </c>
      <c r="AM15" s="244">
        <v>0.9</v>
      </c>
      <c r="AN15" s="60">
        <f t="shared" ref="AN15" si="30">AM15/AF15</f>
        <v>0.9</v>
      </c>
      <c r="AO15" s="84" t="s">
        <v>456</v>
      </c>
      <c r="AP15" s="193">
        <v>0</v>
      </c>
      <c r="AQ15" s="60">
        <f t="shared" si="4"/>
        <v>0</v>
      </c>
      <c r="AR15" s="194" t="s">
        <v>549</v>
      </c>
      <c r="AS15" s="193">
        <v>0.2</v>
      </c>
      <c r="AT15" s="60">
        <f>AS15/AJ15</f>
        <v>0.2</v>
      </c>
      <c r="AU15" s="194" t="s">
        <v>700</v>
      </c>
      <c r="AV15" s="193"/>
      <c r="AW15" s="60">
        <f t="shared" si="6"/>
        <v>0</v>
      </c>
      <c r="AX15" s="245" t="s">
        <v>718</v>
      </c>
      <c r="AY15" s="220"/>
      <c r="AZ15" s="277"/>
      <c r="BA15" s="389" t="str">
        <f t="shared" si="7"/>
        <v/>
      </c>
      <c r="BB15" s="389" t="str">
        <f t="shared" si="8"/>
        <v>X</v>
      </c>
      <c r="BC15" s="389" t="s">
        <v>7</v>
      </c>
      <c r="BD15" s="389" t="s">
        <v>513</v>
      </c>
      <c r="BE15" s="607" t="s">
        <v>516</v>
      </c>
      <c r="BF15" s="614" t="str">
        <f t="shared" si="9"/>
        <v/>
      </c>
      <c r="BG15" s="614" t="s">
        <v>7</v>
      </c>
      <c r="BH15" s="614" t="s">
        <v>7</v>
      </c>
      <c r="BI15" s="614" t="s">
        <v>513</v>
      </c>
      <c r="BJ15" s="395" t="s">
        <v>785</v>
      </c>
    </row>
    <row r="16" spans="1:62" ht="64.5" customHeight="1" x14ac:dyDescent="0.25">
      <c r="A16" s="600"/>
      <c r="B16" s="536"/>
      <c r="C16" s="536"/>
      <c r="D16" s="536"/>
      <c r="E16" s="536"/>
      <c r="F16" s="536"/>
      <c r="G16" s="536"/>
      <c r="H16" s="556"/>
      <c r="I16" s="539"/>
      <c r="J16" s="170">
        <f t="shared" ref="J16:J17" si="31">AN16</f>
        <v>0</v>
      </c>
      <c r="K16" s="170">
        <f t="shared" ref="K16:K18" si="32">AP16</f>
        <v>0</v>
      </c>
      <c r="L16" s="170">
        <f t="shared" ref="L16:L18" si="33">AS16</f>
        <v>0.2</v>
      </c>
      <c r="M16" s="170">
        <f t="shared" ref="M16:M18" si="34">AV16</f>
        <v>0</v>
      </c>
      <c r="N16" s="41" t="s">
        <v>279</v>
      </c>
      <c r="O16" s="278" t="s">
        <v>280</v>
      </c>
      <c r="P16" s="407"/>
      <c r="Q16" s="408"/>
      <c r="R16" s="408"/>
      <c r="S16" s="408" t="s">
        <v>7</v>
      </c>
      <c r="T16" s="408"/>
      <c r="U16" s="408"/>
      <c r="V16" s="408" t="s">
        <v>7</v>
      </c>
      <c r="W16" s="408"/>
      <c r="X16" s="408"/>
      <c r="Y16" s="408"/>
      <c r="Z16" s="408"/>
      <c r="AA16" s="408"/>
      <c r="AB16" s="408" t="s">
        <v>7</v>
      </c>
      <c r="AC16" s="360">
        <f t="shared" si="11"/>
        <v>3</v>
      </c>
      <c r="AD16" s="91" t="s">
        <v>418</v>
      </c>
      <c r="AE16" s="297">
        <v>0</v>
      </c>
      <c r="AF16" s="43">
        <f t="shared" ref="AF16" si="35">AE16/AK16</f>
        <v>0</v>
      </c>
      <c r="AG16" s="42">
        <v>0.3</v>
      </c>
      <c r="AH16" s="43">
        <f t="shared" ref="AH16" si="36">AG16/AK16</f>
        <v>0.3</v>
      </c>
      <c r="AI16" s="42">
        <v>0.5</v>
      </c>
      <c r="AJ16" s="43">
        <f t="shared" ref="AJ16" si="37">AI16/AK16</f>
        <v>0.5</v>
      </c>
      <c r="AK16" s="42">
        <v>1</v>
      </c>
      <c r="AL16" s="200">
        <f t="shared" si="29"/>
        <v>1</v>
      </c>
      <c r="AM16" s="246"/>
      <c r="AN16" s="54"/>
      <c r="AO16" s="41" t="s">
        <v>431</v>
      </c>
      <c r="AP16" s="189">
        <v>0</v>
      </c>
      <c r="AQ16" s="54">
        <f t="shared" si="4"/>
        <v>0</v>
      </c>
      <c r="AR16" s="190" t="s">
        <v>548</v>
      </c>
      <c r="AS16" s="189">
        <v>0.2</v>
      </c>
      <c r="AT16" s="54">
        <f t="shared" si="5"/>
        <v>0.4</v>
      </c>
      <c r="AU16" s="190" t="s">
        <v>701</v>
      </c>
      <c r="AV16" s="189"/>
      <c r="AW16" s="54">
        <f t="shared" si="6"/>
        <v>0</v>
      </c>
      <c r="AX16" s="247" t="s">
        <v>718</v>
      </c>
      <c r="AY16" s="221"/>
      <c r="AZ16" s="278"/>
      <c r="BA16" s="389" t="str">
        <f t="shared" si="7"/>
        <v/>
      </c>
      <c r="BB16" s="389" t="str">
        <f t="shared" si="8"/>
        <v/>
      </c>
      <c r="BC16" s="389" t="s">
        <v>7</v>
      </c>
      <c r="BD16" s="389" t="s">
        <v>513</v>
      </c>
      <c r="BE16" s="607" t="s">
        <v>516</v>
      </c>
      <c r="BF16" s="614" t="str">
        <f t="shared" si="9"/>
        <v/>
      </c>
      <c r="BG16" s="614" t="s">
        <v>7</v>
      </c>
      <c r="BH16" s="614" t="s">
        <v>7</v>
      </c>
      <c r="BI16" s="614" t="s">
        <v>513</v>
      </c>
      <c r="BJ16" s="395" t="s">
        <v>764</v>
      </c>
    </row>
    <row r="17" spans="1:62" ht="103.5" customHeight="1" x14ac:dyDescent="0.25">
      <c r="A17" s="600"/>
      <c r="B17" s="536"/>
      <c r="C17" s="536"/>
      <c r="D17" s="536"/>
      <c r="E17" s="536"/>
      <c r="F17" s="536"/>
      <c r="G17" s="536"/>
      <c r="H17" s="556"/>
      <c r="I17" s="539"/>
      <c r="J17" s="170">
        <f t="shared" si="31"/>
        <v>0</v>
      </c>
      <c r="K17" s="170">
        <f>AP17</f>
        <v>0</v>
      </c>
      <c r="L17" s="170">
        <f t="shared" si="33"/>
        <v>0.2</v>
      </c>
      <c r="M17" s="170">
        <f t="shared" si="34"/>
        <v>0</v>
      </c>
      <c r="N17" s="41" t="s">
        <v>281</v>
      </c>
      <c r="O17" s="278" t="s">
        <v>282</v>
      </c>
      <c r="P17" s="407"/>
      <c r="Q17" s="408"/>
      <c r="R17" s="408"/>
      <c r="S17" s="408" t="s">
        <v>7</v>
      </c>
      <c r="T17" s="408"/>
      <c r="U17" s="408"/>
      <c r="V17" s="408" t="s">
        <v>7</v>
      </c>
      <c r="W17" s="408"/>
      <c r="X17" s="408"/>
      <c r="Y17" s="408"/>
      <c r="Z17" s="408"/>
      <c r="AA17" s="408"/>
      <c r="AB17" s="408" t="s">
        <v>7</v>
      </c>
      <c r="AC17" s="360">
        <f t="shared" si="11"/>
        <v>3</v>
      </c>
      <c r="AD17" s="91" t="s">
        <v>418</v>
      </c>
      <c r="AE17" s="297">
        <v>0</v>
      </c>
      <c r="AF17" s="43">
        <f t="shared" ref="AF17" si="38">AE17/AK17</f>
        <v>0</v>
      </c>
      <c r="AG17" s="42">
        <v>0.3</v>
      </c>
      <c r="AH17" s="43">
        <f t="shared" ref="AH17" si="39">AG17/AK17</f>
        <v>0.3</v>
      </c>
      <c r="AI17" s="42">
        <v>0.5</v>
      </c>
      <c r="AJ17" s="43">
        <f t="shared" ref="AJ17" si="40">AI17/AK17</f>
        <v>0.5</v>
      </c>
      <c r="AK17" s="42">
        <v>1</v>
      </c>
      <c r="AL17" s="200">
        <f t="shared" ref="AL17" si="41">AK17/AK17</f>
        <v>1</v>
      </c>
      <c r="AM17" s="246"/>
      <c r="AN17" s="54"/>
      <c r="AO17" s="41" t="s">
        <v>432</v>
      </c>
      <c r="AP17" s="189">
        <v>0</v>
      </c>
      <c r="AQ17" s="54">
        <f t="shared" si="4"/>
        <v>0</v>
      </c>
      <c r="AR17" s="190" t="s">
        <v>547</v>
      </c>
      <c r="AS17" s="189">
        <v>0.2</v>
      </c>
      <c r="AT17" s="54">
        <f t="shared" si="5"/>
        <v>0.4</v>
      </c>
      <c r="AU17" s="190" t="s">
        <v>702</v>
      </c>
      <c r="AV17" s="189"/>
      <c r="AW17" s="54">
        <f t="shared" si="6"/>
        <v>0</v>
      </c>
      <c r="AX17" s="247" t="s">
        <v>717</v>
      </c>
      <c r="AY17" s="221"/>
      <c r="AZ17" s="278"/>
      <c r="BA17" s="389" t="str">
        <f t="shared" si="7"/>
        <v/>
      </c>
      <c r="BB17" s="389" t="str">
        <f t="shared" si="8"/>
        <v/>
      </c>
      <c r="BC17" s="389" t="s">
        <v>7</v>
      </c>
      <c r="BD17" s="389" t="s">
        <v>513</v>
      </c>
      <c r="BE17" s="607" t="s">
        <v>516</v>
      </c>
      <c r="BF17" s="614" t="str">
        <f t="shared" si="9"/>
        <v/>
      </c>
      <c r="BG17" s="614" t="s">
        <v>7</v>
      </c>
      <c r="BH17" s="614" t="s">
        <v>7</v>
      </c>
      <c r="BI17" s="614" t="s">
        <v>513</v>
      </c>
      <c r="BJ17" s="395" t="s">
        <v>764</v>
      </c>
    </row>
    <row r="18" spans="1:62" ht="103.5" customHeight="1" thickBot="1" x14ac:dyDescent="0.3">
      <c r="A18" s="601"/>
      <c r="B18" s="537"/>
      <c r="C18" s="537"/>
      <c r="D18" s="537"/>
      <c r="E18" s="537"/>
      <c r="F18" s="537"/>
      <c r="G18" s="537"/>
      <c r="H18" s="557"/>
      <c r="I18" s="540"/>
      <c r="J18" s="171">
        <f>AN18</f>
        <v>0.9</v>
      </c>
      <c r="K18" s="171">
        <f t="shared" si="32"/>
        <v>0</v>
      </c>
      <c r="L18" s="171">
        <f t="shared" si="33"/>
        <v>0.2</v>
      </c>
      <c r="M18" s="171">
        <f t="shared" si="34"/>
        <v>0</v>
      </c>
      <c r="N18" s="85" t="s">
        <v>283</v>
      </c>
      <c r="O18" s="279" t="s">
        <v>284</v>
      </c>
      <c r="P18" s="409"/>
      <c r="Q18" s="410"/>
      <c r="R18" s="410"/>
      <c r="S18" s="410" t="s">
        <v>7</v>
      </c>
      <c r="T18" s="410"/>
      <c r="U18" s="410"/>
      <c r="V18" s="410" t="s">
        <v>7</v>
      </c>
      <c r="W18" s="410"/>
      <c r="X18" s="410"/>
      <c r="Y18" s="410"/>
      <c r="Z18" s="410"/>
      <c r="AA18" s="410"/>
      <c r="AB18" s="410" t="s">
        <v>7</v>
      </c>
      <c r="AC18" s="361">
        <f t="shared" si="11"/>
        <v>3</v>
      </c>
      <c r="AD18" s="93" t="s">
        <v>354</v>
      </c>
      <c r="AE18" s="298">
        <v>1</v>
      </c>
      <c r="AF18" s="87">
        <f t="shared" ref="AF18" si="42">AE18/AK18</f>
        <v>1</v>
      </c>
      <c r="AG18" s="86">
        <v>1</v>
      </c>
      <c r="AH18" s="87">
        <f t="shared" ref="AH18" si="43">AG18/AK18</f>
        <v>1</v>
      </c>
      <c r="AI18" s="86">
        <v>1</v>
      </c>
      <c r="AJ18" s="87">
        <f t="shared" ref="AJ18" si="44">AI18/AK18</f>
        <v>1</v>
      </c>
      <c r="AK18" s="86">
        <v>1</v>
      </c>
      <c r="AL18" s="201">
        <f t="shared" ref="AL18" si="45">AK18/AK18</f>
        <v>1</v>
      </c>
      <c r="AM18" s="248">
        <v>0.9</v>
      </c>
      <c r="AN18" s="67">
        <f t="shared" si="28"/>
        <v>0.9</v>
      </c>
      <c r="AO18" s="85" t="s">
        <v>457</v>
      </c>
      <c r="AP18" s="89">
        <v>0</v>
      </c>
      <c r="AQ18" s="88">
        <f t="shared" si="4"/>
        <v>0</v>
      </c>
      <c r="AR18" s="92" t="s">
        <v>546</v>
      </c>
      <c r="AS18" s="89">
        <v>0.2</v>
      </c>
      <c r="AT18" s="88">
        <f t="shared" si="5"/>
        <v>0.2</v>
      </c>
      <c r="AU18" s="603" t="s">
        <v>738</v>
      </c>
      <c r="AV18" s="89"/>
      <c r="AW18" s="88">
        <f t="shared" si="6"/>
        <v>0</v>
      </c>
      <c r="AX18" s="249" t="s">
        <v>717</v>
      </c>
      <c r="AY18" s="222"/>
      <c r="AZ18" s="279"/>
      <c r="BA18" s="389" t="str">
        <f t="shared" si="7"/>
        <v/>
      </c>
      <c r="BB18" s="389" t="str">
        <f t="shared" si="8"/>
        <v>X</v>
      </c>
      <c r="BC18" s="389" t="s">
        <v>7</v>
      </c>
      <c r="BD18" s="389" t="s">
        <v>513</v>
      </c>
      <c r="BE18" s="607" t="s">
        <v>516</v>
      </c>
      <c r="BF18" s="614" t="str">
        <f t="shared" si="9"/>
        <v/>
      </c>
      <c r="BG18" s="614" t="s">
        <v>7</v>
      </c>
      <c r="BH18" s="614" t="s">
        <v>7</v>
      </c>
      <c r="BI18" s="614" t="s">
        <v>513</v>
      </c>
      <c r="BJ18" s="395" t="s">
        <v>785</v>
      </c>
    </row>
    <row r="19" spans="1:62" s="34" customFormat="1" ht="255" customHeight="1" thickBot="1" x14ac:dyDescent="0.3">
      <c r="A19" s="545" t="s">
        <v>9</v>
      </c>
      <c r="B19" s="504">
        <f>AVERAGE(AN19:AN30)</f>
        <v>0.9285714285714286</v>
      </c>
      <c r="C19" s="504">
        <f>AVERAGE(AQ19:AQ30)</f>
        <v>0.52500000000000002</v>
      </c>
      <c r="D19" s="504">
        <f>AVERAGE(AT19:AT30)</f>
        <v>0.65104166666666663</v>
      </c>
      <c r="E19" s="504">
        <f>AVERAGE(AM19:AM30)</f>
        <v>0.26298701298701299</v>
      </c>
      <c r="F19" s="504">
        <f>AVERAGE(AP19:AP30)</f>
        <v>0.26136363636363635</v>
      </c>
      <c r="G19" s="504">
        <f>AVERAGE(AS19:AS30)</f>
        <v>0.4861111111111111</v>
      </c>
      <c r="H19" s="511" t="e">
        <f>AVERAGE(AV19:AV30)</f>
        <v>#DIV/0!</v>
      </c>
      <c r="I19" s="548" t="s">
        <v>345</v>
      </c>
      <c r="J19" s="483">
        <f>AVERAGE(AM19:AM21)</f>
        <v>0.25</v>
      </c>
      <c r="K19" s="483">
        <f>AVERAGE(AP19:AP21)</f>
        <v>0.33333333333333331</v>
      </c>
      <c r="L19" s="483">
        <f>AVERAGE(AS19:AS21)</f>
        <v>0.5</v>
      </c>
      <c r="M19" s="483" t="e">
        <f>AVERAGE(AV19:AV21)</f>
        <v>#DIV/0!</v>
      </c>
      <c r="N19" s="94" t="s">
        <v>243</v>
      </c>
      <c r="O19" s="280" t="s">
        <v>242</v>
      </c>
      <c r="P19" s="411"/>
      <c r="Q19" s="412" t="s">
        <v>7</v>
      </c>
      <c r="R19" s="412"/>
      <c r="S19" s="412"/>
      <c r="T19" s="412"/>
      <c r="U19" s="412"/>
      <c r="V19" s="412"/>
      <c r="W19" s="412"/>
      <c r="X19" s="412"/>
      <c r="Y19" s="412"/>
      <c r="Z19" s="412"/>
      <c r="AA19" s="412"/>
      <c r="AB19" s="412"/>
      <c r="AC19" s="362">
        <f t="shared" si="11"/>
        <v>1</v>
      </c>
      <c r="AD19" s="100" t="s">
        <v>150</v>
      </c>
      <c r="AE19" s="299">
        <v>1</v>
      </c>
      <c r="AF19" s="96">
        <f t="shared" ref="AF19:AF21" si="46">AE19/AK19</f>
        <v>0.25</v>
      </c>
      <c r="AG19" s="95">
        <v>2</v>
      </c>
      <c r="AH19" s="96">
        <f t="shared" ref="AH19:AH21" si="47">AG19/AK19</f>
        <v>0.5</v>
      </c>
      <c r="AI19" s="95">
        <v>3</v>
      </c>
      <c r="AJ19" s="96">
        <f t="shared" ref="AJ19:AJ21" si="48">AI19/AK19</f>
        <v>0.75</v>
      </c>
      <c r="AK19" s="95">
        <v>4</v>
      </c>
      <c r="AL19" s="202">
        <f t="shared" ref="AL19:AL21" si="49">AK19/AK19</f>
        <v>1</v>
      </c>
      <c r="AM19" s="250">
        <v>0.25</v>
      </c>
      <c r="AN19" s="97">
        <f t="shared" si="16"/>
        <v>1</v>
      </c>
      <c r="AO19" s="352" t="s">
        <v>470</v>
      </c>
      <c r="AP19" s="98">
        <v>0.5</v>
      </c>
      <c r="AQ19" s="97">
        <f t="shared" si="4"/>
        <v>1</v>
      </c>
      <c r="AR19" s="99" t="s">
        <v>608</v>
      </c>
      <c r="AS19" s="98">
        <v>0.75</v>
      </c>
      <c r="AT19" s="97">
        <f t="shared" si="5"/>
        <v>1</v>
      </c>
      <c r="AU19" s="99" t="s">
        <v>652</v>
      </c>
      <c r="AV19" s="98"/>
      <c r="AW19" s="97">
        <f t="shared" si="6"/>
        <v>0</v>
      </c>
      <c r="AX19" s="251"/>
      <c r="AY19" s="223" t="s">
        <v>234</v>
      </c>
      <c r="AZ19" s="280" t="s">
        <v>238</v>
      </c>
      <c r="BA19" s="389" t="str">
        <f t="shared" si="7"/>
        <v/>
      </c>
      <c r="BB19" s="389" t="str">
        <f t="shared" si="8"/>
        <v/>
      </c>
      <c r="BC19" s="390"/>
      <c r="BD19" s="390"/>
      <c r="BE19" s="608" t="s">
        <v>606</v>
      </c>
      <c r="BF19" s="614" t="str">
        <f t="shared" si="9"/>
        <v/>
      </c>
      <c r="BG19" s="614" t="str">
        <f t="shared" si="10"/>
        <v>X</v>
      </c>
      <c r="BH19" s="615"/>
      <c r="BI19" s="615"/>
      <c r="BJ19" s="393" t="s">
        <v>588</v>
      </c>
    </row>
    <row r="20" spans="1:62" s="34" customFormat="1" ht="93.75" customHeight="1" x14ac:dyDescent="0.25">
      <c r="A20" s="546"/>
      <c r="B20" s="505"/>
      <c r="C20" s="505"/>
      <c r="D20" s="505"/>
      <c r="E20" s="505"/>
      <c r="F20" s="505"/>
      <c r="G20" s="505"/>
      <c r="H20" s="512"/>
      <c r="I20" s="549"/>
      <c r="J20" s="484"/>
      <c r="K20" s="484"/>
      <c r="L20" s="484"/>
      <c r="M20" s="484"/>
      <c r="N20" s="101" t="s">
        <v>244</v>
      </c>
      <c r="O20" s="204" t="s">
        <v>158</v>
      </c>
      <c r="P20" s="413"/>
      <c r="Q20" s="414" t="s">
        <v>7</v>
      </c>
      <c r="R20" s="414"/>
      <c r="S20" s="414"/>
      <c r="T20" s="414"/>
      <c r="U20" s="414"/>
      <c r="V20" s="414"/>
      <c r="W20" s="414"/>
      <c r="X20" s="414"/>
      <c r="Y20" s="414"/>
      <c r="Z20" s="414"/>
      <c r="AA20" s="414"/>
      <c r="AB20" s="414"/>
      <c r="AC20" s="363">
        <f t="shared" si="11"/>
        <v>1</v>
      </c>
      <c r="AD20" s="106" t="s">
        <v>151</v>
      </c>
      <c r="AE20" s="300">
        <v>1</v>
      </c>
      <c r="AF20" s="103">
        <v>0</v>
      </c>
      <c r="AG20" s="102">
        <v>2</v>
      </c>
      <c r="AH20" s="103">
        <f>1/2</f>
        <v>0.5</v>
      </c>
      <c r="AI20" s="102">
        <v>3</v>
      </c>
      <c r="AJ20" s="103">
        <f>1/2</f>
        <v>0.5</v>
      </c>
      <c r="AK20" s="102">
        <v>4</v>
      </c>
      <c r="AL20" s="203">
        <f>3/3</f>
        <v>1</v>
      </c>
      <c r="AM20" s="252"/>
      <c r="AN20" s="50"/>
      <c r="AO20" s="105" t="s">
        <v>486</v>
      </c>
      <c r="AP20" s="52">
        <v>0</v>
      </c>
      <c r="AQ20" s="97">
        <f t="shared" si="4"/>
        <v>0</v>
      </c>
      <c r="AR20" s="53" t="s">
        <v>790</v>
      </c>
      <c r="AS20" s="98">
        <v>0</v>
      </c>
      <c r="AT20" s="97">
        <f t="shared" ref="AT20" si="50">AS20/AJ20</f>
        <v>0</v>
      </c>
      <c r="AU20" s="53" t="s">
        <v>653</v>
      </c>
      <c r="AV20" s="52"/>
      <c r="AW20" s="50">
        <f t="shared" si="6"/>
        <v>0</v>
      </c>
      <c r="AX20" s="253"/>
      <c r="AY20" s="224" t="s">
        <v>234</v>
      </c>
      <c r="AZ20" s="204" t="s">
        <v>238</v>
      </c>
      <c r="BA20" s="389" t="str">
        <f t="shared" si="7"/>
        <v/>
      </c>
      <c r="BB20" s="389" t="str">
        <f t="shared" si="8"/>
        <v/>
      </c>
      <c r="BC20" s="390" t="s">
        <v>7</v>
      </c>
      <c r="BD20" s="389" t="s">
        <v>513</v>
      </c>
      <c r="BE20" s="607" t="s">
        <v>595</v>
      </c>
      <c r="BF20" s="614" t="str">
        <f t="shared" si="9"/>
        <v/>
      </c>
      <c r="BG20" s="614" t="s">
        <v>7</v>
      </c>
      <c r="BH20" s="615" t="s">
        <v>7</v>
      </c>
      <c r="BI20" s="614" t="s">
        <v>513</v>
      </c>
      <c r="BJ20" s="395" t="s">
        <v>765</v>
      </c>
    </row>
    <row r="21" spans="1:62" s="34" customFormat="1" ht="118.5" customHeight="1" x14ac:dyDescent="0.25">
      <c r="A21" s="546"/>
      <c r="B21" s="505"/>
      <c r="C21" s="505"/>
      <c r="D21" s="505"/>
      <c r="E21" s="505"/>
      <c r="F21" s="505"/>
      <c r="G21" s="505"/>
      <c r="H21" s="512"/>
      <c r="I21" s="549"/>
      <c r="J21" s="482"/>
      <c r="K21" s="482"/>
      <c r="L21" s="482"/>
      <c r="M21" s="482"/>
      <c r="N21" s="101" t="s">
        <v>236</v>
      </c>
      <c r="O21" s="204" t="s">
        <v>144</v>
      </c>
      <c r="P21" s="413"/>
      <c r="Q21" s="414" t="s">
        <v>7</v>
      </c>
      <c r="R21" s="414"/>
      <c r="S21" s="414"/>
      <c r="T21" s="414"/>
      <c r="U21" s="414" t="s">
        <v>7</v>
      </c>
      <c r="V21" s="414"/>
      <c r="W21" s="414"/>
      <c r="X21" s="414"/>
      <c r="Y21" s="414"/>
      <c r="Z21" s="414"/>
      <c r="AA21" s="414"/>
      <c r="AB21" s="414"/>
      <c r="AC21" s="363">
        <f t="shared" si="11"/>
        <v>2</v>
      </c>
      <c r="AD21" s="106" t="s">
        <v>152</v>
      </c>
      <c r="AE21" s="300">
        <v>1</v>
      </c>
      <c r="AF21" s="103">
        <f t="shared" si="46"/>
        <v>0.25</v>
      </c>
      <c r="AG21" s="102">
        <v>2</v>
      </c>
      <c r="AH21" s="103">
        <f t="shared" si="47"/>
        <v>0.5</v>
      </c>
      <c r="AI21" s="102">
        <v>3</v>
      </c>
      <c r="AJ21" s="103">
        <f t="shared" si="48"/>
        <v>0.75</v>
      </c>
      <c r="AK21" s="102">
        <v>4</v>
      </c>
      <c r="AL21" s="203">
        <f t="shared" si="49"/>
        <v>1</v>
      </c>
      <c r="AM21" s="252">
        <v>0.25</v>
      </c>
      <c r="AN21" s="50">
        <f t="shared" si="16"/>
        <v>1</v>
      </c>
      <c r="AO21" s="105" t="s">
        <v>487</v>
      </c>
      <c r="AP21" s="52">
        <v>0.5</v>
      </c>
      <c r="AQ21" s="50">
        <f t="shared" si="4"/>
        <v>1</v>
      </c>
      <c r="AR21" s="53" t="s">
        <v>543</v>
      </c>
      <c r="AS21" s="52">
        <v>0.75</v>
      </c>
      <c r="AT21" s="50">
        <f>AS21/AJ21</f>
        <v>1</v>
      </c>
      <c r="AU21" s="53" t="s">
        <v>721</v>
      </c>
      <c r="AV21" s="52"/>
      <c r="AW21" s="50">
        <f t="shared" si="6"/>
        <v>0</v>
      </c>
      <c r="AX21" s="253"/>
      <c r="AY21" s="224" t="s">
        <v>234</v>
      </c>
      <c r="AZ21" s="204" t="s">
        <v>238</v>
      </c>
      <c r="BA21" s="389" t="str">
        <f t="shared" si="7"/>
        <v/>
      </c>
      <c r="BB21" s="389" t="str">
        <f t="shared" si="8"/>
        <v/>
      </c>
      <c r="BC21" s="390"/>
      <c r="BD21" s="390"/>
      <c r="BE21" s="606" t="s">
        <v>588</v>
      </c>
      <c r="BF21" s="614" t="str">
        <f t="shared" si="9"/>
        <v/>
      </c>
      <c r="BG21" s="614" t="str">
        <f t="shared" si="10"/>
        <v>X</v>
      </c>
      <c r="BH21" s="615"/>
      <c r="BI21" s="615"/>
      <c r="BJ21" s="393" t="s">
        <v>588</v>
      </c>
    </row>
    <row r="22" spans="1:62" ht="105" customHeight="1" x14ac:dyDescent="0.25">
      <c r="A22" s="546"/>
      <c r="B22" s="505"/>
      <c r="C22" s="505"/>
      <c r="D22" s="505"/>
      <c r="E22" s="505"/>
      <c r="F22" s="505"/>
      <c r="G22" s="505"/>
      <c r="H22" s="512"/>
      <c r="I22" s="549" t="s">
        <v>346</v>
      </c>
      <c r="J22" s="481">
        <f>AVERAGE(AM22:AM23)</f>
        <v>9.0909090909090912E-2</v>
      </c>
      <c r="K22" s="481">
        <f>AVERAGE(AP22:AP23)</f>
        <v>9.0909090909090912E-2</v>
      </c>
      <c r="L22" s="481">
        <f>AVERAGE(AS22:AS23)</f>
        <v>0.625</v>
      </c>
      <c r="M22" s="481" t="e">
        <f>AVERAGE(AV22:AV23)</f>
        <v>#DIV/0!</v>
      </c>
      <c r="N22" s="101" t="s">
        <v>535</v>
      </c>
      <c r="O22" s="204" t="s">
        <v>248</v>
      </c>
      <c r="P22" s="413" t="s">
        <v>7</v>
      </c>
      <c r="Q22" s="414" t="s">
        <v>7</v>
      </c>
      <c r="R22" s="414"/>
      <c r="S22" s="414"/>
      <c r="T22" s="414"/>
      <c r="U22" s="414" t="s">
        <v>7</v>
      </c>
      <c r="V22" s="414"/>
      <c r="W22" s="414"/>
      <c r="X22" s="414"/>
      <c r="Y22" s="414"/>
      <c r="Z22" s="414"/>
      <c r="AA22" s="414"/>
      <c r="AB22" s="414"/>
      <c r="AC22" s="363">
        <f t="shared" si="11"/>
        <v>3</v>
      </c>
      <c r="AD22" s="106" t="s">
        <v>123</v>
      </c>
      <c r="AE22" s="300">
        <v>0</v>
      </c>
      <c r="AF22" s="103">
        <v>0</v>
      </c>
      <c r="AG22" s="102">
        <v>0</v>
      </c>
      <c r="AH22" s="103">
        <v>0</v>
      </c>
      <c r="AI22" s="102">
        <v>0</v>
      </c>
      <c r="AJ22" s="103">
        <v>0</v>
      </c>
      <c r="AK22" s="102">
        <v>1</v>
      </c>
      <c r="AL22" s="203">
        <v>1</v>
      </c>
      <c r="AM22" s="252"/>
      <c r="AN22" s="50"/>
      <c r="AO22" s="105"/>
      <c r="AP22" s="52"/>
      <c r="AQ22" s="50"/>
      <c r="AR22" s="53" t="s">
        <v>590</v>
      </c>
      <c r="AS22" s="52"/>
      <c r="AT22" s="50"/>
      <c r="AU22" s="53" t="s">
        <v>722</v>
      </c>
      <c r="AV22" s="52"/>
      <c r="AW22" s="50">
        <f t="shared" si="6"/>
        <v>0</v>
      </c>
      <c r="AX22" s="253"/>
      <c r="AY22" s="224" t="s">
        <v>234</v>
      </c>
      <c r="AZ22" s="204" t="s">
        <v>238</v>
      </c>
      <c r="BA22" s="389" t="str">
        <f t="shared" si="7"/>
        <v/>
      </c>
      <c r="BB22" s="389" t="str">
        <f t="shared" si="8"/>
        <v/>
      </c>
      <c r="BC22" s="389"/>
      <c r="BD22" s="389"/>
      <c r="BE22" s="609" t="s">
        <v>590</v>
      </c>
      <c r="BF22" s="614" t="str">
        <f t="shared" si="9"/>
        <v/>
      </c>
      <c r="BG22" s="614" t="str">
        <f t="shared" si="10"/>
        <v/>
      </c>
      <c r="BH22" s="614"/>
      <c r="BI22" s="614"/>
      <c r="BJ22" s="449" t="s">
        <v>590</v>
      </c>
    </row>
    <row r="23" spans="1:62" s="34" customFormat="1" ht="238.5" customHeight="1" x14ac:dyDescent="0.25">
      <c r="A23" s="546"/>
      <c r="B23" s="505"/>
      <c r="C23" s="505"/>
      <c r="D23" s="505"/>
      <c r="E23" s="505"/>
      <c r="F23" s="505"/>
      <c r="G23" s="505"/>
      <c r="H23" s="512"/>
      <c r="I23" s="549"/>
      <c r="J23" s="482"/>
      <c r="K23" s="482"/>
      <c r="L23" s="482"/>
      <c r="M23" s="482"/>
      <c r="N23" s="327" t="s">
        <v>241</v>
      </c>
      <c r="O23" s="204" t="s">
        <v>240</v>
      </c>
      <c r="P23" s="413"/>
      <c r="Q23" s="414" t="s">
        <v>7</v>
      </c>
      <c r="R23" s="414" t="s">
        <v>7</v>
      </c>
      <c r="S23" s="414" t="s">
        <v>7</v>
      </c>
      <c r="T23" s="414"/>
      <c r="U23" s="414"/>
      <c r="V23" s="414"/>
      <c r="W23" s="414"/>
      <c r="X23" s="414"/>
      <c r="Y23" s="414"/>
      <c r="Z23" s="414"/>
      <c r="AA23" s="414"/>
      <c r="AB23" s="414"/>
      <c r="AC23" s="363">
        <f t="shared" si="11"/>
        <v>3</v>
      </c>
      <c r="AD23" s="106" t="s">
        <v>159</v>
      </c>
      <c r="AE23" s="300">
        <v>2</v>
      </c>
      <c r="AF23" s="103">
        <f t="shared" ref="AF23:AF80" si="51">AE23/AK23</f>
        <v>0.18181818181818182</v>
      </c>
      <c r="AG23" s="102">
        <v>5</v>
      </c>
      <c r="AH23" s="103">
        <f t="shared" ref="AH23:AH80" si="52">AG23/AK23</f>
        <v>0.45454545454545453</v>
      </c>
      <c r="AI23" s="102">
        <v>8</v>
      </c>
      <c r="AJ23" s="103">
        <f t="shared" ref="AJ23:AJ80" si="53">AI23/AK23</f>
        <v>0.72727272727272729</v>
      </c>
      <c r="AK23" s="102">
        <v>11</v>
      </c>
      <c r="AL23" s="203">
        <f t="shared" ref="AL23:AL80" si="54">AK23/AK23</f>
        <v>1</v>
      </c>
      <c r="AM23" s="252">
        <f>1/11</f>
        <v>9.0909090909090912E-2</v>
      </c>
      <c r="AN23" s="50">
        <f t="shared" ref="AN23:AN28" si="55">AM23/AF23</f>
        <v>0.5</v>
      </c>
      <c r="AO23" s="105" t="s">
        <v>488</v>
      </c>
      <c r="AP23" s="52">
        <f>1/11</f>
        <v>9.0909090909090912E-2</v>
      </c>
      <c r="AQ23" s="50">
        <f>AP23/AH23</f>
        <v>0.2</v>
      </c>
      <c r="AR23" s="107" t="s">
        <v>580</v>
      </c>
      <c r="AS23" s="52">
        <f>5/8</f>
        <v>0.625</v>
      </c>
      <c r="AT23" s="50">
        <f>AS23/AJ23</f>
        <v>0.859375</v>
      </c>
      <c r="AU23" s="107" t="s">
        <v>694</v>
      </c>
      <c r="AV23" s="52"/>
      <c r="AW23" s="50">
        <f t="shared" si="6"/>
        <v>0</v>
      </c>
      <c r="AX23" s="253" t="s">
        <v>691</v>
      </c>
      <c r="AY23" s="224" t="s">
        <v>234</v>
      </c>
      <c r="AZ23" s="204" t="s">
        <v>238</v>
      </c>
      <c r="BA23" s="389" t="str">
        <f t="shared" si="7"/>
        <v/>
      </c>
      <c r="BB23" s="389" t="str">
        <f t="shared" si="8"/>
        <v>X</v>
      </c>
      <c r="BC23" s="390"/>
      <c r="BD23" s="389" t="s">
        <v>513</v>
      </c>
      <c r="BE23" s="608" t="s">
        <v>536</v>
      </c>
      <c r="BF23" s="614" t="str">
        <f t="shared" si="9"/>
        <v/>
      </c>
      <c r="BG23" s="614" t="s">
        <v>7</v>
      </c>
      <c r="BH23" s="615"/>
      <c r="BI23" s="614" t="s">
        <v>513</v>
      </c>
      <c r="BJ23" s="395" t="s">
        <v>739</v>
      </c>
    </row>
    <row r="24" spans="1:62" s="34" customFormat="1" ht="30" x14ac:dyDescent="0.25">
      <c r="A24" s="546"/>
      <c r="B24" s="505"/>
      <c r="C24" s="505"/>
      <c r="D24" s="505"/>
      <c r="E24" s="505"/>
      <c r="F24" s="505"/>
      <c r="G24" s="505"/>
      <c r="H24" s="512"/>
      <c r="I24" s="549" t="s">
        <v>347</v>
      </c>
      <c r="J24" s="481">
        <f>AVERAGE(AM24:AM30)</f>
        <v>0.3125</v>
      </c>
      <c r="K24" s="481">
        <f>AVERAGE(AP24:AP30)</f>
        <v>0.25</v>
      </c>
      <c r="L24" s="481">
        <f>AVERAGE(AS24:AS30)</f>
        <v>0.45</v>
      </c>
      <c r="M24" s="481" t="e">
        <f>AVERAGE(AV24:AV30)</f>
        <v>#DIV/0!</v>
      </c>
      <c r="N24" s="101" t="s">
        <v>35</v>
      </c>
      <c r="O24" s="204" t="s">
        <v>36</v>
      </c>
      <c r="P24" s="413" t="s">
        <v>7</v>
      </c>
      <c r="Q24" s="414"/>
      <c r="R24" s="414"/>
      <c r="S24" s="414"/>
      <c r="T24" s="414"/>
      <c r="U24" s="414"/>
      <c r="V24" s="414"/>
      <c r="W24" s="414"/>
      <c r="X24" s="414"/>
      <c r="Y24" s="414"/>
      <c r="Z24" s="414"/>
      <c r="AA24" s="414"/>
      <c r="AB24" s="414"/>
      <c r="AC24" s="363">
        <f t="shared" si="11"/>
        <v>1</v>
      </c>
      <c r="AD24" s="106" t="s">
        <v>124</v>
      </c>
      <c r="AE24" s="300">
        <v>0</v>
      </c>
      <c r="AF24" s="103">
        <f t="shared" si="51"/>
        <v>0</v>
      </c>
      <c r="AG24" s="102">
        <v>0</v>
      </c>
      <c r="AH24" s="103">
        <f t="shared" si="52"/>
        <v>0</v>
      </c>
      <c r="AI24" s="102">
        <v>0</v>
      </c>
      <c r="AJ24" s="103">
        <f t="shared" si="53"/>
        <v>0</v>
      </c>
      <c r="AK24" s="102">
        <v>1</v>
      </c>
      <c r="AL24" s="203">
        <f t="shared" si="54"/>
        <v>1</v>
      </c>
      <c r="AM24" s="252"/>
      <c r="AN24" s="50"/>
      <c r="AO24" s="104"/>
      <c r="AP24" s="52"/>
      <c r="AQ24" s="50"/>
      <c r="AR24" s="53" t="s">
        <v>590</v>
      </c>
      <c r="AS24" s="52"/>
      <c r="AT24" s="50"/>
      <c r="AU24" s="107"/>
      <c r="AV24" s="52"/>
      <c r="AW24" s="50">
        <f t="shared" si="6"/>
        <v>0</v>
      </c>
      <c r="AX24" s="254"/>
      <c r="AY24" s="224" t="s">
        <v>234</v>
      </c>
      <c r="AZ24" s="204" t="s">
        <v>238</v>
      </c>
      <c r="BA24" s="389" t="str">
        <f t="shared" si="7"/>
        <v/>
      </c>
      <c r="BB24" s="389" t="str">
        <f t="shared" si="8"/>
        <v/>
      </c>
      <c r="BC24" s="390"/>
      <c r="BD24" s="390"/>
      <c r="BE24" s="609" t="s">
        <v>590</v>
      </c>
      <c r="BF24" s="614" t="str">
        <f t="shared" si="9"/>
        <v/>
      </c>
      <c r="BG24" s="614" t="str">
        <f t="shared" si="10"/>
        <v/>
      </c>
      <c r="BH24" s="615"/>
      <c r="BI24" s="615"/>
      <c r="BJ24" s="449" t="s">
        <v>590</v>
      </c>
    </row>
    <row r="25" spans="1:62" s="34" customFormat="1" ht="102" customHeight="1" x14ac:dyDescent="0.25">
      <c r="A25" s="546"/>
      <c r="B25" s="505"/>
      <c r="C25" s="505"/>
      <c r="D25" s="505"/>
      <c r="E25" s="505"/>
      <c r="F25" s="505"/>
      <c r="G25" s="505"/>
      <c r="H25" s="512"/>
      <c r="I25" s="549"/>
      <c r="J25" s="484"/>
      <c r="K25" s="484"/>
      <c r="L25" s="484"/>
      <c r="M25" s="484"/>
      <c r="N25" s="101" t="s">
        <v>246</v>
      </c>
      <c r="O25" s="204" t="s">
        <v>245</v>
      </c>
      <c r="P25" s="413"/>
      <c r="Q25" s="414"/>
      <c r="R25" s="414"/>
      <c r="S25" s="414" t="s">
        <v>7</v>
      </c>
      <c r="T25" s="414"/>
      <c r="U25" s="414"/>
      <c r="V25" s="414"/>
      <c r="W25" s="414"/>
      <c r="X25" s="414"/>
      <c r="Y25" s="414"/>
      <c r="Z25" s="414"/>
      <c r="AA25" s="414"/>
      <c r="AB25" s="414"/>
      <c r="AC25" s="363">
        <f t="shared" si="11"/>
        <v>1</v>
      </c>
      <c r="AD25" s="106" t="s">
        <v>160</v>
      </c>
      <c r="AE25" s="300">
        <v>1</v>
      </c>
      <c r="AF25" s="103">
        <f t="shared" si="51"/>
        <v>0.25</v>
      </c>
      <c r="AG25" s="102">
        <v>2</v>
      </c>
      <c r="AH25" s="103">
        <f t="shared" si="52"/>
        <v>0.5</v>
      </c>
      <c r="AI25" s="102">
        <v>3</v>
      </c>
      <c r="AJ25" s="103">
        <f t="shared" si="53"/>
        <v>0.75</v>
      </c>
      <c r="AK25" s="102">
        <v>4</v>
      </c>
      <c r="AL25" s="203">
        <f t="shared" si="54"/>
        <v>1</v>
      </c>
      <c r="AM25" s="252">
        <v>0.25</v>
      </c>
      <c r="AN25" s="50">
        <f t="shared" si="55"/>
        <v>1</v>
      </c>
      <c r="AO25" s="105" t="s">
        <v>496</v>
      </c>
      <c r="AP25" s="52">
        <v>0.5</v>
      </c>
      <c r="AQ25" s="50">
        <f>AP25/AH25</f>
        <v>1</v>
      </c>
      <c r="AR25" s="53" t="s">
        <v>627</v>
      </c>
      <c r="AS25" s="52">
        <v>0.75</v>
      </c>
      <c r="AT25" s="50">
        <f>AS25/AJ25</f>
        <v>1</v>
      </c>
      <c r="AU25" s="107" t="s">
        <v>703</v>
      </c>
      <c r="AV25" s="52"/>
      <c r="AW25" s="50">
        <f t="shared" si="6"/>
        <v>0</v>
      </c>
      <c r="AX25" s="253"/>
      <c r="AY25" s="224" t="s">
        <v>234</v>
      </c>
      <c r="AZ25" s="204" t="s">
        <v>238</v>
      </c>
      <c r="BA25" s="389" t="str">
        <f t="shared" si="7"/>
        <v/>
      </c>
      <c r="BB25" s="389" t="str">
        <f t="shared" si="8"/>
        <v/>
      </c>
      <c r="BC25" s="390"/>
      <c r="BD25" s="390"/>
      <c r="BE25" s="607" t="s">
        <v>593</v>
      </c>
      <c r="BF25" s="614" t="str">
        <f t="shared" si="9"/>
        <v/>
      </c>
      <c r="BG25" s="614" t="str">
        <f t="shared" si="10"/>
        <v>X</v>
      </c>
      <c r="BH25" s="615"/>
      <c r="BI25" s="615"/>
      <c r="BJ25" s="393" t="s">
        <v>588</v>
      </c>
    </row>
    <row r="26" spans="1:62" s="34" customFormat="1" ht="30" x14ac:dyDescent="0.25">
      <c r="A26" s="546"/>
      <c r="B26" s="505"/>
      <c r="C26" s="505"/>
      <c r="D26" s="505"/>
      <c r="E26" s="505"/>
      <c r="F26" s="505"/>
      <c r="G26" s="505"/>
      <c r="H26" s="512"/>
      <c r="I26" s="549"/>
      <c r="J26" s="484"/>
      <c r="K26" s="484"/>
      <c r="L26" s="484"/>
      <c r="M26" s="484"/>
      <c r="N26" s="101" t="s">
        <v>37</v>
      </c>
      <c r="O26" s="204" t="s">
        <v>247</v>
      </c>
      <c r="P26" s="413"/>
      <c r="Q26" s="414"/>
      <c r="R26" s="414"/>
      <c r="S26" s="414"/>
      <c r="T26" s="414"/>
      <c r="U26" s="414" t="s">
        <v>7</v>
      </c>
      <c r="V26" s="414"/>
      <c r="W26" s="414"/>
      <c r="X26" s="414"/>
      <c r="Y26" s="414"/>
      <c r="Z26" s="414"/>
      <c r="AA26" s="414"/>
      <c r="AB26" s="414"/>
      <c r="AC26" s="363">
        <f t="shared" si="11"/>
        <v>1</v>
      </c>
      <c r="AD26" s="106" t="s">
        <v>125</v>
      </c>
      <c r="AE26" s="300">
        <v>0</v>
      </c>
      <c r="AF26" s="103">
        <f t="shared" si="51"/>
        <v>0</v>
      </c>
      <c r="AG26" s="102">
        <v>0</v>
      </c>
      <c r="AH26" s="103">
        <f t="shared" si="52"/>
        <v>0</v>
      </c>
      <c r="AI26" s="102">
        <v>1</v>
      </c>
      <c r="AJ26" s="103">
        <f t="shared" si="53"/>
        <v>1</v>
      </c>
      <c r="AK26" s="102">
        <v>1</v>
      </c>
      <c r="AL26" s="203">
        <f t="shared" si="54"/>
        <v>1</v>
      </c>
      <c r="AM26" s="252"/>
      <c r="AN26" s="51"/>
      <c r="AO26" s="104"/>
      <c r="AP26" s="52"/>
      <c r="AQ26" s="50"/>
      <c r="AR26" s="53" t="s">
        <v>590</v>
      </c>
      <c r="AS26" s="52">
        <v>1</v>
      </c>
      <c r="AT26" s="50">
        <f>AS26/AJ26</f>
        <v>1</v>
      </c>
      <c r="AU26" s="53" t="s">
        <v>723</v>
      </c>
      <c r="AV26" s="52"/>
      <c r="AW26" s="50">
        <f t="shared" si="6"/>
        <v>0</v>
      </c>
      <c r="AX26" s="254"/>
      <c r="AY26" s="224" t="s">
        <v>234</v>
      </c>
      <c r="AZ26" s="204" t="s">
        <v>238</v>
      </c>
      <c r="BA26" s="389" t="str">
        <f t="shared" si="7"/>
        <v/>
      </c>
      <c r="BB26" s="389" t="str">
        <f t="shared" si="8"/>
        <v/>
      </c>
      <c r="BC26" s="390"/>
      <c r="BD26" s="390"/>
      <c r="BE26" s="609" t="s">
        <v>590</v>
      </c>
      <c r="BF26" s="614" t="str">
        <f t="shared" si="9"/>
        <v/>
      </c>
      <c r="BG26" s="614" t="str">
        <f t="shared" si="10"/>
        <v/>
      </c>
      <c r="BH26" s="615"/>
      <c r="BI26" s="615"/>
      <c r="BJ26" s="393" t="s">
        <v>588</v>
      </c>
    </row>
    <row r="27" spans="1:62" s="324" customFormat="1" ht="340.5" customHeight="1" x14ac:dyDescent="0.25">
      <c r="A27" s="546"/>
      <c r="B27" s="505"/>
      <c r="C27" s="505"/>
      <c r="D27" s="505"/>
      <c r="E27" s="505"/>
      <c r="F27" s="505"/>
      <c r="G27" s="505"/>
      <c r="H27" s="512"/>
      <c r="I27" s="549"/>
      <c r="J27" s="484"/>
      <c r="K27" s="484"/>
      <c r="L27" s="484"/>
      <c r="M27" s="484"/>
      <c r="N27" s="101" t="s">
        <v>349</v>
      </c>
      <c r="O27" s="204" t="s">
        <v>350</v>
      </c>
      <c r="P27" s="413" t="s">
        <v>7</v>
      </c>
      <c r="Q27" s="414" t="s">
        <v>7</v>
      </c>
      <c r="R27" s="414" t="s">
        <v>7</v>
      </c>
      <c r="S27" s="414" t="s">
        <v>7</v>
      </c>
      <c r="T27" s="414"/>
      <c r="U27" s="414"/>
      <c r="V27" s="414"/>
      <c r="W27" s="414"/>
      <c r="X27" s="414"/>
      <c r="Y27" s="414"/>
      <c r="Z27" s="414"/>
      <c r="AA27" s="414"/>
      <c r="AB27" s="414"/>
      <c r="AC27" s="363">
        <f t="shared" si="11"/>
        <v>4</v>
      </c>
      <c r="AD27" s="106" t="s">
        <v>348</v>
      </c>
      <c r="AE27" s="225">
        <v>1</v>
      </c>
      <c r="AF27" s="325">
        <f t="shared" si="51"/>
        <v>0.25</v>
      </c>
      <c r="AG27" s="101">
        <v>2</v>
      </c>
      <c r="AH27" s="325">
        <f t="shared" si="52"/>
        <v>0.5</v>
      </c>
      <c r="AI27" s="101">
        <v>3</v>
      </c>
      <c r="AJ27" s="325">
        <f t="shared" si="53"/>
        <v>0.75</v>
      </c>
      <c r="AK27" s="101">
        <v>4</v>
      </c>
      <c r="AL27" s="326">
        <f t="shared" si="54"/>
        <v>1</v>
      </c>
      <c r="AM27" s="353">
        <v>0.25</v>
      </c>
      <c r="AN27" s="50">
        <f t="shared" ref="AN27" si="56">AM27/AF27</f>
        <v>1</v>
      </c>
      <c r="AO27" s="354" t="s">
        <v>489</v>
      </c>
      <c r="AP27" s="52">
        <v>0</v>
      </c>
      <c r="AQ27" s="50">
        <f>AP27/AH27</f>
        <v>0</v>
      </c>
      <c r="AR27" s="53" t="s">
        <v>581</v>
      </c>
      <c r="AS27" s="52">
        <v>0</v>
      </c>
      <c r="AT27" s="50">
        <f>AS27/AJ27</f>
        <v>0</v>
      </c>
      <c r="AU27" s="53" t="s">
        <v>740</v>
      </c>
      <c r="AV27" s="52"/>
      <c r="AW27" s="50">
        <f t="shared" si="6"/>
        <v>0</v>
      </c>
      <c r="AX27" s="106" t="s">
        <v>692</v>
      </c>
      <c r="AY27" s="225" t="s">
        <v>234</v>
      </c>
      <c r="AZ27" s="204" t="s">
        <v>238</v>
      </c>
      <c r="BA27" s="389" t="str">
        <f t="shared" si="7"/>
        <v/>
      </c>
      <c r="BB27" s="389" t="str">
        <f t="shared" si="8"/>
        <v/>
      </c>
      <c r="BC27" s="391"/>
      <c r="BD27" s="391"/>
      <c r="BE27" s="607" t="s">
        <v>596</v>
      </c>
      <c r="BF27" s="614" t="str">
        <f t="shared" si="9"/>
        <v/>
      </c>
      <c r="BG27" s="614" t="s">
        <v>7</v>
      </c>
      <c r="BH27" s="616"/>
      <c r="BI27" s="614" t="s">
        <v>513</v>
      </c>
      <c r="BJ27" s="395" t="s">
        <v>743</v>
      </c>
    </row>
    <row r="28" spans="1:62" s="34" customFormat="1" ht="96" customHeight="1" x14ac:dyDescent="0.25">
      <c r="A28" s="546"/>
      <c r="B28" s="505"/>
      <c r="C28" s="505"/>
      <c r="D28" s="505"/>
      <c r="E28" s="505"/>
      <c r="F28" s="505"/>
      <c r="G28" s="505"/>
      <c r="H28" s="512"/>
      <c r="I28" s="549"/>
      <c r="J28" s="484"/>
      <c r="K28" s="484"/>
      <c r="L28" s="484"/>
      <c r="M28" s="484"/>
      <c r="N28" s="101" t="s">
        <v>324</v>
      </c>
      <c r="O28" s="204" t="s">
        <v>135</v>
      </c>
      <c r="P28" s="413"/>
      <c r="Q28" s="414" t="s">
        <v>7</v>
      </c>
      <c r="R28" s="414" t="s">
        <v>7</v>
      </c>
      <c r="S28" s="414" t="s">
        <v>7</v>
      </c>
      <c r="T28" s="414"/>
      <c r="U28" s="414" t="s">
        <v>7</v>
      </c>
      <c r="V28" s="414"/>
      <c r="W28" s="414"/>
      <c r="X28" s="414"/>
      <c r="Y28" s="414" t="s">
        <v>7</v>
      </c>
      <c r="Z28" s="414"/>
      <c r="AA28" s="414"/>
      <c r="AB28" s="414" t="s">
        <v>7</v>
      </c>
      <c r="AC28" s="363">
        <f t="shared" si="11"/>
        <v>6</v>
      </c>
      <c r="AD28" s="106" t="s">
        <v>233</v>
      </c>
      <c r="AE28" s="300">
        <v>1</v>
      </c>
      <c r="AF28" s="103">
        <f t="shared" ref="AF28" si="57">AE28/AK28</f>
        <v>0.25</v>
      </c>
      <c r="AG28" s="102">
        <v>2</v>
      </c>
      <c r="AH28" s="103">
        <f t="shared" ref="AH28" si="58">AG28/AK28</f>
        <v>0.5</v>
      </c>
      <c r="AI28" s="102">
        <v>3</v>
      </c>
      <c r="AJ28" s="103">
        <f t="shared" ref="AJ28" si="59">AI28/AK28</f>
        <v>0.75</v>
      </c>
      <c r="AK28" s="102">
        <v>4</v>
      </c>
      <c r="AL28" s="203">
        <f t="shared" ref="AL28" si="60">AK28/AK28</f>
        <v>1</v>
      </c>
      <c r="AM28" s="252">
        <v>0.25</v>
      </c>
      <c r="AN28" s="50">
        <f t="shared" si="55"/>
        <v>1</v>
      </c>
      <c r="AO28" s="105" t="s">
        <v>479</v>
      </c>
      <c r="AP28" s="52">
        <v>0</v>
      </c>
      <c r="AQ28" s="50">
        <f>AP28/AH28</f>
        <v>0</v>
      </c>
      <c r="AR28" s="107" t="s">
        <v>582</v>
      </c>
      <c r="AS28" s="52">
        <v>0</v>
      </c>
      <c r="AT28" s="50">
        <f>AS28/AJ28</f>
        <v>0</v>
      </c>
      <c r="AU28" s="53" t="s">
        <v>741</v>
      </c>
      <c r="AV28" s="52"/>
      <c r="AW28" s="50">
        <f t="shared" si="6"/>
        <v>0</v>
      </c>
      <c r="AX28" s="254" t="s">
        <v>693</v>
      </c>
      <c r="AY28" s="224" t="s">
        <v>234</v>
      </c>
      <c r="AZ28" s="381" t="s">
        <v>235</v>
      </c>
      <c r="BA28" s="389" t="str">
        <f t="shared" si="7"/>
        <v/>
      </c>
      <c r="BB28" s="389" t="str">
        <f t="shared" si="8"/>
        <v/>
      </c>
      <c r="BC28" s="390"/>
      <c r="BD28" s="390"/>
      <c r="BE28" s="607" t="s">
        <v>517</v>
      </c>
      <c r="BF28" s="614" t="str">
        <f t="shared" si="9"/>
        <v/>
      </c>
      <c r="BG28" s="614" t="s">
        <v>7</v>
      </c>
      <c r="BH28" s="615"/>
      <c r="BI28" s="614" t="s">
        <v>513</v>
      </c>
      <c r="BJ28" s="396" t="s">
        <v>766</v>
      </c>
    </row>
    <row r="29" spans="1:62" s="34" customFormat="1" ht="73.5" customHeight="1" x14ac:dyDescent="0.25">
      <c r="A29" s="546"/>
      <c r="B29" s="505"/>
      <c r="C29" s="505"/>
      <c r="D29" s="505"/>
      <c r="E29" s="505"/>
      <c r="F29" s="505"/>
      <c r="G29" s="505"/>
      <c r="H29" s="512"/>
      <c r="I29" s="549"/>
      <c r="J29" s="484"/>
      <c r="K29" s="484"/>
      <c r="L29" s="484"/>
      <c r="M29" s="484"/>
      <c r="N29" s="101" t="s">
        <v>239</v>
      </c>
      <c r="O29" s="204" t="s">
        <v>237</v>
      </c>
      <c r="P29" s="413" t="s">
        <v>7</v>
      </c>
      <c r="Q29" s="414" t="s">
        <v>7</v>
      </c>
      <c r="R29" s="414"/>
      <c r="S29" s="414"/>
      <c r="T29" s="414"/>
      <c r="U29" s="414" t="s">
        <v>7</v>
      </c>
      <c r="V29" s="414"/>
      <c r="W29" s="414"/>
      <c r="X29" s="414"/>
      <c r="Y29" s="414"/>
      <c r="Z29" s="414"/>
      <c r="AA29" s="414"/>
      <c r="AB29" s="414"/>
      <c r="AC29" s="363">
        <f t="shared" si="11"/>
        <v>3</v>
      </c>
      <c r="AD29" s="106" t="s">
        <v>108</v>
      </c>
      <c r="AE29" s="300">
        <v>1</v>
      </c>
      <c r="AF29" s="103">
        <f t="shared" ref="AF29" si="61">AE29/AK29</f>
        <v>0.5</v>
      </c>
      <c r="AG29" s="102">
        <v>1</v>
      </c>
      <c r="AH29" s="103">
        <f t="shared" ref="AH29" si="62">AG29/AK29</f>
        <v>0.5</v>
      </c>
      <c r="AI29" s="102">
        <v>1</v>
      </c>
      <c r="AJ29" s="103">
        <f t="shared" ref="AJ29" si="63">AI29/AK29</f>
        <v>0.5</v>
      </c>
      <c r="AK29" s="102">
        <v>2</v>
      </c>
      <c r="AL29" s="203">
        <f t="shared" ref="AL29" si="64">AK29/AK29</f>
        <v>1</v>
      </c>
      <c r="AM29" s="252">
        <v>0.5</v>
      </c>
      <c r="AN29" s="50">
        <f t="shared" ref="AN29" si="65">AM29/AF29</f>
        <v>1</v>
      </c>
      <c r="AO29" s="105" t="s">
        <v>505</v>
      </c>
      <c r="AP29" s="52">
        <v>0.5</v>
      </c>
      <c r="AQ29" s="50">
        <f>AP29/AH29</f>
        <v>1</v>
      </c>
      <c r="AR29" s="107" t="s">
        <v>569</v>
      </c>
      <c r="AS29" s="52">
        <v>0.5</v>
      </c>
      <c r="AT29" s="50">
        <f>AS29/AJ29</f>
        <v>1</v>
      </c>
      <c r="AU29" s="53" t="s">
        <v>724</v>
      </c>
      <c r="AV29" s="52"/>
      <c r="AW29" s="50">
        <f t="shared" si="6"/>
        <v>0</v>
      </c>
      <c r="AX29" s="254"/>
      <c r="AY29" s="224" t="s">
        <v>234</v>
      </c>
      <c r="AZ29" s="204" t="s">
        <v>238</v>
      </c>
      <c r="BA29" s="389" t="str">
        <f t="shared" si="7"/>
        <v/>
      </c>
      <c r="BB29" s="389" t="str">
        <f t="shared" si="8"/>
        <v/>
      </c>
      <c r="BC29" s="390"/>
      <c r="BD29" s="390"/>
      <c r="BE29" s="606" t="s">
        <v>588</v>
      </c>
      <c r="BF29" s="614" t="str">
        <f t="shared" si="9"/>
        <v/>
      </c>
      <c r="BG29" s="614" t="str">
        <f t="shared" si="10"/>
        <v>X</v>
      </c>
      <c r="BH29" s="615"/>
      <c r="BI29" s="615"/>
      <c r="BJ29" s="393" t="s">
        <v>588</v>
      </c>
    </row>
    <row r="30" spans="1:62" s="34" customFormat="1" ht="60.75" thickBot="1" x14ac:dyDescent="0.3">
      <c r="A30" s="547"/>
      <c r="B30" s="506"/>
      <c r="C30" s="506"/>
      <c r="D30" s="506"/>
      <c r="E30" s="506"/>
      <c r="F30" s="506"/>
      <c r="G30" s="506"/>
      <c r="H30" s="513"/>
      <c r="I30" s="550"/>
      <c r="J30" s="489"/>
      <c r="K30" s="489"/>
      <c r="L30" s="489"/>
      <c r="M30" s="489"/>
      <c r="N30" s="108" t="s">
        <v>355</v>
      </c>
      <c r="O30" s="281" t="s">
        <v>356</v>
      </c>
      <c r="P30" s="415"/>
      <c r="Q30" s="416"/>
      <c r="R30" s="416"/>
      <c r="S30" s="416"/>
      <c r="T30" s="416"/>
      <c r="U30" s="416"/>
      <c r="V30" s="416"/>
      <c r="W30" s="416" t="s">
        <v>7</v>
      </c>
      <c r="X30" s="416"/>
      <c r="Y30" s="416"/>
      <c r="Z30" s="416"/>
      <c r="AA30" s="416"/>
      <c r="AB30" s="416"/>
      <c r="AC30" s="364">
        <f t="shared" si="11"/>
        <v>1</v>
      </c>
      <c r="AD30" s="115" t="s">
        <v>315</v>
      </c>
      <c r="AE30" s="301">
        <v>0</v>
      </c>
      <c r="AF30" s="110">
        <f t="shared" si="51"/>
        <v>0</v>
      </c>
      <c r="AG30" s="109">
        <v>0</v>
      </c>
      <c r="AH30" s="110">
        <f t="shared" si="52"/>
        <v>0</v>
      </c>
      <c r="AI30" s="109">
        <v>0</v>
      </c>
      <c r="AJ30" s="110">
        <f t="shared" si="53"/>
        <v>0</v>
      </c>
      <c r="AK30" s="109">
        <v>1</v>
      </c>
      <c r="AL30" s="205">
        <f t="shared" si="54"/>
        <v>1</v>
      </c>
      <c r="AM30" s="255"/>
      <c r="AN30" s="111"/>
      <c r="AO30" s="112"/>
      <c r="AP30" s="113"/>
      <c r="AQ30" s="111"/>
      <c r="AR30" s="394" t="s">
        <v>590</v>
      </c>
      <c r="AS30" s="113"/>
      <c r="AT30" s="111"/>
      <c r="AU30" s="114" t="s">
        <v>725</v>
      </c>
      <c r="AV30" s="113"/>
      <c r="AW30" s="111">
        <f t="shared" si="6"/>
        <v>0</v>
      </c>
      <c r="AX30" s="256"/>
      <c r="AY30" s="226" t="s">
        <v>234</v>
      </c>
      <c r="AZ30" s="281" t="s">
        <v>238</v>
      </c>
      <c r="BA30" s="389" t="str">
        <f t="shared" si="7"/>
        <v/>
      </c>
      <c r="BB30" s="389" t="str">
        <f t="shared" si="8"/>
        <v/>
      </c>
      <c r="BC30" s="390"/>
      <c r="BD30" s="390"/>
      <c r="BE30" s="609" t="s">
        <v>590</v>
      </c>
      <c r="BF30" s="614" t="str">
        <f t="shared" si="9"/>
        <v/>
      </c>
      <c r="BG30" s="614" t="str">
        <f t="shared" si="10"/>
        <v/>
      </c>
      <c r="BH30" s="615"/>
      <c r="BI30" s="615"/>
      <c r="BJ30" s="449" t="s">
        <v>590</v>
      </c>
    </row>
    <row r="31" spans="1:62" ht="75" x14ac:dyDescent="0.25">
      <c r="A31" s="576" t="s">
        <v>10</v>
      </c>
      <c r="B31" s="529">
        <f>AVERAGE(AN31:AN57)</f>
        <v>1</v>
      </c>
      <c r="C31" s="529">
        <f>AVERAGE(AQ31:AQ57)</f>
        <v>0.58823529411764708</v>
      </c>
      <c r="D31" s="529">
        <f>AVERAGE(AT31:AT57)</f>
        <v>0.46</v>
      </c>
      <c r="E31" s="529">
        <f>AVERAGE(AM31:AM57)</f>
        <v>0.25</v>
      </c>
      <c r="F31" s="529">
        <f>AVERAGE(AP31:AP57)</f>
        <v>0.25490196078431371</v>
      </c>
      <c r="G31" s="529">
        <f>AVERAGE(AS31:AS57)</f>
        <v>0.34615384615384615</v>
      </c>
      <c r="H31" s="532" t="e">
        <f>AVERAGE(AV31:AV57)</f>
        <v>#DIV/0!</v>
      </c>
      <c r="I31" s="527" t="s">
        <v>136</v>
      </c>
      <c r="J31" s="490">
        <f>AVERAGE(AM31:AM38)</f>
        <v>0.25</v>
      </c>
      <c r="K31" s="490">
        <f>AVERAGE(AP31:AP38)</f>
        <v>0.3888888888888889</v>
      </c>
      <c r="L31" s="490">
        <f>AVERAGE(AS31:AS38)</f>
        <v>0.4375</v>
      </c>
      <c r="M31" s="490" t="e">
        <f>AVERAGE(AV31:AV38)</f>
        <v>#DIV/0!</v>
      </c>
      <c r="N31" s="25" t="s">
        <v>50</v>
      </c>
      <c r="O31" s="282" t="s">
        <v>51</v>
      </c>
      <c r="P31" s="417"/>
      <c r="Q31" s="418"/>
      <c r="R31" s="418"/>
      <c r="S31" s="418"/>
      <c r="T31" s="418"/>
      <c r="U31" s="418"/>
      <c r="V31" s="418"/>
      <c r="W31" s="418"/>
      <c r="X31" s="418"/>
      <c r="Y31" s="418" t="s">
        <v>7</v>
      </c>
      <c r="Z31" s="418"/>
      <c r="AA31" s="418"/>
      <c r="AB31" s="418" t="s">
        <v>7</v>
      </c>
      <c r="AC31" s="365">
        <f t="shared" si="11"/>
        <v>2</v>
      </c>
      <c r="AD31" s="315" t="s">
        <v>305</v>
      </c>
      <c r="AE31" s="302">
        <v>0</v>
      </c>
      <c r="AF31" s="26">
        <f t="shared" ref="AF31:AF38" si="66">AE31/AK31</f>
        <v>0</v>
      </c>
      <c r="AG31" s="27">
        <v>0</v>
      </c>
      <c r="AH31" s="26">
        <f t="shared" ref="AH31:AH43" si="67">AG31/AK31</f>
        <v>0</v>
      </c>
      <c r="AI31" s="27">
        <v>1</v>
      </c>
      <c r="AJ31" s="26">
        <f t="shared" ref="AJ31:AJ43" si="68">AI31/AK31</f>
        <v>1</v>
      </c>
      <c r="AK31" s="27">
        <v>1</v>
      </c>
      <c r="AL31" s="206">
        <f t="shared" ref="AL31:AL43" si="69">AK31/AK31</f>
        <v>1</v>
      </c>
      <c r="AM31" s="257"/>
      <c r="AN31" s="46"/>
      <c r="AO31" s="117"/>
      <c r="AP31" s="48"/>
      <c r="AQ31" s="46"/>
      <c r="AR31" s="116" t="s">
        <v>553</v>
      </c>
      <c r="AS31" s="48">
        <v>1</v>
      </c>
      <c r="AT31" s="46">
        <f t="shared" ref="AT31:AT41" si="70">AS31/AJ31</f>
        <v>1</v>
      </c>
      <c r="AU31" s="49" t="s">
        <v>659</v>
      </c>
      <c r="AV31" s="48"/>
      <c r="AW31" s="46">
        <f t="shared" si="6"/>
        <v>0</v>
      </c>
      <c r="AX31" s="258"/>
      <c r="AY31" s="227"/>
      <c r="AZ31" s="382"/>
      <c r="BA31" s="389" t="str">
        <f t="shared" si="7"/>
        <v/>
      </c>
      <c r="BB31" s="389" t="str">
        <f t="shared" si="8"/>
        <v/>
      </c>
      <c r="BC31" s="389"/>
      <c r="BD31" s="389"/>
      <c r="BE31" s="609" t="s">
        <v>590</v>
      </c>
      <c r="BF31" s="614" t="str">
        <f t="shared" si="9"/>
        <v/>
      </c>
      <c r="BG31" s="614" t="str">
        <f t="shared" si="10"/>
        <v/>
      </c>
      <c r="BH31" s="614"/>
      <c r="BI31" s="614"/>
      <c r="BJ31" s="393" t="s">
        <v>742</v>
      </c>
    </row>
    <row r="32" spans="1:62" ht="60" x14ac:dyDescent="0.25">
      <c r="A32" s="577"/>
      <c r="B32" s="530"/>
      <c r="C32" s="530"/>
      <c r="D32" s="530"/>
      <c r="E32" s="530"/>
      <c r="F32" s="530"/>
      <c r="G32" s="530"/>
      <c r="H32" s="533"/>
      <c r="I32" s="528"/>
      <c r="J32" s="491"/>
      <c r="K32" s="491"/>
      <c r="L32" s="491"/>
      <c r="M32" s="491"/>
      <c r="N32" s="28" t="s">
        <v>357</v>
      </c>
      <c r="O32" s="283" t="s">
        <v>358</v>
      </c>
      <c r="P32" s="419"/>
      <c r="Q32" s="420"/>
      <c r="R32" s="420"/>
      <c r="S32" s="420"/>
      <c r="T32" s="420"/>
      <c r="U32" s="420"/>
      <c r="V32" s="420"/>
      <c r="W32" s="420"/>
      <c r="X32" s="420"/>
      <c r="Y32" s="420" t="s">
        <v>7</v>
      </c>
      <c r="Z32" s="420"/>
      <c r="AA32" s="420"/>
      <c r="AB32" s="420" t="s">
        <v>7</v>
      </c>
      <c r="AC32" s="366">
        <f t="shared" si="11"/>
        <v>2</v>
      </c>
      <c r="AD32" s="316"/>
      <c r="AE32" s="303">
        <v>0</v>
      </c>
      <c r="AF32" s="29">
        <f t="shared" si="66"/>
        <v>0</v>
      </c>
      <c r="AG32" s="30">
        <v>0</v>
      </c>
      <c r="AH32" s="29">
        <f t="shared" si="67"/>
        <v>0</v>
      </c>
      <c r="AI32" s="30">
        <v>1</v>
      </c>
      <c r="AJ32" s="29">
        <f t="shared" si="68"/>
        <v>1</v>
      </c>
      <c r="AK32" s="30">
        <v>1</v>
      </c>
      <c r="AL32" s="207">
        <f t="shared" si="69"/>
        <v>1</v>
      </c>
      <c r="AM32" s="259"/>
      <c r="AN32" s="46"/>
      <c r="AO32" s="117"/>
      <c r="AP32" s="48"/>
      <c r="AQ32" s="46"/>
      <c r="AR32" s="116" t="s">
        <v>553</v>
      </c>
      <c r="AS32" s="48">
        <v>0.5</v>
      </c>
      <c r="AT32" s="46">
        <f t="shared" si="70"/>
        <v>0.5</v>
      </c>
      <c r="AU32" s="49" t="s">
        <v>660</v>
      </c>
      <c r="AV32" s="48"/>
      <c r="AW32" s="46">
        <f t="shared" si="6"/>
        <v>0</v>
      </c>
      <c r="AX32" s="260"/>
      <c r="AY32" s="228"/>
      <c r="AZ32" s="383"/>
      <c r="BA32" s="389" t="str">
        <f t="shared" si="7"/>
        <v/>
      </c>
      <c r="BB32" s="389" t="str">
        <f t="shared" si="8"/>
        <v/>
      </c>
      <c r="BC32" s="389"/>
      <c r="BD32" s="389"/>
      <c r="BE32" s="609" t="s">
        <v>590</v>
      </c>
      <c r="BF32" s="614" t="str">
        <f t="shared" si="9"/>
        <v/>
      </c>
      <c r="BG32" s="614" t="str">
        <f t="shared" si="10"/>
        <v>X</v>
      </c>
      <c r="BH32" s="614"/>
      <c r="BI32" s="614"/>
      <c r="BJ32" s="396" t="s">
        <v>767</v>
      </c>
    </row>
    <row r="33" spans="1:62" s="34" customFormat="1" ht="109.5" customHeight="1" x14ac:dyDescent="0.25">
      <c r="A33" s="577"/>
      <c r="B33" s="530"/>
      <c r="C33" s="530"/>
      <c r="D33" s="530"/>
      <c r="E33" s="530"/>
      <c r="F33" s="530"/>
      <c r="G33" s="530"/>
      <c r="H33" s="533"/>
      <c r="I33" s="528"/>
      <c r="J33" s="491"/>
      <c r="K33" s="491"/>
      <c r="L33" s="491"/>
      <c r="M33" s="491"/>
      <c r="N33" s="28" t="s">
        <v>285</v>
      </c>
      <c r="O33" s="283" t="s">
        <v>183</v>
      </c>
      <c r="P33" s="419" t="s">
        <v>7</v>
      </c>
      <c r="Q33" s="420" t="s">
        <v>7</v>
      </c>
      <c r="R33" s="420" t="s">
        <v>7</v>
      </c>
      <c r="S33" s="420" t="s">
        <v>7</v>
      </c>
      <c r="T33" s="420" t="s">
        <v>7</v>
      </c>
      <c r="U33" s="420" t="s">
        <v>7</v>
      </c>
      <c r="V33" s="420" t="s">
        <v>7</v>
      </c>
      <c r="W33" s="420" t="s">
        <v>7</v>
      </c>
      <c r="X33" s="420" t="s">
        <v>7</v>
      </c>
      <c r="Y33" s="420" t="s">
        <v>7</v>
      </c>
      <c r="Z33" s="420" t="s">
        <v>7</v>
      </c>
      <c r="AA33" s="420" t="s">
        <v>7</v>
      </c>
      <c r="AB33" s="420" t="s">
        <v>7</v>
      </c>
      <c r="AC33" s="366">
        <f t="shared" si="11"/>
        <v>13</v>
      </c>
      <c r="AD33" s="317" t="s">
        <v>306</v>
      </c>
      <c r="AE33" s="303">
        <v>1</v>
      </c>
      <c r="AF33" s="29">
        <f t="shared" si="66"/>
        <v>0.25</v>
      </c>
      <c r="AG33" s="30">
        <v>2</v>
      </c>
      <c r="AH33" s="29">
        <f t="shared" ref="AH33" si="71">AG33/AK33</f>
        <v>0.5</v>
      </c>
      <c r="AI33" s="30">
        <v>3</v>
      </c>
      <c r="AJ33" s="29">
        <f t="shared" ref="AJ33" si="72">AI33/AK33</f>
        <v>0.75</v>
      </c>
      <c r="AK33" s="30">
        <v>4</v>
      </c>
      <c r="AL33" s="207">
        <f t="shared" ref="AL33" si="73">AK33/AK33</f>
        <v>1</v>
      </c>
      <c r="AM33" s="259">
        <v>0.25</v>
      </c>
      <c r="AN33" s="46">
        <f t="shared" ref="AN33:AN36" si="74">AM33/AF33</f>
        <v>1</v>
      </c>
      <c r="AO33" s="117" t="s">
        <v>490</v>
      </c>
      <c r="AP33" s="48">
        <v>0.5</v>
      </c>
      <c r="AQ33" s="46">
        <f t="shared" ref="AQ33:AQ39" si="75">AP33/AH33</f>
        <v>1</v>
      </c>
      <c r="AR33" s="116" t="s">
        <v>612</v>
      </c>
      <c r="AS33" s="48">
        <v>0.75</v>
      </c>
      <c r="AT33" s="46">
        <f t="shared" si="70"/>
        <v>1</v>
      </c>
      <c r="AU33" s="49" t="s">
        <v>726</v>
      </c>
      <c r="AV33" s="48"/>
      <c r="AW33" s="46">
        <f t="shared" si="6"/>
        <v>0</v>
      </c>
      <c r="AX33" s="260"/>
      <c r="AY33" s="228" t="s">
        <v>179</v>
      </c>
      <c r="AZ33" s="383" t="s">
        <v>180</v>
      </c>
      <c r="BA33" s="389" t="str">
        <f t="shared" si="7"/>
        <v>X</v>
      </c>
      <c r="BB33" s="389" t="str">
        <f t="shared" si="8"/>
        <v/>
      </c>
      <c r="BC33" s="390"/>
      <c r="BD33" s="389" t="s">
        <v>513</v>
      </c>
      <c r="BE33" s="606" t="s">
        <v>527</v>
      </c>
      <c r="BF33" s="614" t="str">
        <f t="shared" si="9"/>
        <v/>
      </c>
      <c r="BG33" s="614" t="str">
        <f t="shared" si="10"/>
        <v>X</v>
      </c>
      <c r="BH33" s="615"/>
      <c r="BI33" s="614" t="s">
        <v>513</v>
      </c>
      <c r="BJ33" s="393" t="s">
        <v>588</v>
      </c>
    </row>
    <row r="34" spans="1:62" s="34" customFormat="1" ht="180" x14ac:dyDescent="0.25">
      <c r="A34" s="577"/>
      <c r="B34" s="530"/>
      <c r="C34" s="530"/>
      <c r="D34" s="530"/>
      <c r="E34" s="530"/>
      <c r="F34" s="530"/>
      <c r="G34" s="530"/>
      <c r="H34" s="533"/>
      <c r="I34" s="528"/>
      <c r="J34" s="491"/>
      <c r="K34" s="491"/>
      <c r="L34" s="491"/>
      <c r="M34" s="491"/>
      <c r="N34" s="28" t="s">
        <v>307</v>
      </c>
      <c r="O34" s="283" t="s">
        <v>308</v>
      </c>
      <c r="P34" s="419"/>
      <c r="Q34" s="420"/>
      <c r="R34" s="420"/>
      <c r="S34" s="420"/>
      <c r="T34" s="420"/>
      <c r="U34" s="420"/>
      <c r="V34" s="420"/>
      <c r="W34" s="420"/>
      <c r="X34" s="420"/>
      <c r="Y34" s="420"/>
      <c r="Z34" s="420"/>
      <c r="AA34" s="420"/>
      <c r="AB34" s="420" t="s">
        <v>7</v>
      </c>
      <c r="AC34" s="366">
        <f t="shared" si="11"/>
        <v>1</v>
      </c>
      <c r="AD34" s="317" t="s">
        <v>309</v>
      </c>
      <c r="AE34" s="303">
        <v>1</v>
      </c>
      <c r="AF34" s="29">
        <f t="shared" si="66"/>
        <v>0.25</v>
      </c>
      <c r="AG34" s="30">
        <v>2</v>
      </c>
      <c r="AH34" s="29">
        <f t="shared" ref="AH34:AH35" si="76">AG34/AK34</f>
        <v>0.5</v>
      </c>
      <c r="AI34" s="30">
        <v>3</v>
      </c>
      <c r="AJ34" s="29">
        <f t="shared" ref="AJ34:AJ35" si="77">AI34/AK34</f>
        <v>0.75</v>
      </c>
      <c r="AK34" s="30">
        <v>4</v>
      </c>
      <c r="AL34" s="207">
        <f t="shared" ref="AL34:AL35" si="78">AK34/AK34</f>
        <v>1</v>
      </c>
      <c r="AM34" s="259">
        <v>0.25</v>
      </c>
      <c r="AN34" s="46">
        <f t="shared" si="74"/>
        <v>1</v>
      </c>
      <c r="AO34" s="117" t="s">
        <v>458</v>
      </c>
      <c r="AP34" s="48">
        <v>0.5</v>
      </c>
      <c r="AQ34" s="46">
        <f t="shared" si="75"/>
        <v>1</v>
      </c>
      <c r="AR34" s="116" t="s">
        <v>521</v>
      </c>
      <c r="AS34" s="48">
        <v>0</v>
      </c>
      <c r="AT34" s="46">
        <f t="shared" si="70"/>
        <v>0</v>
      </c>
      <c r="AU34" s="116" t="s">
        <v>791</v>
      </c>
      <c r="AV34" s="48"/>
      <c r="AW34" s="46">
        <f t="shared" si="6"/>
        <v>0</v>
      </c>
      <c r="AX34" s="260"/>
      <c r="AY34" s="228" t="s">
        <v>179</v>
      </c>
      <c r="AZ34" s="383" t="s">
        <v>180</v>
      </c>
      <c r="BA34" s="389" t="str">
        <f t="shared" si="7"/>
        <v/>
      </c>
      <c r="BB34" s="389" t="str">
        <f t="shared" si="8"/>
        <v/>
      </c>
      <c r="BC34" s="390"/>
      <c r="BD34" s="390"/>
      <c r="BE34" s="606" t="s">
        <v>588</v>
      </c>
      <c r="BF34" s="614" t="str">
        <f t="shared" si="9"/>
        <v/>
      </c>
      <c r="BG34" s="614" t="str">
        <f t="shared" si="10"/>
        <v/>
      </c>
      <c r="BH34" s="615"/>
      <c r="BI34" s="615"/>
      <c r="BJ34" s="395" t="s">
        <v>744</v>
      </c>
    </row>
    <row r="35" spans="1:62" s="34" customFormat="1" ht="165" x14ac:dyDescent="0.25">
      <c r="A35" s="577"/>
      <c r="B35" s="530"/>
      <c r="C35" s="530"/>
      <c r="D35" s="530"/>
      <c r="E35" s="530"/>
      <c r="F35" s="530"/>
      <c r="G35" s="530"/>
      <c r="H35" s="533"/>
      <c r="I35" s="528"/>
      <c r="J35" s="491"/>
      <c r="K35" s="491"/>
      <c r="L35" s="491"/>
      <c r="M35" s="491"/>
      <c r="N35" s="28" t="s">
        <v>184</v>
      </c>
      <c r="O35" s="283" t="s">
        <v>185</v>
      </c>
      <c r="P35" s="419"/>
      <c r="Q35" s="420"/>
      <c r="R35" s="420"/>
      <c r="S35" s="420"/>
      <c r="T35" s="420"/>
      <c r="U35" s="420"/>
      <c r="V35" s="420"/>
      <c r="W35" s="420"/>
      <c r="X35" s="420"/>
      <c r="Y35" s="420" t="s">
        <v>7</v>
      </c>
      <c r="Z35" s="420"/>
      <c r="AA35" s="420"/>
      <c r="AB35" s="420" t="s">
        <v>7</v>
      </c>
      <c r="AC35" s="366">
        <f t="shared" si="11"/>
        <v>2</v>
      </c>
      <c r="AD35" s="317"/>
      <c r="AE35" s="303">
        <v>0</v>
      </c>
      <c r="AF35" s="29">
        <f t="shared" si="66"/>
        <v>0</v>
      </c>
      <c r="AG35" s="30">
        <v>0.5</v>
      </c>
      <c r="AH35" s="29">
        <f t="shared" si="76"/>
        <v>0.5</v>
      </c>
      <c r="AI35" s="30">
        <v>0.5</v>
      </c>
      <c r="AJ35" s="29">
        <f t="shared" si="77"/>
        <v>0.5</v>
      </c>
      <c r="AK35" s="30">
        <v>1</v>
      </c>
      <c r="AL35" s="207">
        <f t="shared" si="78"/>
        <v>1</v>
      </c>
      <c r="AM35" s="259"/>
      <c r="AN35" s="46"/>
      <c r="AO35" s="117"/>
      <c r="AP35" s="48">
        <v>0.5</v>
      </c>
      <c r="AQ35" s="46">
        <f t="shared" si="75"/>
        <v>1</v>
      </c>
      <c r="AR35" s="116" t="s">
        <v>554</v>
      </c>
      <c r="AS35" s="48">
        <v>0.5</v>
      </c>
      <c r="AT35" s="46">
        <f>AS35/AJ35</f>
        <v>1</v>
      </c>
      <c r="AU35" s="49" t="s">
        <v>661</v>
      </c>
      <c r="AV35" s="48"/>
      <c r="AW35" s="46">
        <f t="shared" si="6"/>
        <v>0</v>
      </c>
      <c r="AX35" s="260"/>
      <c r="AY35" s="228" t="s">
        <v>179</v>
      </c>
      <c r="AZ35" s="383" t="s">
        <v>180</v>
      </c>
      <c r="BA35" s="389" t="str">
        <f t="shared" si="7"/>
        <v/>
      </c>
      <c r="BB35" s="389" t="str">
        <f t="shared" si="8"/>
        <v/>
      </c>
      <c r="BC35" s="390"/>
      <c r="BD35" s="390"/>
      <c r="BE35" s="606" t="s">
        <v>588</v>
      </c>
      <c r="BF35" s="614" t="str">
        <f t="shared" si="9"/>
        <v/>
      </c>
      <c r="BG35" s="614" t="str">
        <f t="shared" si="10"/>
        <v>X</v>
      </c>
      <c r="BH35" s="615"/>
      <c r="BI35" s="615"/>
      <c r="BJ35" s="393" t="s">
        <v>588</v>
      </c>
    </row>
    <row r="36" spans="1:62" s="34" customFormat="1" ht="108" customHeight="1" x14ac:dyDescent="0.25">
      <c r="A36" s="577"/>
      <c r="B36" s="530"/>
      <c r="C36" s="530"/>
      <c r="D36" s="530"/>
      <c r="E36" s="530"/>
      <c r="F36" s="530"/>
      <c r="G36" s="530"/>
      <c r="H36" s="533"/>
      <c r="I36" s="528"/>
      <c r="J36" s="491"/>
      <c r="K36" s="491"/>
      <c r="L36" s="491"/>
      <c r="M36" s="491"/>
      <c r="N36" s="28" t="s">
        <v>189</v>
      </c>
      <c r="O36" s="283" t="s">
        <v>188</v>
      </c>
      <c r="P36" s="419"/>
      <c r="Q36" s="420"/>
      <c r="R36" s="420"/>
      <c r="S36" s="420"/>
      <c r="T36" s="420" t="s">
        <v>7</v>
      </c>
      <c r="U36" s="420"/>
      <c r="V36" s="420"/>
      <c r="W36" s="420"/>
      <c r="X36" s="421" t="s">
        <v>7</v>
      </c>
      <c r="Y36" s="420" t="s">
        <v>7</v>
      </c>
      <c r="Z36" s="420"/>
      <c r="AA36" s="420" t="s">
        <v>7</v>
      </c>
      <c r="AB36" s="420" t="s">
        <v>7</v>
      </c>
      <c r="AC36" s="366">
        <f t="shared" si="11"/>
        <v>5</v>
      </c>
      <c r="AD36" s="317" t="s">
        <v>321</v>
      </c>
      <c r="AE36" s="303">
        <v>1</v>
      </c>
      <c r="AF36" s="29">
        <f t="shared" si="66"/>
        <v>0.25</v>
      </c>
      <c r="AG36" s="30">
        <v>2</v>
      </c>
      <c r="AH36" s="29">
        <f t="shared" ref="AH36" si="79">AG36/AK36</f>
        <v>0.5</v>
      </c>
      <c r="AI36" s="30">
        <v>3</v>
      </c>
      <c r="AJ36" s="29">
        <f t="shared" ref="AJ36" si="80">AI36/AK36</f>
        <v>0.75</v>
      </c>
      <c r="AK36" s="30">
        <v>4</v>
      </c>
      <c r="AL36" s="207">
        <f t="shared" ref="AL36" si="81">AK36/AK36</f>
        <v>1</v>
      </c>
      <c r="AM36" s="259">
        <v>0.25</v>
      </c>
      <c r="AN36" s="46">
        <f t="shared" si="74"/>
        <v>1</v>
      </c>
      <c r="AO36" s="117" t="s">
        <v>460</v>
      </c>
      <c r="AP36" s="48">
        <v>0.5</v>
      </c>
      <c r="AQ36" s="46">
        <f t="shared" si="75"/>
        <v>1</v>
      </c>
      <c r="AR36" s="116" t="s">
        <v>613</v>
      </c>
      <c r="AS36" s="48">
        <v>0.75</v>
      </c>
      <c r="AT36" s="46">
        <f t="shared" si="70"/>
        <v>1</v>
      </c>
      <c r="AU36" s="49" t="s">
        <v>746</v>
      </c>
      <c r="AV36" s="48"/>
      <c r="AW36" s="46">
        <f t="shared" si="6"/>
        <v>0</v>
      </c>
      <c r="AX36" s="260"/>
      <c r="AY36" s="228" t="s">
        <v>179</v>
      </c>
      <c r="AZ36" s="383" t="s">
        <v>190</v>
      </c>
      <c r="BA36" s="389" t="str">
        <f t="shared" ref="BA36:BA67" si="82">IF(AC36&gt;=10,"X","")</f>
        <v/>
      </c>
      <c r="BB36" s="389" t="str">
        <f t="shared" ref="BB36:BB67" si="83">IF(AN36=0,"",IF(AN36&lt;100%,"X",""))</f>
        <v/>
      </c>
      <c r="BC36" s="390"/>
      <c r="BD36" s="390"/>
      <c r="BE36" s="607" t="s">
        <v>597</v>
      </c>
      <c r="BF36" s="614" t="str">
        <f t="shared" si="9"/>
        <v/>
      </c>
      <c r="BG36" s="614" t="str">
        <f t="shared" si="10"/>
        <v>X</v>
      </c>
      <c r="BH36" s="615"/>
      <c r="BI36" s="615"/>
      <c r="BJ36" s="393" t="s">
        <v>588</v>
      </c>
    </row>
    <row r="37" spans="1:62" ht="100.5" customHeight="1" x14ac:dyDescent="0.25">
      <c r="A37" s="577"/>
      <c r="B37" s="530"/>
      <c r="C37" s="530"/>
      <c r="D37" s="530"/>
      <c r="E37" s="530"/>
      <c r="F37" s="530"/>
      <c r="G37" s="530"/>
      <c r="H37" s="533"/>
      <c r="I37" s="528"/>
      <c r="J37" s="491"/>
      <c r="K37" s="491"/>
      <c r="L37" s="491"/>
      <c r="M37" s="491"/>
      <c r="N37" s="28" t="s">
        <v>48</v>
      </c>
      <c r="O37" s="283" t="s">
        <v>49</v>
      </c>
      <c r="P37" s="419"/>
      <c r="Q37" s="420"/>
      <c r="R37" s="420"/>
      <c r="S37" s="420"/>
      <c r="T37" s="420"/>
      <c r="U37" s="420"/>
      <c r="V37" s="420" t="s">
        <v>7</v>
      </c>
      <c r="W37" s="420"/>
      <c r="X37" s="420"/>
      <c r="Y37" s="420" t="s">
        <v>7</v>
      </c>
      <c r="Z37" s="420"/>
      <c r="AA37" s="420"/>
      <c r="AB37" s="420" t="s">
        <v>7</v>
      </c>
      <c r="AC37" s="366">
        <f t="shared" si="11"/>
        <v>3</v>
      </c>
      <c r="AD37" s="317" t="s">
        <v>322</v>
      </c>
      <c r="AE37" s="303">
        <v>0</v>
      </c>
      <c r="AF37" s="29">
        <f t="shared" si="66"/>
        <v>0</v>
      </c>
      <c r="AG37" s="30">
        <f>1/3</f>
        <v>0.33333333333333331</v>
      </c>
      <c r="AH37" s="29">
        <f t="shared" si="67"/>
        <v>0.33333333333333331</v>
      </c>
      <c r="AI37" s="30">
        <f>2/3</f>
        <v>0.66666666666666663</v>
      </c>
      <c r="AJ37" s="29">
        <f t="shared" si="68"/>
        <v>0.66666666666666663</v>
      </c>
      <c r="AK37" s="30">
        <v>1</v>
      </c>
      <c r="AL37" s="207">
        <f t="shared" si="69"/>
        <v>1</v>
      </c>
      <c r="AM37" s="259"/>
      <c r="AN37" s="47"/>
      <c r="AO37" s="117" t="s">
        <v>472</v>
      </c>
      <c r="AP37" s="48">
        <f>1/3</f>
        <v>0.33333333333333331</v>
      </c>
      <c r="AQ37" s="46">
        <f t="shared" si="75"/>
        <v>1</v>
      </c>
      <c r="AR37" s="49" t="s">
        <v>555</v>
      </c>
      <c r="AS37" s="48">
        <v>0</v>
      </c>
      <c r="AT37" s="46">
        <f t="shared" si="70"/>
        <v>0</v>
      </c>
      <c r="AU37" s="49" t="s">
        <v>676</v>
      </c>
      <c r="AV37" s="48"/>
      <c r="AW37" s="46">
        <f t="shared" si="6"/>
        <v>0</v>
      </c>
      <c r="AX37" s="260"/>
      <c r="AY37" s="228"/>
      <c r="AZ37" s="383"/>
      <c r="BA37" s="389" t="str">
        <f t="shared" si="82"/>
        <v/>
      </c>
      <c r="BB37" s="389" t="str">
        <f t="shared" si="83"/>
        <v/>
      </c>
      <c r="BC37" s="389"/>
      <c r="BD37" s="389"/>
      <c r="BE37" s="606" t="s">
        <v>588</v>
      </c>
      <c r="BF37" s="614" t="str">
        <f t="shared" si="9"/>
        <v/>
      </c>
      <c r="BG37" s="614" t="str">
        <f t="shared" si="10"/>
        <v/>
      </c>
      <c r="BH37" s="614"/>
      <c r="BI37" s="614"/>
      <c r="BJ37" s="396" t="s">
        <v>768</v>
      </c>
    </row>
    <row r="38" spans="1:62" s="34" customFormat="1" ht="409.5" customHeight="1" x14ac:dyDescent="0.25">
      <c r="A38" s="577"/>
      <c r="B38" s="530"/>
      <c r="C38" s="530"/>
      <c r="D38" s="530"/>
      <c r="E38" s="530"/>
      <c r="F38" s="530"/>
      <c r="G38" s="530"/>
      <c r="H38" s="533"/>
      <c r="I38" s="528"/>
      <c r="J38" s="491"/>
      <c r="K38" s="491"/>
      <c r="L38" s="491"/>
      <c r="M38" s="491"/>
      <c r="N38" s="28" t="s">
        <v>153</v>
      </c>
      <c r="O38" s="283" t="s">
        <v>38</v>
      </c>
      <c r="P38" s="419"/>
      <c r="Q38" s="420"/>
      <c r="R38" s="420" t="s">
        <v>7</v>
      </c>
      <c r="S38" s="420" t="s">
        <v>7</v>
      </c>
      <c r="T38" s="420"/>
      <c r="U38" s="420" t="s">
        <v>7</v>
      </c>
      <c r="V38" s="420"/>
      <c r="W38" s="420"/>
      <c r="X38" s="420"/>
      <c r="Y38" s="420" t="s">
        <v>7</v>
      </c>
      <c r="Z38" s="420"/>
      <c r="AA38" s="420"/>
      <c r="AB38" s="420" t="s">
        <v>7</v>
      </c>
      <c r="AC38" s="366">
        <f t="shared" si="11"/>
        <v>5</v>
      </c>
      <c r="AD38" s="317" t="s">
        <v>310</v>
      </c>
      <c r="AE38" s="303">
        <v>0</v>
      </c>
      <c r="AF38" s="29">
        <f t="shared" si="66"/>
        <v>0</v>
      </c>
      <c r="AG38" s="30">
        <f>1/3</f>
        <v>0.33333333333333331</v>
      </c>
      <c r="AH38" s="29">
        <f t="shared" si="67"/>
        <v>0.33333333333333331</v>
      </c>
      <c r="AI38" s="30">
        <f>2/3</f>
        <v>0.66666666666666663</v>
      </c>
      <c r="AJ38" s="29">
        <f t="shared" si="68"/>
        <v>0.66666666666666663</v>
      </c>
      <c r="AK38" s="30">
        <v>1</v>
      </c>
      <c r="AL38" s="207">
        <f t="shared" si="69"/>
        <v>1</v>
      </c>
      <c r="AM38" s="259"/>
      <c r="AN38" s="46"/>
      <c r="AO38" s="117" t="s">
        <v>447</v>
      </c>
      <c r="AP38" s="48">
        <v>0</v>
      </c>
      <c r="AQ38" s="46">
        <f t="shared" si="75"/>
        <v>0</v>
      </c>
      <c r="AR38" s="49" t="s">
        <v>614</v>
      </c>
      <c r="AS38" s="48">
        <v>0</v>
      </c>
      <c r="AT38" s="46">
        <f t="shared" si="70"/>
        <v>0</v>
      </c>
      <c r="AU38" s="49" t="s">
        <v>788</v>
      </c>
      <c r="AV38" s="48"/>
      <c r="AW38" s="46">
        <f t="shared" si="6"/>
        <v>0</v>
      </c>
      <c r="AX38" s="260"/>
      <c r="AY38" s="228" t="s">
        <v>234</v>
      </c>
      <c r="AZ38" s="383" t="s">
        <v>235</v>
      </c>
      <c r="BA38" s="389" t="str">
        <f t="shared" si="82"/>
        <v/>
      </c>
      <c r="BB38" s="389" t="str">
        <f t="shared" si="83"/>
        <v/>
      </c>
      <c r="BC38" s="390"/>
      <c r="BD38" s="390"/>
      <c r="BE38" s="607" t="s">
        <v>598</v>
      </c>
      <c r="BF38" s="614" t="str">
        <f t="shared" si="9"/>
        <v/>
      </c>
      <c r="BG38" s="614" t="s">
        <v>7</v>
      </c>
      <c r="BH38" s="615"/>
      <c r="BI38" s="614" t="s">
        <v>513</v>
      </c>
      <c r="BJ38" s="396" t="s">
        <v>766</v>
      </c>
    </row>
    <row r="39" spans="1:62" ht="409.5" customHeight="1" x14ac:dyDescent="0.25">
      <c r="A39" s="577"/>
      <c r="B39" s="530"/>
      <c r="C39" s="530"/>
      <c r="D39" s="530"/>
      <c r="E39" s="530"/>
      <c r="F39" s="530"/>
      <c r="G39" s="530"/>
      <c r="H39" s="533"/>
      <c r="I39" s="579" t="s">
        <v>109</v>
      </c>
      <c r="J39" s="492">
        <f>AVERAGE(AM39:AM43)</f>
        <v>0.25</v>
      </c>
      <c r="K39" s="492">
        <f>AVERAGE(AP39:AP43)</f>
        <v>0.27777777777777773</v>
      </c>
      <c r="L39" s="492">
        <f>AVERAGE(AS39:AS43)</f>
        <v>0.4</v>
      </c>
      <c r="M39" s="492" t="e">
        <f>AVERAGE(AV39:AV43)</f>
        <v>#DIV/0!</v>
      </c>
      <c r="N39" s="28" t="s">
        <v>43</v>
      </c>
      <c r="O39" s="283" t="s">
        <v>44</v>
      </c>
      <c r="P39" s="419"/>
      <c r="Q39" s="420"/>
      <c r="R39" s="420"/>
      <c r="S39" s="420"/>
      <c r="T39" s="420"/>
      <c r="U39" s="420"/>
      <c r="V39" s="420"/>
      <c r="W39" s="420"/>
      <c r="X39" s="420"/>
      <c r="Y39" s="420" t="s">
        <v>7</v>
      </c>
      <c r="Z39" s="420"/>
      <c r="AA39" s="420" t="s">
        <v>7</v>
      </c>
      <c r="AB39" s="420" t="s">
        <v>7</v>
      </c>
      <c r="AC39" s="366">
        <f t="shared" si="11"/>
        <v>3</v>
      </c>
      <c r="AD39" s="317" t="s">
        <v>359</v>
      </c>
      <c r="AE39" s="303">
        <v>0</v>
      </c>
      <c r="AF39" s="29">
        <v>0</v>
      </c>
      <c r="AG39" s="30">
        <f>1/2</f>
        <v>0.5</v>
      </c>
      <c r="AH39" s="29">
        <f t="shared" si="67"/>
        <v>0.5</v>
      </c>
      <c r="AI39" s="30">
        <v>1</v>
      </c>
      <c r="AJ39" s="29">
        <f t="shared" si="68"/>
        <v>1</v>
      </c>
      <c r="AK39" s="30">
        <v>1</v>
      </c>
      <c r="AL39" s="207">
        <f t="shared" si="69"/>
        <v>1</v>
      </c>
      <c r="AM39" s="259"/>
      <c r="AN39" s="47"/>
      <c r="AO39" s="117" t="s">
        <v>461</v>
      </c>
      <c r="AP39" s="48">
        <v>0</v>
      </c>
      <c r="AQ39" s="46">
        <f t="shared" si="75"/>
        <v>0</v>
      </c>
      <c r="AR39" s="49" t="s">
        <v>556</v>
      </c>
      <c r="AS39" s="48">
        <v>1</v>
      </c>
      <c r="AT39" s="46">
        <f t="shared" si="70"/>
        <v>1</v>
      </c>
      <c r="AU39" s="49" t="s">
        <v>662</v>
      </c>
      <c r="AV39" s="48"/>
      <c r="AW39" s="46">
        <f t="shared" si="6"/>
        <v>0</v>
      </c>
      <c r="AX39" s="260"/>
      <c r="AY39" s="228"/>
      <c r="AZ39" s="383"/>
      <c r="BA39" s="389" t="str">
        <f t="shared" si="82"/>
        <v/>
      </c>
      <c r="BB39" s="389" t="str">
        <f t="shared" si="83"/>
        <v/>
      </c>
      <c r="BC39" s="389"/>
      <c r="BD39" s="389"/>
      <c r="BE39" s="608" t="s">
        <v>594</v>
      </c>
      <c r="BF39" s="614" t="str">
        <f t="shared" si="9"/>
        <v/>
      </c>
      <c r="BG39" s="614" t="s">
        <v>7</v>
      </c>
      <c r="BH39" s="614"/>
      <c r="BI39" s="614" t="s">
        <v>513</v>
      </c>
      <c r="BJ39" s="393" t="s">
        <v>588</v>
      </c>
    </row>
    <row r="40" spans="1:62" ht="150" customHeight="1" x14ac:dyDescent="0.25">
      <c r="A40" s="577"/>
      <c r="B40" s="530"/>
      <c r="C40" s="530"/>
      <c r="D40" s="530"/>
      <c r="E40" s="530"/>
      <c r="F40" s="530"/>
      <c r="G40" s="530"/>
      <c r="H40" s="533"/>
      <c r="I40" s="579"/>
      <c r="J40" s="493"/>
      <c r="K40" s="493"/>
      <c r="L40" s="493"/>
      <c r="M40" s="493"/>
      <c r="N40" s="28" t="s">
        <v>45</v>
      </c>
      <c r="O40" s="283" t="s">
        <v>46</v>
      </c>
      <c r="P40" s="419"/>
      <c r="Q40" s="420"/>
      <c r="R40" s="420"/>
      <c r="S40" s="420"/>
      <c r="T40" s="420"/>
      <c r="U40" s="420"/>
      <c r="V40" s="420"/>
      <c r="W40" s="420"/>
      <c r="X40" s="420"/>
      <c r="Y40" s="420" t="s">
        <v>7</v>
      </c>
      <c r="Z40" s="420"/>
      <c r="AA40" s="420" t="s">
        <v>7</v>
      </c>
      <c r="AB40" s="420" t="s">
        <v>7</v>
      </c>
      <c r="AC40" s="366">
        <f t="shared" si="11"/>
        <v>3</v>
      </c>
      <c r="AD40" s="317" t="s">
        <v>360</v>
      </c>
      <c r="AE40" s="303">
        <v>0</v>
      </c>
      <c r="AF40" s="29">
        <f>AE40/AK40</f>
        <v>0</v>
      </c>
      <c r="AG40" s="30">
        <v>0</v>
      </c>
      <c r="AH40" s="29">
        <f t="shared" si="67"/>
        <v>0</v>
      </c>
      <c r="AI40" s="30">
        <v>1</v>
      </c>
      <c r="AJ40" s="29">
        <f t="shared" si="68"/>
        <v>0.5</v>
      </c>
      <c r="AK40" s="30">
        <v>2</v>
      </c>
      <c r="AL40" s="207">
        <f t="shared" si="69"/>
        <v>1</v>
      </c>
      <c r="AM40" s="259"/>
      <c r="AN40" s="47"/>
      <c r="AO40" s="117" t="s">
        <v>462</v>
      </c>
      <c r="AP40" s="48"/>
      <c r="AQ40" s="46"/>
      <c r="AR40" s="49" t="s">
        <v>557</v>
      </c>
      <c r="AS40" s="48">
        <v>0.5</v>
      </c>
      <c r="AT40" s="46">
        <f t="shared" si="70"/>
        <v>1</v>
      </c>
      <c r="AU40" s="49" t="s">
        <v>663</v>
      </c>
      <c r="AV40" s="48"/>
      <c r="AW40" s="46">
        <f t="shared" si="6"/>
        <v>0</v>
      </c>
      <c r="AX40" s="260"/>
      <c r="AY40" s="228"/>
      <c r="AZ40" s="383"/>
      <c r="BA40" s="389" t="str">
        <f t="shared" si="82"/>
        <v/>
      </c>
      <c r="BB40" s="389" t="str">
        <f t="shared" si="83"/>
        <v/>
      </c>
      <c r="BC40" s="389"/>
      <c r="BD40" s="389"/>
      <c r="BE40" s="609" t="s">
        <v>590</v>
      </c>
      <c r="BF40" s="614" t="str">
        <f t="shared" si="9"/>
        <v/>
      </c>
      <c r="BG40" s="614" t="str">
        <f t="shared" si="10"/>
        <v>X</v>
      </c>
      <c r="BH40" s="614"/>
      <c r="BI40" s="614"/>
      <c r="BJ40" s="393" t="s">
        <v>588</v>
      </c>
    </row>
    <row r="41" spans="1:62" s="34" customFormat="1" ht="409.5" x14ac:dyDescent="0.25">
      <c r="A41" s="577"/>
      <c r="B41" s="530"/>
      <c r="C41" s="530"/>
      <c r="D41" s="530"/>
      <c r="E41" s="530"/>
      <c r="F41" s="530"/>
      <c r="G41" s="530"/>
      <c r="H41" s="533"/>
      <c r="I41" s="579"/>
      <c r="J41" s="493"/>
      <c r="K41" s="493"/>
      <c r="L41" s="493"/>
      <c r="M41" s="493"/>
      <c r="N41" s="118" t="s">
        <v>145</v>
      </c>
      <c r="O41" s="284" t="s">
        <v>146</v>
      </c>
      <c r="P41" s="422"/>
      <c r="Q41" s="423"/>
      <c r="R41" s="423"/>
      <c r="S41" s="423"/>
      <c r="T41" s="423"/>
      <c r="U41" s="423"/>
      <c r="V41" s="423"/>
      <c r="W41" s="423"/>
      <c r="X41" s="423"/>
      <c r="Y41" s="423" t="s">
        <v>7</v>
      </c>
      <c r="Z41" s="423"/>
      <c r="AA41" s="423" t="s">
        <v>7</v>
      </c>
      <c r="AB41" s="423" t="s">
        <v>7</v>
      </c>
      <c r="AC41" s="367">
        <f t="shared" si="11"/>
        <v>3</v>
      </c>
      <c r="AD41" s="317" t="s">
        <v>312</v>
      </c>
      <c r="AE41" s="303">
        <v>0</v>
      </c>
      <c r="AF41" s="29">
        <f>AE41/AK41</f>
        <v>0</v>
      </c>
      <c r="AG41" s="30">
        <v>0</v>
      </c>
      <c r="AH41" s="29">
        <f t="shared" ref="AH41" si="84">AG41/AK41</f>
        <v>0</v>
      </c>
      <c r="AI41" s="30">
        <v>1</v>
      </c>
      <c r="AJ41" s="29">
        <f t="shared" ref="AJ41" si="85">AI41/AK41</f>
        <v>0.5</v>
      </c>
      <c r="AK41" s="30">
        <v>2</v>
      </c>
      <c r="AL41" s="207">
        <f t="shared" ref="AL41" si="86">AK41/AK41</f>
        <v>1</v>
      </c>
      <c r="AM41" s="259"/>
      <c r="AN41" s="47"/>
      <c r="AO41" s="117" t="s">
        <v>463</v>
      </c>
      <c r="AP41" s="48"/>
      <c r="AQ41" s="46"/>
      <c r="AR41" s="49" t="s">
        <v>558</v>
      </c>
      <c r="AS41" s="48">
        <v>0.5</v>
      </c>
      <c r="AT41" s="46">
        <f t="shared" si="70"/>
        <v>1</v>
      </c>
      <c r="AU41" s="49" t="s">
        <v>664</v>
      </c>
      <c r="AV41" s="48"/>
      <c r="AW41" s="46"/>
      <c r="AX41" s="260"/>
      <c r="AY41" s="228"/>
      <c r="AZ41" s="383"/>
      <c r="BA41" s="389" t="str">
        <f t="shared" si="82"/>
        <v/>
      </c>
      <c r="BB41" s="389" t="str">
        <f t="shared" si="83"/>
        <v/>
      </c>
      <c r="BC41" s="390"/>
      <c r="BD41" s="390"/>
      <c r="BE41" s="609" t="s">
        <v>590</v>
      </c>
      <c r="BF41" s="614" t="str">
        <f t="shared" si="9"/>
        <v/>
      </c>
      <c r="BG41" s="614" t="str">
        <f t="shared" si="10"/>
        <v>X</v>
      </c>
      <c r="BH41" s="615"/>
      <c r="BI41" s="615"/>
      <c r="BJ41" s="393" t="s">
        <v>588</v>
      </c>
    </row>
    <row r="42" spans="1:62" ht="315" x14ac:dyDescent="0.25">
      <c r="A42" s="577"/>
      <c r="B42" s="530"/>
      <c r="C42" s="530"/>
      <c r="D42" s="530"/>
      <c r="E42" s="530"/>
      <c r="F42" s="530"/>
      <c r="G42" s="530"/>
      <c r="H42" s="533"/>
      <c r="I42" s="579"/>
      <c r="J42" s="493"/>
      <c r="K42" s="493"/>
      <c r="L42" s="493"/>
      <c r="M42" s="493"/>
      <c r="N42" s="28" t="s">
        <v>361</v>
      </c>
      <c r="O42" s="283" t="s">
        <v>362</v>
      </c>
      <c r="P42" s="419"/>
      <c r="Q42" s="420"/>
      <c r="R42" s="420"/>
      <c r="S42" s="420"/>
      <c r="T42" s="420"/>
      <c r="U42" s="420"/>
      <c r="V42" s="420"/>
      <c r="W42" s="420"/>
      <c r="X42" s="420"/>
      <c r="Y42" s="420" t="s">
        <v>7</v>
      </c>
      <c r="Z42" s="420"/>
      <c r="AA42" s="420"/>
      <c r="AB42" s="420" t="s">
        <v>7</v>
      </c>
      <c r="AC42" s="366">
        <f t="shared" si="11"/>
        <v>2</v>
      </c>
      <c r="AD42" s="316"/>
      <c r="AE42" s="303">
        <v>0</v>
      </c>
      <c r="AF42" s="29">
        <f>AE42/AK42</f>
        <v>0</v>
      </c>
      <c r="AG42" s="30">
        <v>2</v>
      </c>
      <c r="AH42" s="29">
        <f t="shared" si="67"/>
        <v>0.33333333333333331</v>
      </c>
      <c r="AI42" s="30">
        <v>4</v>
      </c>
      <c r="AJ42" s="29">
        <f t="shared" si="68"/>
        <v>0.66666666666666663</v>
      </c>
      <c r="AK42" s="30">
        <v>6</v>
      </c>
      <c r="AL42" s="207">
        <f t="shared" si="69"/>
        <v>1</v>
      </c>
      <c r="AM42" s="259"/>
      <c r="AN42" s="47"/>
      <c r="AO42" s="117"/>
      <c r="AP42" s="48">
        <f>1/3</f>
        <v>0.33333333333333331</v>
      </c>
      <c r="AQ42" s="46">
        <f>AP42/AH42</f>
        <v>1</v>
      </c>
      <c r="AR42" s="49" t="s">
        <v>559</v>
      </c>
      <c r="AS42" s="48">
        <v>0</v>
      </c>
      <c r="AT42" s="46">
        <f t="shared" ref="AT42:AT52" si="87">AS42/AJ42</f>
        <v>0</v>
      </c>
      <c r="AU42" s="49" t="s">
        <v>661</v>
      </c>
      <c r="AV42" s="48"/>
      <c r="AW42" s="46">
        <f t="shared" ref="AW42:AW73" si="88">AV42/AL42</f>
        <v>0</v>
      </c>
      <c r="AX42" s="260"/>
      <c r="AY42" s="228"/>
      <c r="AZ42" s="383"/>
      <c r="BA42" s="389" t="str">
        <f t="shared" si="82"/>
        <v/>
      </c>
      <c r="BB42" s="389" t="str">
        <f t="shared" si="83"/>
        <v/>
      </c>
      <c r="BC42" s="389"/>
      <c r="BD42" s="389"/>
      <c r="BE42" s="606" t="s">
        <v>588</v>
      </c>
      <c r="BF42" s="614" t="str">
        <f t="shared" si="9"/>
        <v/>
      </c>
      <c r="BG42" s="614" t="str">
        <f t="shared" si="10"/>
        <v/>
      </c>
      <c r="BH42" s="614"/>
      <c r="BI42" s="614"/>
      <c r="BJ42" s="395" t="s">
        <v>745</v>
      </c>
    </row>
    <row r="43" spans="1:62" ht="60" x14ac:dyDescent="0.25">
      <c r="A43" s="577"/>
      <c r="B43" s="530"/>
      <c r="C43" s="530"/>
      <c r="D43" s="530"/>
      <c r="E43" s="530"/>
      <c r="F43" s="530"/>
      <c r="G43" s="530"/>
      <c r="H43" s="533"/>
      <c r="I43" s="579"/>
      <c r="J43" s="494"/>
      <c r="K43" s="494"/>
      <c r="L43" s="494"/>
      <c r="M43" s="494"/>
      <c r="N43" s="28" t="s">
        <v>47</v>
      </c>
      <c r="O43" s="283" t="s">
        <v>103</v>
      </c>
      <c r="P43" s="419"/>
      <c r="Q43" s="420"/>
      <c r="R43" s="420"/>
      <c r="S43" s="420"/>
      <c r="T43" s="420"/>
      <c r="U43" s="420"/>
      <c r="V43" s="420"/>
      <c r="W43" s="420"/>
      <c r="X43" s="420" t="s">
        <v>7</v>
      </c>
      <c r="Y43" s="420"/>
      <c r="Z43" s="420"/>
      <c r="AA43" s="420"/>
      <c r="AB43" s="420"/>
      <c r="AC43" s="366">
        <f t="shared" si="11"/>
        <v>1</v>
      </c>
      <c r="AD43" s="316"/>
      <c r="AE43" s="303">
        <v>1</v>
      </c>
      <c r="AF43" s="29">
        <f>AE43/AK43</f>
        <v>0.25</v>
      </c>
      <c r="AG43" s="30">
        <v>2</v>
      </c>
      <c r="AH43" s="29">
        <f t="shared" si="67"/>
        <v>0.5</v>
      </c>
      <c r="AI43" s="30">
        <v>3</v>
      </c>
      <c r="AJ43" s="29">
        <f t="shared" si="68"/>
        <v>0.75</v>
      </c>
      <c r="AK43" s="30">
        <v>4</v>
      </c>
      <c r="AL43" s="207">
        <f t="shared" si="69"/>
        <v>1</v>
      </c>
      <c r="AM43" s="259">
        <v>0.25</v>
      </c>
      <c r="AN43" s="46">
        <f>AM43/AF43</f>
        <v>1</v>
      </c>
      <c r="AO43" s="117" t="s">
        <v>484</v>
      </c>
      <c r="AP43" s="48">
        <v>0.5</v>
      </c>
      <c r="AQ43" s="46">
        <f>AP43/AH43</f>
        <v>1</v>
      </c>
      <c r="AR43" s="116" t="s">
        <v>541</v>
      </c>
      <c r="AS43" s="48">
        <v>0</v>
      </c>
      <c r="AT43" s="46">
        <f t="shared" si="87"/>
        <v>0</v>
      </c>
      <c r="AU43" s="49" t="s">
        <v>747</v>
      </c>
      <c r="AV43" s="48"/>
      <c r="AW43" s="46">
        <f t="shared" si="88"/>
        <v>0</v>
      </c>
      <c r="AX43" s="260"/>
      <c r="AY43" s="228"/>
      <c r="AZ43" s="383"/>
      <c r="BA43" s="389" t="str">
        <f t="shared" si="82"/>
        <v/>
      </c>
      <c r="BB43" s="389" t="str">
        <f t="shared" si="83"/>
        <v/>
      </c>
      <c r="BC43" s="389"/>
      <c r="BD43" s="389"/>
      <c r="BE43" s="606" t="s">
        <v>588</v>
      </c>
      <c r="BF43" s="614" t="str">
        <f t="shared" si="9"/>
        <v/>
      </c>
      <c r="BG43" s="614" t="str">
        <f t="shared" si="10"/>
        <v/>
      </c>
      <c r="BH43" s="614"/>
      <c r="BI43" s="614"/>
      <c r="BJ43" s="395" t="s">
        <v>748</v>
      </c>
    </row>
    <row r="44" spans="1:62" ht="409.5" x14ac:dyDescent="0.25">
      <c r="A44" s="577"/>
      <c r="B44" s="530"/>
      <c r="C44" s="530"/>
      <c r="D44" s="530"/>
      <c r="E44" s="530"/>
      <c r="F44" s="530"/>
      <c r="G44" s="530"/>
      <c r="H44" s="533"/>
      <c r="I44" s="551" t="s">
        <v>110</v>
      </c>
      <c r="J44" s="492" t="e">
        <f>AVERAGE(AM44:AM51)</f>
        <v>#DIV/0!</v>
      </c>
      <c r="K44" s="492">
        <f>AVERAGE(AP44:AP51)</f>
        <v>0.16666666666666666</v>
      </c>
      <c r="L44" s="492">
        <f>AVERAGE(AS44:AS51)</f>
        <v>0.16666666666666666</v>
      </c>
      <c r="M44" s="492" t="e">
        <f>AVERAGE(AV44:AV51)</f>
        <v>#DIV/0!</v>
      </c>
      <c r="N44" s="28" t="s">
        <v>39</v>
      </c>
      <c r="O44" s="283" t="s">
        <v>40</v>
      </c>
      <c r="P44" s="419" t="s">
        <v>7</v>
      </c>
      <c r="Q44" s="420" t="s">
        <v>7</v>
      </c>
      <c r="R44" s="420"/>
      <c r="S44" s="420"/>
      <c r="T44" s="420"/>
      <c r="U44" s="420"/>
      <c r="V44" s="420" t="s">
        <v>7</v>
      </c>
      <c r="W44" s="420"/>
      <c r="X44" s="420"/>
      <c r="Y44" s="420" t="s">
        <v>7</v>
      </c>
      <c r="Z44" s="420"/>
      <c r="AA44" s="420"/>
      <c r="AB44" s="420" t="s">
        <v>7</v>
      </c>
      <c r="AC44" s="366">
        <f t="shared" si="11"/>
        <v>5</v>
      </c>
      <c r="AD44" s="317" t="s">
        <v>137</v>
      </c>
      <c r="AE44" s="303">
        <v>0</v>
      </c>
      <c r="AF44" s="29">
        <f t="shared" si="51"/>
        <v>0</v>
      </c>
      <c r="AG44" s="30">
        <f>1/3</f>
        <v>0.33333333333333331</v>
      </c>
      <c r="AH44" s="29">
        <f t="shared" si="52"/>
        <v>0.33333333333333331</v>
      </c>
      <c r="AI44" s="30">
        <f>2/3</f>
        <v>0.66666666666666663</v>
      </c>
      <c r="AJ44" s="29">
        <f t="shared" si="53"/>
        <v>0.66666666666666663</v>
      </c>
      <c r="AK44" s="30">
        <f>3/3</f>
        <v>1</v>
      </c>
      <c r="AL44" s="207">
        <f t="shared" si="54"/>
        <v>1</v>
      </c>
      <c r="AM44" s="259"/>
      <c r="AN44" s="46"/>
      <c r="AO44" s="117" t="s">
        <v>473</v>
      </c>
      <c r="AP44" s="48">
        <v>0</v>
      </c>
      <c r="AQ44" s="46">
        <f>AP44/AH44</f>
        <v>0</v>
      </c>
      <c r="AR44" s="116" t="s">
        <v>615</v>
      </c>
      <c r="AS44" s="48">
        <v>0</v>
      </c>
      <c r="AT44" s="46">
        <f t="shared" si="87"/>
        <v>0</v>
      </c>
      <c r="AU44" s="49" t="s">
        <v>677</v>
      </c>
      <c r="AV44" s="48"/>
      <c r="AW44" s="46">
        <f t="shared" si="88"/>
        <v>0</v>
      </c>
      <c r="AX44" s="260"/>
      <c r="AY44" s="228"/>
      <c r="AZ44" s="383"/>
      <c r="BA44" s="389" t="str">
        <f t="shared" si="82"/>
        <v/>
      </c>
      <c r="BB44" s="389" t="str">
        <f t="shared" si="83"/>
        <v/>
      </c>
      <c r="BC44" s="389"/>
      <c r="BD44" s="389"/>
      <c r="BE44" s="607" t="s">
        <v>518</v>
      </c>
      <c r="BF44" s="614" t="str">
        <f t="shared" si="9"/>
        <v/>
      </c>
      <c r="BG44" s="614" t="s">
        <v>7</v>
      </c>
      <c r="BH44" s="614"/>
      <c r="BI44" s="614" t="s">
        <v>513</v>
      </c>
      <c r="BJ44" s="395" t="s">
        <v>749</v>
      </c>
    </row>
    <row r="45" spans="1:62" s="34" customFormat="1" ht="88.5" customHeight="1" x14ac:dyDescent="0.25">
      <c r="A45" s="577"/>
      <c r="B45" s="530"/>
      <c r="C45" s="530"/>
      <c r="D45" s="530"/>
      <c r="E45" s="530"/>
      <c r="F45" s="530"/>
      <c r="G45" s="530"/>
      <c r="H45" s="533"/>
      <c r="I45" s="552"/>
      <c r="J45" s="493"/>
      <c r="K45" s="493"/>
      <c r="L45" s="493"/>
      <c r="M45" s="493"/>
      <c r="N45" s="28" t="s">
        <v>178</v>
      </c>
      <c r="O45" s="283" t="s">
        <v>177</v>
      </c>
      <c r="P45" s="419"/>
      <c r="Q45" s="420"/>
      <c r="R45" s="420"/>
      <c r="S45" s="420"/>
      <c r="T45" s="420"/>
      <c r="U45" s="420"/>
      <c r="V45" s="420"/>
      <c r="W45" s="420"/>
      <c r="X45" s="420"/>
      <c r="Y45" s="420" t="s">
        <v>7</v>
      </c>
      <c r="Z45" s="420"/>
      <c r="AA45" s="420" t="s">
        <v>7</v>
      </c>
      <c r="AB45" s="420" t="s">
        <v>7</v>
      </c>
      <c r="AC45" s="366">
        <f t="shared" si="11"/>
        <v>3</v>
      </c>
      <c r="AD45" s="317" t="s">
        <v>314</v>
      </c>
      <c r="AE45" s="303">
        <v>0</v>
      </c>
      <c r="AF45" s="29">
        <f>AE45/AK45</f>
        <v>0</v>
      </c>
      <c r="AG45" s="30">
        <v>0</v>
      </c>
      <c r="AH45" s="29">
        <f t="shared" si="52"/>
        <v>0</v>
      </c>
      <c r="AI45" s="30">
        <v>0.5</v>
      </c>
      <c r="AJ45" s="29">
        <f t="shared" si="53"/>
        <v>0.5</v>
      </c>
      <c r="AK45" s="30">
        <v>1</v>
      </c>
      <c r="AL45" s="207">
        <f t="shared" si="54"/>
        <v>1</v>
      </c>
      <c r="AM45" s="259"/>
      <c r="AN45" s="46"/>
      <c r="AO45" s="117" t="s">
        <v>464</v>
      </c>
      <c r="AP45" s="48"/>
      <c r="AQ45" s="46"/>
      <c r="AR45" s="116" t="s">
        <v>544</v>
      </c>
      <c r="AS45" s="48">
        <v>0</v>
      </c>
      <c r="AT45" s="46">
        <f t="shared" si="87"/>
        <v>0</v>
      </c>
      <c r="AU45" s="49" t="s">
        <v>665</v>
      </c>
      <c r="AV45" s="48"/>
      <c r="AW45" s="46">
        <f t="shared" si="88"/>
        <v>0</v>
      </c>
      <c r="AX45" s="260"/>
      <c r="AY45" s="228" t="s">
        <v>179</v>
      </c>
      <c r="AZ45" s="383" t="s">
        <v>180</v>
      </c>
      <c r="BA45" s="389" t="str">
        <f t="shared" si="82"/>
        <v/>
      </c>
      <c r="BB45" s="389" t="str">
        <f t="shared" si="83"/>
        <v/>
      </c>
      <c r="BC45" s="390"/>
      <c r="BD45" s="390"/>
      <c r="BE45" s="609" t="s">
        <v>590</v>
      </c>
      <c r="BF45" s="614" t="str">
        <f t="shared" si="9"/>
        <v/>
      </c>
      <c r="BG45" s="614" t="str">
        <f t="shared" si="10"/>
        <v/>
      </c>
      <c r="BH45" s="615"/>
      <c r="BI45" s="615"/>
      <c r="BJ45" s="395" t="s">
        <v>769</v>
      </c>
    </row>
    <row r="46" spans="1:62" s="34" customFormat="1" ht="45" x14ac:dyDescent="0.25">
      <c r="A46" s="577"/>
      <c r="B46" s="530"/>
      <c r="C46" s="530"/>
      <c r="D46" s="530"/>
      <c r="E46" s="530"/>
      <c r="F46" s="530"/>
      <c r="G46" s="530"/>
      <c r="H46" s="533"/>
      <c r="I46" s="552"/>
      <c r="J46" s="493"/>
      <c r="K46" s="493"/>
      <c r="L46" s="493"/>
      <c r="M46" s="493"/>
      <c r="N46" s="28" t="s">
        <v>182</v>
      </c>
      <c r="O46" s="283" t="s">
        <v>181</v>
      </c>
      <c r="P46" s="419"/>
      <c r="Q46" s="420"/>
      <c r="R46" s="420"/>
      <c r="S46" s="420"/>
      <c r="T46" s="420"/>
      <c r="U46" s="420"/>
      <c r="V46" s="420"/>
      <c r="W46" s="420"/>
      <c r="X46" s="420"/>
      <c r="Y46" s="420"/>
      <c r="Z46" s="420"/>
      <c r="AA46" s="420"/>
      <c r="AB46" s="420" t="s">
        <v>7</v>
      </c>
      <c r="AC46" s="366">
        <f t="shared" si="11"/>
        <v>1</v>
      </c>
      <c r="AD46" s="317"/>
      <c r="AE46" s="303">
        <v>0</v>
      </c>
      <c r="AF46" s="29">
        <f>AE46/AK46</f>
        <v>0</v>
      </c>
      <c r="AG46" s="30">
        <v>0</v>
      </c>
      <c r="AH46" s="29">
        <f t="shared" ref="AH46" si="89">AG46/AK46</f>
        <v>0</v>
      </c>
      <c r="AI46" s="30">
        <v>0.5</v>
      </c>
      <c r="AJ46" s="29">
        <f t="shared" ref="AJ46" si="90">AI46/AK46</f>
        <v>0.5</v>
      </c>
      <c r="AK46" s="30">
        <v>1</v>
      </c>
      <c r="AL46" s="207">
        <f t="shared" ref="AL46" si="91">AK46/AK46</f>
        <v>1</v>
      </c>
      <c r="AM46" s="259"/>
      <c r="AN46" s="46"/>
      <c r="AO46" s="117"/>
      <c r="AP46" s="48"/>
      <c r="AQ46" s="46"/>
      <c r="AR46" s="49" t="s">
        <v>590</v>
      </c>
      <c r="AS46" s="48">
        <v>0</v>
      </c>
      <c r="AT46" s="46">
        <f t="shared" si="87"/>
        <v>0</v>
      </c>
      <c r="AU46" s="116" t="s">
        <v>791</v>
      </c>
      <c r="AV46" s="48"/>
      <c r="AW46" s="46">
        <f t="shared" si="88"/>
        <v>0</v>
      </c>
      <c r="AX46" s="260"/>
      <c r="AY46" s="228" t="s">
        <v>179</v>
      </c>
      <c r="AZ46" s="383" t="s">
        <v>180</v>
      </c>
      <c r="BA46" s="389" t="str">
        <f t="shared" si="82"/>
        <v/>
      </c>
      <c r="BB46" s="389" t="str">
        <f t="shared" si="83"/>
        <v/>
      </c>
      <c r="BC46" s="390"/>
      <c r="BD46" s="390"/>
      <c r="BE46" s="609" t="s">
        <v>590</v>
      </c>
      <c r="BF46" s="614" t="str">
        <f t="shared" si="9"/>
        <v/>
      </c>
      <c r="BG46" s="614" t="str">
        <f t="shared" si="10"/>
        <v/>
      </c>
      <c r="BH46" s="615"/>
      <c r="BI46" s="615"/>
      <c r="BJ46" s="395" t="s">
        <v>770</v>
      </c>
    </row>
    <row r="47" spans="1:62" s="34" customFormat="1" ht="120" x14ac:dyDescent="0.25">
      <c r="A47" s="577"/>
      <c r="B47" s="530"/>
      <c r="C47" s="530"/>
      <c r="D47" s="530"/>
      <c r="E47" s="530"/>
      <c r="F47" s="530"/>
      <c r="G47" s="530"/>
      <c r="H47" s="533"/>
      <c r="I47" s="552"/>
      <c r="J47" s="493"/>
      <c r="K47" s="493"/>
      <c r="L47" s="493"/>
      <c r="M47" s="493"/>
      <c r="N47" s="28" t="s">
        <v>363</v>
      </c>
      <c r="O47" s="283" t="s">
        <v>364</v>
      </c>
      <c r="P47" s="419"/>
      <c r="Q47" s="420"/>
      <c r="R47" s="420"/>
      <c r="S47" s="420"/>
      <c r="T47" s="420"/>
      <c r="U47" s="420"/>
      <c r="V47" s="420"/>
      <c r="W47" s="420"/>
      <c r="X47" s="420" t="s">
        <v>7</v>
      </c>
      <c r="Y47" s="420"/>
      <c r="Z47" s="420"/>
      <c r="AA47" s="420"/>
      <c r="AB47" s="420"/>
      <c r="AC47" s="366">
        <f t="shared" si="11"/>
        <v>1</v>
      </c>
      <c r="AD47" s="317"/>
      <c r="AE47" s="303">
        <v>0</v>
      </c>
      <c r="AF47" s="29">
        <f>AE47/AK47</f>
        <v>0</v>
      </c>
      <c r="AG47" s="30">
        <v>0.5</v>
      </c>
      <c r="AH47" s="29">
        <f t="shared" ref="AH47" si="92">AG47/AK47</f>
        <v>0.5</v>
      </c>
      <c r="AI47" s="30">
        <v>0.75</v>
      </c>
      <c r="AJ47" s="29">
        <f t="shared" ref="AJ47" si="93">AI47/AK47</f>
        <v>0.75</v>
      </c>
      <c r="AK47" s="30">
        <v>1</v>
      </c>
      <c r="AL47" s="207">
        <f t="shared" ref="AL47" si="94">AK47/AK47</f>
        <v>1</v>
      </c>
      <c r="AM47" s="259"/>
      <c r="AN47" s="46"/>
      <c r="AO47" s="117" t="s">
        <v>485</v>
      </c>
      <c r="AP47" s="48">
        <v>0.5</v>
      </c>
      <c r="AQ47" s="46">
        <f>AP47/AH47</f>
        <v>1</v>
      </c>
      <c r="AR47" s="116" t="s">
        <v>542</v>
      </c>
      <c r="AS47" s="48">
        <v>0</v>
      </c>
      <c r="AT47" s="46">
        <f t="shared" si="87"/>
        <v>0</v>
      </c>
      <c r="AU47" s="116" t="s">
        <v>792</v>
      </c>
      <c r="AV47" s="48"/>
      <c r="AW47" s="46">
        <f t="shared" si="88"/>
        <v>0</v>
      </c>
      <c r="AX47" s="260"/>
      <c r="AY47" s="228" t="s">
        <v>179</v>
      </c>
      <c r="AZ47" s="383" t="s">
        <v>187</v>
      </c>
      <c r="BA47" s="389" t="str">
        <f t="shared" si="82"/>
        <v/>
      </c>
      <c r="BB47" s="389" t="str">
        <f t="shared" si="83"/>
        <v/>
      </c>
      <c r="BC47" s="390"/>
      <c r="BD47" s="390"/>
      <c r="BE47" s="606" t="s">
        <v>588</v>
      </c>
      <c r="BF47" s="614" t="str">
        <f t="shared" si="9"/>
        <v/>
      </c>
      <c r="BG47" s="614" t="str">
        <f t="shared" si="10"/>
        <v/>
      </c>
      <c r="BH47" s="615"/>
      <c r="BI47" s="615"/>
      <c r="BJ47" s="395" t="s">
        <v>750</v>
      </c>
    </row>
    <row r="48" spans="1:62" ht="409.5" customHeight="1" x14ac:dyDescent="0.25">
      <c r="A48" s="577"/>
      <c r="B48" s="530"/>
      <c r="C48" s="530"/>
      <c r="D48" s="530"/>
      <c r="E48" s="530"/>
      <c r="F48" s="530"/>
      <c r="G48" s="530"/>
      <c r="H48" s="533"/>
      <c r="I48" s="552"/>
      <c r="J48" s="493"/>
      <c r="K48" s="493"/>
      <c r="L48" s="493"/>
      <c r="M48" s="493"/>
      <c r="N48" s="28" t="s">
        <v>41</v>
      </c>
      <c r="O48" s="283" t="s">
        <v>42</v>
      </c>
      <c r="P48" s="419" t="s">
        <v>7</v>
      </c>
      <c r="Q48" s="420" t="s">
        <v>7</v>
      </c>
      <c r="R48" s="420"/>
      <c r="S48" s="420"/>
      <c r="T48" s="420"/>
      <c r="U48" s="420"/>
      <c r="V48" s="420"/>
      <c r="W48" s="420"/>
      <c r="X48" s="420"/>
      <c r="Y48" s="420" t="s">
        <v>7</v>
      </c>
      <c r="Z48" s="420"/>
      <c r="AA48" s="420"/>
      <c r="AB48" s="420" t="s">
        <v>7</v>
      </c>
      <c r="AC48" s="366">
        <f t="shared" si="11"/>
        <v>4</v>
      </c>
      <c r="AD48" s="316"/>
      <c r="AE48" s="303">
        <v>0</v>
      </c>
      <c r="AF48" s="29">
        <f t="shared" si="51"/>
        <v>0</v>
      </c>
      <c r="AG48" s="30">
        <f>1/2</f>
        <v>0.5</v>
      </c>
      <c r="AH48" s="29">
        <f t="shared" si="52"/>
        <v>0.5</v>
      </c>
      <c r="AI48" s="30">
        <v>1</v>
      </c>
      <c r="AJ48" s="29">
        <f t="shared" si="53"/>
        <v>1</v>
      </c>
      <c r="AK48" s="30">
        <v>1</v>
      </c>
      <c r="AL48" s="207">
        <f t="shared" si="54"/>
        <v>1</v>
      </c>
      <c r="AM48" s="259"/>
      <c r="AN48" s="46"/>
      <c r="AO48" s="117"/>
      <c r="AP48" s="48">
        <v>0</v>
      </c>
      <c r="AQ48" s="46">
        <f>AP48/AH48</f>
        <v>0</v>
      </c>
      <c r="AR48" s="116" t="s">
        <v>620</v>
      </c>
      <c r="AS48" s="48">
        <v>0</v>
      </c>
      <c r="AT48" s="46">
        <f t="shared" si="87"/>
        <v>0</v>
      </c>
      <c r="AU48" s="49" t="s">
        <v>666</v>
      </c>
      <c r="AV48" s="48"/>
      <c r="AW48" s="46">
        <f t="shared" si="88"/>
        <v>0</v>
      </c>
      <c r="AX48" s="260"/>
      <c r="AY48" s="228"/>
      <c r="AZ48" s="383"/>
      <c r="BA48" s="389" t="str">
        <f t="shared" si="82"/>
        <v/>
      </c>
      <c r="BB48" s="389" t="str">
        <f t="shared" si="83"/>
        <v/>
      </c>
      <c r="BC48" s="389"/>
      <c r="BD48" s="389"/>
      <c r="BE48" s="607" t="s">
        <v>519</v>
      </c>
      <c r="BF48" s="614" t="str">
        <f t="shared" si="9"/>
        <v/>
      </c>
      <c r="BG48" s="614" t="s">
        <v>7</v>
      </c>
      <c r="BH48" s="614"/>
      <c r="BI48" s="614" t="s">
        <v>513</v>
      </c>
      <c r="BJ48" s="395" t="s">
        <v>751</v>
      </c>
    </row>
    <row r="49" spans="1:62" ht="409.5" x14ac:dyDescent="0.25">
      <c r="A49" s="577"/>
      <c r="B49" s="530"/>
      <c r="C49" s="530"/>
      <c r="D49" s="530"/>
      <c r="E49" s="530"/>
      <c r="F49" s="530"/>
      <c r="G49" s="530"/>
      <c r="H49" s="533"/>
      <c r="I49" s="552"/>
      <c r="J49" s="493"/>
      <c r="K49" s="493"/>
      <c r="L49" s="493"/>
      <c r="M49" s="493"/>
      <c r="N49" s="28" t="s">
        <v>55</v>
      </c>
      <c r="O49" s="283" t="s">
        <v>56</v>
      </c>
      <c r="P49" s="419"/>
      <c r="Q49" s="420" t="s">
        <v>7</v>
      </c>
      <c r="R49" s="420"/>
      <c r="S49" s="420" t="s">
        <v>7</v>
      </c>
      <c r="T49" s="420"/>
      <c r="U49" s="420"/>
      <c r="V49" s="420" t="s">
        <v>7</v>
      </c>
      <c r="W49" s="420"/>
      <c r="X49" s="420"/>
      <c r="Y49" s="420" t="s">
        <v>7</v>
      </c>
      <c r="Z49" s="420"/>
      <c r="AA49" s="420"/>
      <c r="AB49" s="420" t="s">
        <v>7</v>
      </c>
      <c r="AC49" s="366">
        <f t="shared" si="11"/>
        <v>5</v>
      </c>
      <c r="AD49" s="317" t="s">
        <v>161</v>
      </c>
      <c r="AE49" s="303">
        <v>0</v>
      </c>
      <c r="AF49" s="29">
        <f>AE49/AK49</f>
        <v>0</v>
      </c>
      <c r="AG49" s="30">
        <f>1/3</f>
        <v>0.33333333333333331</v>
      </c>
      <c r="AH49" s="29">
        <f>AG49/AK49</f>
        <v>0.33333333333333331</v>
      </c>
      <c r="AI49" s="30">
        <f>2/3</f>
        <v>0.66666666666666663</v>
      </c>
      <c r="AJ49" s="29">
        <f>AI49/AK49</f>
        <v>0.66666666666666663</v>
      </c>
      <c r="AK49" s="30">
        <v>1</v>
      </c>
      <c r="AL49" s="207">
        <f>AK49/AK49</f>
        <v>1</v>
      </c>
      <c r="AM49" s="259"/>
      <c r="AN49" s="46"/>
      <c r="AO49" s="117"/>
      <c r="AP49" s="48">
        <v>0</v>
      </c>
      <c r="AQ49" s="46">
        <f>AP49/AH49</f>
        <v>0</v>
      </c>
      <c r="AR49" s="116" t="s">
        <v>609</v>
      </c>
      <c r="AS49" s="48">
        <f>2/3</f>
        <v>0.66666666666666663</v>
      </c>
      <c r="AT49" s="46">
        <f t="shared" si="87"/>
        <v>1</v>
      </c>
      <c r="AU49" s="604" t="s">
        <v>752</v>
      </c>
      <c r="AV49" s="48"/>
      <c r="AW49" s="46">
        <f t="shared" si="88"/>
        <v>0</v>
      </c>
      <c r="AX49" s="260"/>
      <c r="AY49" s="228"/>
      <c r="AZ49" s="383"/>
      <c r="BA49" s="389" t="str">
        <f t="shared" si="82"/>
        <v/>
      </c>
      <c r="BB49" s="389" t="str">
        <f t="shared" si="83"/>
        <v/>
      </c>
      <c r="BC49" s="389"/>
      <c r="BD49" s="389"/>
      <c r="BE49" s="607" t="s">
        <v>522</v>
      </c>
      <c r="BF49" s="614" t="str">
        <f t="shared" si="9"/>
        <v/>
      </c>
      <c r="BG49" s="614" t="s">
        <v>7</v>
      </c>
      <c r="BH49" s="614"/>
      <c r="BI49" s="614" t="s">
        <v>513</v>
      </c>
      <c r="BJ49" s="393" t="s">
        <v>588</v>
      </c>
    </row>
    <row r="50" spans="1:62" ht="279" customHeight="1" x14ac:dyDescent="0.25">
      <c r="A50" s="577"/>
      <c r="B50" s="530"/>
      <c r="C50" s="530"/>
      <c r="D50" s="530"/>
      <c r="E50" s="530"/>
      <c r="F50" s="530"/>
      <c r="G50" s="530"/>
      <c r="H50" s="533"/>
      <c r="I50" s="552"/>
      <c r="J50" s="493"/>
      <c r="K50" s="493"/>
      <c r="L50" s="493"/>
      <c r="M50" s="493"/>
      <c r="N50" s="28" t="s">
        <v>101</v>
      </c>
      <c r="O50" s="283" t="s">
        <v>102</v>
      </c>
      <c r="P50" s="419"/>
      <c r="Q50" s="420" t="s">
        <v>7</v>
      </c>
      <c r="R50" s="420"/>
      <c r="S50" s="420"/>
      <c r="T50" s="420"/>
      <c r="U50" s="420"/>
      <c r="V50" s="420"/>
      <c r="W50" s="420"/>
      <c r="X50" s="420"/>
      <c r="Y50" s="420" t="s">
        <v>7</v>
      </c>
      <c r="Z50" s="420"/>
      <c r="AA50" s="420"/>
      <c r="AB50" s="420" t="s">
        <v>7</v>
      </c>
      <c r="AC50" s="366">
        <f t="shared" si="11"/>
        <v>3</v>
      </c>
      <c r="AD50" s="316"/>
      <c r="AE50" s="303">
        <v>0</v>
      </c>
      <c r="AF50" s="29">
        <f>AE50/AK50</f>
        <v>0</v>
      </c>
      <c r="AG50" s="30">
        <v>0</v>
      </c>
      <c r="AH50" s="29">
        <f>AG50/AK50</f>
        <v>0</v>
      </c>
      <c r="AI50" s="30">
        <v>0.5</v>
      </c>
      <c r="AJ50" s="29">
        <f>AI50/AK50</f>
        <v>0.5</v>
      </c>
      <c r="AK50" s="30">
        <v>1</v>
      </c>
      <c r="AL50" s="207">
        <f>AK50/AK50</f>
        <v>1</v>
      </c>
      <c r="AM50" s="259"/>
      <c r="AN50" s="46"/>
      <c r="AO50" s="117"/>
      <c r="AP50" s="48"/>
      <c r="AQ50" s="46"/>
      <c r="AR50" s="116" t="s">
        <v>560</v>
      </c>
      <c r="AS50" s="48">
        <v>0</v>
      </c>
      <c r="AT50" s="46">
        <f t="shared" si="87"/>
        <v>0</v>
      </c>
      <c r="AU50" s="49" t="s">
        <v>689</v>
      </c>
      <c r="AV50" s="48"/>
      <c r="AW50" s="46">
        <f t="shared" si="88"/>
        <v>0</v>
      </c>
      <c r="AX50" s="260" t="s">
        <v>690</v>
      </c>
      <c r="AY50" s="228"/>
      <c r="AZ50" s="383"/>
      <c r="BA50" s="389" t="str">
        <f t="shared" si="82"/>
        <v/>
      </c>
      <c r="BB50" s="389" t="str">
        <f t="shared" si="83"/>
        <v/>
      </c>
      <c r="BC50" s="389"/>
      <c r="BD50" s="389"/>
      <c r="BE50" s="609" t="s">
        <v>590</v>
      </c>
      <c r="BF50" s="614" t="str">
        <f t="shared" si="9"/>
        <v/>
      </c>
      <c r="BG50" s="614" t="str">
        <f t="shared" si="10"/>
        <v/>
      </c>
      <c r="BH50" s="614"/>
      <c r="BI50" s="614"/>
      <c r="BJ50" s="395" t="s">
        <v>771</v>
      </c>
    </row>
    <row r="51" spans="1:62" ht="174" customHeight="1" x14ac:dyDescent="0.25">
      <c r="A51" s="577"/>
      <c r="B51" s="530"/>
      <c r="C51" s="530"/>
      <c r="D51" s="530"/>
      <c r="E51" s="530"/>
      <c r="F51" s="530"/>
      <c r="G51" s="530"/>
      <c r="H51" s="533"/>
      <c r="I51" s="552"/>
      <c r="J51" s="493"/>
      <c r="K51" s="493"/>
      <c r="L51" s="493"/>
      <c r="M51" s="493"/>
      <c r="N51" s="28" t="s">
        <v>104</v>
      </c>
      <c r="O51" s="283" t="s">
        <v>105</v>
      </c>
      <c r="P51" s="419" t="s">
        <v>7</v>
      </c>
      <c r="Q51" s="420" t="s">
        <v>7</v>
      </c>
      <c r="R51" s="420"/>
      <c r="S51" s="420"/>
      <c r="T51" s="420"/>
      <c r="U51" s="420"/>
      <c r="V51" s="420"/>
      <c r="W51" s="420"/>
      <c r="X51" s="420"/>
      <c r="Y51" s="420" t="s">
        <v>7</v>
      </c>
      <c r="Z51" s="420"/>
      <c r="AA51" s="420"/>
      <c r="AB51" s="420" t="s">
        <v>7</v>
      </c>
      <c r="AC51" s="366">
        <f t="shared" si="11"/>
        <v>4</v>
      </c>
      <c r="AD51" s="316"/>
      <c r="AE51" s="303">
        <v>0</v>
      </c>
      <c r="AF51" s="29">
        <f>AE51/AK51</f>
        <v>0</v>
      </c>
      <c r="AG51" s="30">
        <f>1/3</f>
        <v>0.33333333333333331</v>
      </c>
      <c r="AH51" s="29">
        <f>AG51/AK51</f>
        <v>0.33333333333333331</v>
      </c>
      <c r="AI51" s="30">
        <f>2/3</f>
        <v>0.66666666666666663</v>
      </c>
      <c r="AJ51" s="29">
        <f>AI51/AK51</f>
        <v>0.66666666666666663</v>
      </c>
      <c r="AK51" s="30">
        <v>1</v>
      </c>
      <c r="AL51" s="207">
        <f>AK51/AK51</f>
        <v>1</v>
      </c>
      <c r="AM51" s="259"/>
      <c r="AN51" s="46"/>
      <c r="AO51" s="117"/>
      <c r="AP51" s="48">
        <f>1/3</f>
        <v>0.33333333333333331</v>
      </c>
      <c r="AQ51" s="46">
        <f>AP51/AH51</f>
        <v>1</v>
      </c>
      <c r="AR51" s="116" t="s">
        <v>561</v>
      </c>
      <c r="AS51" s="48">
        <f>2/3</f>
        <v>0.66666666666666663</v>
      </c>
      <c r="AT51" s="46">
        <f t="shared" si="87"/>
        <v>1</v>
      </c>
      <c r="AU51" s="49" t="s">
        <v>667</v>
      </c>
      <c r="AV51" s="48"/>
      <c r="AW51" s="46">
        <f t="shared" si="88"/>
        <v>0</v>
      </c>
      <c r="AX51" s="260"/>
      <c r="AY51" s="228"/>
      <c r="AZ51" s="383"/>
      <c r="BA51" s="389" t="str">
        <f t="shared" si="82"/>
        <v/>
      </c>
      <c r="BB51" s="389" t="str">
        <f t="shared" si="83"/>
        <v/>
      </c>
      <c r="BC51" s="389"/>
      <c r="BD51" s="389"/>
      <c r="BE51" s="608" t="s">
        <v>523</v>
      </c>
      <c r="BF51" s="614" t="str">
        <f t="shared" si="9"/>
        <v/>
      </c>
      <c r="BG51" s="614" t="str">
        <f t="shared" si="10"/>
        <v>X</v>
      </c>
      <c r="BH51" s="614"/>
      <c r="BI51" s="614"/>
      <c r="BJ51" s="393" t="s">
        <v>588</v>
      </c>
    </row>
    <row r="52" spans="1:62" ht="360" x14ac:dyDescent="0.25">
      <c r="A52" s="577"/>
      <c r="B52" s="530"/>
      <c r="C52" s="530"/>
      <c r="D52" s="530"/>
      <c r="E52" s="530"/>
      <c r="F52" s="530"/>
      <c r="G52" s="530"/>
      <c r="H52" s="533"/>
      <c r="I52" s="579" t="s">
        <v>111</v>
      </c>
      <c r="J52" s="492" t="e">
        <f>AVERAGE(AM52:AM53)</f>
        <v>#DIV/0!</v>
      </c>
      <c r="K52" s="492" t="e">
        <f>AVERAGE(AP52:AP53)</f>
        <v>#DIV/0!</v>
      </c>
      <c r="L52" s="492">
        <f>AVERAGE(AS52:AS53)</f>
        <v>1</v>
      </c>
      <c r="M52" s="492" t="e">
        <f>AVERAGE(AV52:AV53)</f>
        <v>#DIV/0!</v>
      </c>
      <c r="N52" s="28" t="s">
        <v>78</v>
      </c>
      <c r="O52" s="283" t="s">
        <v>52</v>
      </c>
      <c r="P52" s="419" t="s">
        <v>7</v>
      </c>
      <c r="Q52" s="420" t="s">
        <v>7</v>
      </c>
      <c r="R52" s="420"/>
      <c r="S52" s="420"/>
      <c r="T52" s="420"/>
      <c r="U52" s="420"/>
      <c r="V52" s="420" t="s">
        <v>7</v>
      </c>
      <c r="W52" s="420"/>
      <c r="X52" s="420"/>
      <c r="Y52" s="420" t="s">
        <v>7</v>
      </c>
      <c r="Z52" s="420"/>
      <c r="AA52" s="420"/>
      <c r="AB52" s="420" t="s">
        <v>7</v>
      </c>
      <c r="AC52" s="366">
        <f t="shared" si="11"/>
        <v>5</v>
      </c>
      <c r="AD52" s="317" t="s">
        <v>106</v>
      </c>
      <c r="AE52" s="303">
        <v>0</v>
      </c>
      <c r="AF52" s="29">
        <f>AE52/AK52</f>
        <v>0</v>
      </c>
      <c r="AG52" s="30">
        <v>0</v>
      </c>
      <c r="AH52" s="29">
        <f>AG52/AK52</f>
        <v>0</v>
      </c>
      <c r="AI52" s="30">
        <v>0</v>
      </c>
      <c r="AJ52" s="29">
        <f>AI52/AK52</f>
        <v>0</v>
      </c>
      <c r="AK52" s="30">
        <v>1</v>
      </c>
      <c r="AL52" s="207">
        <f>AK52/AK52</f>
        <v>1</v>
      </c>
      <c r="AM52" s="259"/>
      <c r="AN52" s="46"/>
      <c r="AO52" s="117" t="s">
        <v>616</v>
      </c>
      <c r="AP52" s="48"/>
      <c r="AQ52" s="46"/>
      <c r="AR52" s="116" t="s">
        <v>562</v>
      </c>
      <c r="AS52" s="48"/>
      <c r="AT52" s="46"/>
      <c r="AU52" s="49" t="s">
        <v>685</v>
      </c>
      <c r="AV52" s="48"/>
      <c r="AW52" s="46">
        <f t="shared" si="88"/>
        <v>0</v>
      </c>
      <c r="AX52" s="260"/>
      <c r="AY52" s="228"/>
      <c r="AZ52" s="383"/>
      <c r="BA52" s="389" t="str">
        <f t="shared" si="82"/>
        <v/>
      </c>
      <c r="BB52" s="389" t="str">
        <f t="shared" si="83"/>
        <v/>
      </c>
      <c r="BC52" s="389"/>
      <c r="BD52" s="389"/>
      <c r="BE52" s="609" t="s">
        <v>524</v>
      </c>
      <c r="BF52" s="614" t="str">
        <f t="shared" si="9"/>
        <v/>
      </c>
      <c r="BG52" s="614" t="str">
        <f t="shared" si="10"/>
        <v/>
      </c>
      <c r="BH52" s="614"/>
      <c r="BI52" s="614"/>
      <c r="BJ52" s="605" t="s">
        <v>753</v>
      </c>
    </row>
    <row r="53" spans="1:62" ht="409.5" x14ac:dyDescent="0.25">
      <c r="A53" s="577"/>
      <c r="B53" s="530"/>
      <c r="C53" s="530"/>
      <c r="D53" s="530"/>
      <c r="E53" s="530"/>
      <c r="F53" s="530"/>
      <c r="G53" s="530"/>
      <c r="H53" s="533"/>
      <c r="I53" s="579"/>
      <c r="J53" s="493"/>
      <c r="K53" s="493"/>
      <c r="L53" s="493"/>
      <c r="M53" s="493"/>
      <c r="N53" s="28" t="s">
        <v>53</v>
      </c>
      <c r="O53" s="283" t="s">
        <v>54</v>
      </c>
      <c r="P53" s="419"/>
      <c r="Q53" s="420"/>
      <c r="R53" s="420"/>
      <c r="S53" s="420"/>
      <c r="T53" s="420"/>
      <c r="U53" s="420"/>
      <c r="V53" s="420" t="s">
        <v>7</v>
      </c>
      <c r="W53" s="420"/>
      <c r="X53" s="420"/>
      <c r="Y53" s="420" t="s">
        <v>7</v>
      </c>
      <c r="Z53" s="420"/>
      <c r="AA53" s="420"/>
      <c r="AB53" s="420" t="s">
        <v>7</v>
      </c>
      <c r="AC53" s="366">
        <f t="shared" si="11"/>
        <v>3</v>
      </c>
      <c r="AD53" s="317" t="s">
        <v>365</v>
      </c>
      <c r="AE53" s="303"/>
      <c r="AF53" s="29">
        <f t="shared" si="51"/>
        <v>0</v>
      </c>
      <c r="AG53" s="30"/>
      <c r="AH53" s="29">
        <f t="shared" si="52"/>
        <v>0</v>
      </c>
      <c r="AI53" s="30"/>
      <c r="AJ53" s="29">
        <f t="shared" si="53"/>
        <v>0</v>
      </c>
      <c r="AK53" s="30">
        <v>1</v>
      </c>
      <c r="AL53" s="207">
        <f t="shared" si="54"/>
        <v>1</v>
      </c>
      <c r="AM53" s="259"/>
      <c r="AN53" s="46"/>
      <c r="AO53" s="117" t="s">
        <v>617</v>
      </c>
      <c r="AP53" s="48"/>
      <c r="AQ53" s="46"/>
      <c r="AR53" s="116" t="s">
        <v>563</v>
      </c>
      <c r="AS53" s="48">
        <v>1</v>
      </c>
      <c r="AT53" s="46"/>
      <c r="AU53" s="49" t="s">
        <v>678</v>
      </c>
      <c r="AV53" s="48"/>
      <c r="AW53" s="46">
        <f t="shared" si="88"/>
        <v>0</v>
      </c>
      <c r="AX53" s="260"/>
      <c r="AY53" s="228"/>
      <c r="AZ53" s="383"/>
      <c r="BA53" s="389" t="str">
        <f t="shared" si="82"/>
        <v/>
      </c>
      <c r="BB53" s="389" t="str">
        <f t="shared" si="83"/>
        <v/>
      </c>
      <c r="BC53" s="389" t="s">
        <v>7</v>
      </c>
      <c r="BD53" s="389" t="s">
        <v>513</v>
      </c>
      <c r="BE53" s="609" t="s">
        <v>526</v>
      </c>
      <c r="BF53" s="614" t="str">
        <f t="shared" si="9"/>
        <v/>
      </c>
      <c r="BG53" s="614" t="str">
        <f t="shared" si="10"/>
        <v/>
      </c>
      <c r="BH53" s="614" t="s">
        <v>7</v>
      </c>
      <c r="BI53" s="614" t="s">
        <v>513</v>
      </c>
      <c r="BJ53" s="449" t="s">
        <v>756</v>
      </c>
    </row>
    <row r="54" spans="1:62" ht="390" x14ac:dyDescent="0.25">
      <c r="A54" s="578"/>
      <c r="B54" s="531"/>
      <c r="C54" s="531"/>
      <c r="D54" s="531"/>
      <c r="E54" s="531"/>
      <c r="F54" s="531"/>
      <c r="G54" s="531"/>
      <c r="H54" s="534"/>
      <c r="I54" s="551" t="s">
        <v>138</v>
      </c>
      <c r="J54" s="493">
        <f>AVERAGE(AM54:AM57)</f>
        <v>0.25</v>
      </c>
      <c r="K54" s="493">
        <f>AVERAGE(AP54:AP57)</f>
        <v>0.1111111111111111</v>
      </c>
      <c r="L54" s="493">
        <f>AVERAGE(AS54:AS57)</f>
        <v>0.29166666666666663</v>
      </c>
      <c r="M54" s="493" t="e">
        <f>AVERAGE(AV54:AV57)</f>
        <v>#DIV/0!</v>
      </c>
      <c r="N54" s="28" t="s">
        <v>112</v>
      </c>
      <c r="O54" s="283" t="s">
        <v>113</v>
      </c>
      <c r="P54" s="419"/>
      <c r="Q54" s="420"/>
      <c r="R54" s="420"/>
      <c r="S54" s="420"/>
      <c r="T54" s="420"/>
      <c r="U54" s="420"/>
      <c r="V54" s="420" t="s">
        <v>7</v>
      </c>
      <c r="W54" s="420"/>
      <c r="X54" s="420"/>
      <c r="Y54" s="420" t="s">
        <v>7</v>
      </c>
      <c r="Z54" s="420"/>
      <c r="AA54" s="420"/>
      <c r="AB54" s="420" t="s">
        <v>7</v>
      </c>
      <c r="AC54" s="366">
        <f t="shared" si="11"/>
        <v>3</v>
      </c>
      <c r="AD54" s="316"/>
      <c r="AE54" s="303">
        <v>0</v>
      </c>
      <c r="AF54" s="29">
        <f t="shared" si="51"/>
        <v>0</v>
      </c>
      <c r="AG54" s="30">
        <f>1/3</f>
        <v>0.33333333333333331</v>
      </c>
      <c r="AH54" s="29">
        <f t="shared" si="52"/>
        <v>0.33333333333333331</v>
      </c>
      <c r="AI54" s="30">
        <f>2/3</f>
        <v>0.66666666666666663</v>
      </c>
      <c r="AJ54" s="29">
        <f t="shared" si="53"/>
        <v>0.66666666666666663</v>
      </c>
      <c r="AK54" s="30">
        <v>1</v>
      </c>
      <c r="AL54" s="207">
        <f t="shared" si="54"/>
        <v>1</v>
      </c>
      <c r="AM54" s="259"/>
      <c r="AN54" s="46"/>
      <c r="AO54" s="117" t="s">
        <v>474</v>
      </c>
      <c r="AP54" s="48">
        <f>1/3</f>
        <v>0.33333333333333331</v>
      </c>
      <c r="AQ54" s="46">
        <f>AP54/AH54</f>
        <v>1</v>
      </c>
      <c r="AR54" s="116" t="s">
        <v>564</v>
      </c>
      <c r="AS54" s="48">
        <f>2/3</f>
        <v>0.66666666666666663</v>
      </c>
      <c r="AT54" s="46">
        <f t="shared" ref="AT54:AT72" si="95">AS54/AJ54</f>
        <v>1</v>
      </c>
      <c r="AU54" s="49" t="s">
        <v>679</v>
      </c>
      <c r="AV54" s="48"/>
      <c r="AW54" s="46">
        <f t="shared" si="88"/>
        <v>0</v>
      </c>
      <c r="AX54" s="260"/>
      <c r="AY54" s="228"/>
      <c r="AZ54" s="383"/>
      <c r="BA54" s="389" t="str">
        <f t="shared" si="82"/>
        <v/>
      </c>
      <c r="BB54" s="389" t="str">
        <f t="shared" si="83"/>
        <v/>
      </c>
      <c r="BC54" s="389"/>
      <c r="BD54" s="389"/>
      <c r="BE54" s="606" t="s">
        <v>588</v>
      </c>
      <c r="BF54" s="614" t="str">
        <f t="shared" si="9"/>
        <v/>
      </c>
      <c r="BG54" s="614" t="str">
        <f t="shared" si="10"/>
        <v>X</v>
      </c>
      <c r="BH54" s="614"/>
      <c r="BI54" s="614"/>
      <c r="BJ54" s="449" t="s">
        <v>668</v>
      </c>
    </row>
    <row r="55" spans="1:62" s="34" customFormat="1" ht="345" x14ac:dyDescent="0.25">
      <c r="A55" s="578"/>
      <c r="B55" s="531"/>
      <c r="C55" s="531"/>
      <c r="D55" s="531"/>
      <c r="E55" s="531"/>
      <c r="F55" s="531"/>
      <c r="G55" s="531"/>
      <c r="H55" s="534"/>
      <c r="I55" s="552"/>
      <c r="J55" s="493"/>
      <c r="K55" s="493"/>
      <c r="L55" s="493"/>
      <c r="M55" s="493"/>
      <c r="N55" s="28" t="s">
        <v>249</v>
      </c>
      <c r="O55" s="283" t="s">
        <v>286</v>
      </c>
      <c r="P55" s="419"/>
      <c r="Q55" s="420"/>
      <c r="R55" s="420" t="s">
        <v>7</v>
      </c>
      <c r="S55" s="420" t="s">
        <v>7</v>
      </c>
      <c r="T55" s="420"/>
      <c r="U55" s="420"/>
      <c r="V55" s="420"/>
      <c r="W55" s="420"/>
      <c r="X55" s="420"/>
      <c r="Y55" s="420"/>
      <c r="Z55" s="420"/>
      <c r="AA55" s="420"/>
      <c r="AB55" s="420"/>
      <c r="AC55" s="366">
        <f t="shared" si="11"/>
        <v>2</v>
      </c>
      <c r="AD55" s="317"/>
      <c r="AE55" s="303">
        <v>0</v>
      </c>
      <c r="AF55" s="29">
        <f t="shared" ref="AF55:AF56" si="96">AE55/AK55</f>
        <v>0</v>
      </c>
      <c r="AG55" s="30">
        <v>0</v>
      </c>
      <c r="AH55" s="29">
        <f t="shared" ref="AH55:AH56" si="97">AG55/AK55</f>
        <v>0</v>
      </c>
      <c r="AI55" s="30">
        <v>0.5</v>
      </c>
      <c r="AJ55" s="29">
        <f t="shared" ref="AJ55:AJ56" si="98">AI55/AK55</f>
        <v>0.5</v>
      </c>
      <c r="AK55" s="30">
        <v>1</v>
      </c>
      <c r="AL55" s="207">
        <f t="shared" ref="AL55:AL56" si="99">AK55/AK55</f>
        <v>1</v>
      </c>
      <c r="AM55" s="259"/>
      <c r="AN55" s="46"/>
      <c r="AO55" s="117" t="s">
        <v>448</v>
      </c>
      <c r="AP55" s="48"/>
      <c r="AQ55" s="46"/>
      <c r="AR55" s="116" t="s">
        <v>583</v>
      </c>
      <c r="AS55" s="48">
        <v>0.5</v>
      </c>
      <c r="AT55" s="46">
        <f t="shared" si="95"/>
        <v>1</v>
      </c>
      <c r="AU55" s="450" t="s">
        <v>695</v>
      </c>
      <c r="AV55" s="48"/>
      <c r="AW55" s="46">
        <f t="shared" si="88"/>
        <v>0</v>
      </c>
      <c r="AX55" s="260"/>
      <c r="AY55" s="228" t="s">
        <v>253</v>
      </c>
      <c r="AZ55" s="383" t="s">
        <v>254</v>
      </c>
      <c r="BA55" s="389" t="str">
        <f t="shared" si="82"/>
        <v/>
      </c>
      <c r="BB55" s="389" t="str">
        <f t="shared" si="83"/>
        <v/>
      </c>
      <c r="BC55" s="390"/>
      <c r="BD55" s="390"/>
      <c r="BE55" s="609" t="s">
        <v>591</v>
      </c>
      <c r="BF55" s="614" t="str">
        <f t="shared" si="9"/>
        <v/>
      </c>
      <c r="BG55" s="614" t="str">
        <f t="shared" si="10"/>
        <v>X</v>
      </c>
      <c r="BH55" s="615"/>
      <c r="BI55" s="615"/>
      <c r="BJ55" s="449" t="s">
        <v>772</v>
      </c>
    </row>
    <row r="56" spans="1:62" s="34" customFormat="1" ht="143.25" customHeight="1" x14ac:dyDescent="0.25">
      <c r="A56" s="578"/>
      <c r="B56" s="531"/>
      <c r="C56" s="531"/>
      <c r="D56" s="531"/>
      <c r="E56" s="531"/>
      <c r="F56" s="531"/>
      <c r="G56" s="531"/>
      <c r="H56" s="534"/>
      <c r="I56" s="552"/>
      <c r="J56" s="493"/>
      <c r="K56" s="493"/>
      <c r="L56" s="493"/>
      <c r="M56" s="493"/>
      <c r="N56" s="28" t="s">
        <v>250</v>
      </c>
      <c r="O56" s="283" t="s">
        <v>251</v>
      </c>
      <c r="P56" s="419"/>
      <c r="Q56" s="420"/>
      <c r="R56" s="420" t="s">
        <v>7</v>
      </c>
      <c r="S56" s="420"/>
      <c r="T56" s="420"/>
      <c r="U56" s="420"/>
      <c r="V56" s="420" t="s">
        <v>7</v>
      </c>
      <c r="W56" s="420"/>
      <c r="X56" s="420"/>
      <c r="Y56" s="420"/>
      <c r="Z56" s="420"/>
      <c r="AA56" s="420"/>
      <c r="AB56" s="420"/>
      <c r="AC56" s="366">
        <f t="shared" si="11"/>
        <v>2</v>
      </c>
      <c r="AD56" s="317"/>
      <c r="AE56" s="303">
        <v>0.25</v>
      </c>
      <c r="AF56" s="29">
        <f t="shared" si="96"/>
        <v>0.25</v>
      </c>
      <c r="AG56" s="30">
        <v>0.5</v>
      </c>
      <c r="AH56" s="29">
        <f t="shared" si="97"/>
        <v>0.5</v>
      </c>
      <c r="AI56" s="30">
        <v>0.75</v>
      </c>
      <c r="AJ56" s="29">
        <f t="shared" si="98"/>
        <v>0.75</v>
      </c>
      <c r="AK56" s="30">
        <v>1</v>
      </c>
      <c r="AL56" s="207">
        <f t="shared" si="99"/>
        <v>1</v>
      </c>
      <c r="AM56" s="259">
        <v>0.25</v>
      </c>
      <c r="AN56" s="46">
        <f t="shared" ref="AN56:AN61" si="100">AM56/AF56</f>
        <v>1</v>
      </c>
      <c r="AO56" s="117" t="s">
        <v>449</v>
      </c>
      <c r="AP56" s="48">
        <v>0</v>
      </c>
      <c r="AQ56" s="46">
        <f t="shared" ref="AQ56:AQ70" si="101">AP56/AH56</f>
        <v>0</v>
      </c>
      <c r="AR56" s="116" t="s">
        <v>584</v>
      </c>
      <c r="AS56" s="48">
        <v>0</v>
      </c>
      <c r="AT56" s="46">
        <f t="shared" si="95"/>
        <v>0</v>
      </c>
      <c r="AU56" s="49" t="s">
        <v>698</v>
      </c>
      <c r="AV56" s="48"/>
      <c r="AW56" s="46">
        <f t="shared" si="88"/>
        <v>0</v>
      </c>
      <c r="AX56" s="260"/>
      <c r="AY56" s="228" t="s">
        <v>253</v>
      </c>
      <c r="AZ56" s="383" t="s">
        <v>254</v>
      </c>
      <c r="BA56" s="389" t="str">
        <f t="shared" si="82"/>
        <v/>
      </c>
      <c r="BB56" s="389" t="str">
        <f t="shared" si="83"/>
        <v/>
      </c>
      <c r="BC56" s="390"/>
      <c r="BD56" s="390"/>
      <c r="BE56" s="607" t="s">
        <v>599</v>
      </c>
      <c r="BF56" s="614" t="str">
        <f t="shared" si="9"/>
        <v/>
      </c>
      <c r="BG56" s="614" t="s">
        <v>7</v>
      </c>
      <c r="BH56" s="615"/>
      <c r="BI56" s="614" t="s">
        <v>513</v>
      </c>
      <c r="BJ56" s="395" t="s">
        <v>773</v>
      </c>
    </row>
    <row r="57" spans="1:62" s="34" customFormat="1" ht="198" customHeight="1" thickBot="1" x14ac:dyDescent="0.3">
      <c r="A57" s="578"/>
      <c r="B57" s="531"/>
      <c r="C57" s="531"/>
      <c r="D57" s="531"/>
      <c r="E57" s="531"/>
      <c r="F57" s="531"/>
      <c r="G57" s="531"/>
      <c r="H57" s="534"/>
      <c r="I57" s="552"/>
      <c r="J57" s="493"/>
      <c r="K57" s="493"/>
      <c r="L57" s="493"/>
      <c r="M57" s="493"/>
      <c r="N57" s="179" t="s">
        <v>325</v>
      </c>
      <c r="O57" s="285" t="s">
        <v>252</v>
      </c>
      <c r="P57" s="424"/>
      <c r="Q57" s="425"/>
      <c r="R57" s="425" t="s">
        <v>7</v>
      </c>
      <c r="S57" s="425"/>
      <c r="T57" s="425"/>
      <c r="U57" s="425"/>
      <c r="V57" s="425"/>
      <c r="W57" s="425"/>
      <c r="X57" s="425"/>
      <c r="Y57" s="425"/>
      <c r="Z57" s="425"/>
      <c r="AA57" s="425"/>
      <c r="AB57" s="425"/>
      <c r="AC57" s="368">
        <f t="shared" si="11"/>
        <v>1</v>
      </c>
      <c r="AD57" s="318"/>
      <c r="AE57" s="304">
        <v>0.25</v>
      </c>
      <c r="AF57" s="181">
        <f t="shared" ref="AF57" si="102">AE57/AK57</f>
        <v>0.25</v>
      </c>
      <c r="AG57" s="180">
        <v>0.5</v>
      </c>
      <c r="AH57" s="181">
        <f t="shared" ref="AH57" si="103">AG57/AK57</f>
        <v>0.5</v>
      </c>
      <c r="AI57" s="180">
        <v>0.75</v>
      </c>
      <c r="AJ57" s="181">
        <f t="shared" ref="AJ57" si="104">AI57/AK57</f>
        <v>0.75</v>
      </c>
      <c r="AK57" s="180">
        <v>1</v>
      </c>
      <c r="AL57" s="208">
        <f t="shared" ref="AL57" si="105">AK57/AK57</f>
        <v>1</v>
      </c>
      <c r="AM57" s="351">
        <v>0.25</v>
      </c>
      <c r="AN57" s="183">
        <f t="shared" si="100"/>
        <v>1</v>
      </c>
      <c r="AO57" s="182" t="s">
        <v>450</v>
      </c>
      <c r="AP57" s="184">
        <v>0</v>
      </c>
      <c r="AQ57" s="183">
        <f t="shared" si="101"/>
        <v>0</v>
      </c>
      <c r="AR57" s="185" t="s">
        <v>585</v>
      </c>
      <c r="AS57" s="184">
        <v>0</v>
      </c>
      <c r="AT57" s="183">
        <f t="shared" si="95"/>
        <v>0</v>
      </c>
      <c r="AU57" s="186" t="s">
        <v>699</v>
      </c>
      <c r="AV57" s="184"/>
      <c r="AW57" s="183">
        <f t="shared" si="88"/>
        <v>0</v>
      </c>
      <c r="AX57" s="261"/>
      <c r="AY57" s="229" t="s">
        <v>253</v>
      </c>
      <c r="AZ57" s="384" t="s">
        <v>254</v>
      </c>
      <c r="BA57" s="389" t="str">
        <f t="shared" si="82"/>
        <v/>
      </c>
      <c r="BB57" s="389" t="str">
        <f t="shared" si="83"/>
        <v/>
      </c>
      <c r="BC57" s="390"/>
      <c r="BD57" s="390"/>
      <c r="BE57" s="607" t="s">
        <v>599</v>
      </c>
      <c r="BF57" s="614" t="str">
        <f t="shared" si="9"/>
        <v/>
      </c>
      <c r="BG57" s="614" t="s">
        <v>7</v>
      </c>
      <c r="BH57" s="615"/>
      <c r="BI57" s="614" t="s">
        <v>513</v>
      </c>
      <c r="BJ57" s="395" t="s">
        <v>774</v>
      </c>
    </row>
    <row r="58" spans="1:62" ht="330" x14ac:dyDescent="0.25">
      <c r="A58" s="580" t="s">
        <v>11</v>
      </c>
      <c r="B58" s="507">
        <f>AVERAGE(AN58:AN79)</f>
        <v>0.93333333333333335</v>
      </c>
      <c r="C58" s="507">
        <f>AVERAGE(AQ58:AQ79)</f>
        <v>0.75789473684210529</v>
      </c>
      <c r="D58" s="507">
        <f>AVERAGE(AT58:AT79)</f>
        <v>0.66841269841269835</v>
      </c>
      <c r="E58" s="507">
        <f>AVERAGE(AM58:AM79)</f>
        <v>0.30357142857142855</v>
      </c>
      <c r="F58" s="507">
        <f>AVERAGE(AP58:AP79)</f>
        <v>0.39649122807017545</v>
      </c>
      <c r="G58" s="507">
        <f>AVERAGE(AS58:AS79)</f>
        <v>0.4946031746031746</v>
      </c>
      <c r="H58" s="497" t="e">
        <f>AVERAGE(AV58:AV79)</f>
        <v>#DIV/0!</v>
      </c>
      <c r="I58" s="501" t="s">
        <v>57</v>
      </c>
      <c r="J58" s="486">
        <f>AVERAGE(AM58:AM61)</f>
        <v>0.25</v>
      </c>
      <c r="K58" s="486">
        <f>AVERAGE(AP58:AP61)</f>
        <v>8.3333333333333329E-2</v>
      </c>
      <c r="L58" s="486">
        <f>AVERAGE(AS58:AS61)</f>
        <v>0.49916666666666665</v>
      </c>
      <c r="M58" s="486" t="e">
        <f>AVERAGE(AV58:AV61)</f>
        <v>#DIV/0!</v>
      </c>
      <c r="N58" s="68" t="s">
        <v>58</v>
      </c>
      <c r="O58" s="286" t="s">
        <v>59</v>
      </c>
      <c r="P58" s="426" t="s">
        <v>7</v>
      </c>
      <c r="Q58" s="427" t="s">
        <v>7</v>
      </c>
      <c r="R58" s="427"/>
      <c r="S58" s="427" t="s">
        <v>7</v>
      </c>
      <c r="T58" s="427"/>
      <c r="U58" s="427"/>
      <c r="V58" s="427" t="s">
        <v>7</v>
      </c>
      <c r="W58" s="427"/>
      <c r="X58" s="427"/>
      <c r="Y58" s="427" t="s">
        <v>7</v>
      </c>
      <c r="Z58" s="427"/>
      <c r="AA58" s="427"/>
      <c r="AB58" s="427" t="s">
        <v>7</v>
      </c>
      <c r="AC58" s="369">
        <f t="shared" si="11"/>
        <v>6</v>
      </c>
      <c r="AD58" s="319" t="s">
        <v>287</v>
      </c>
      <c r="AE58" s="305">
        <v>0</v>
      </c>
      <c r="AF58" s="70">
        <f t="shared" ref="AF58:AF60" si="106">AE58/AK58</f>
        <v>0</v>
      </c>
      <c r="AG58" s="69">
        <v>1</v>
      </c>
      <c r="AH58" s="70">
        <f t="shared" ref="AH58:AH60" si="107">AG58/AK58</f>
        <v>0.33333333333333331</v>
      </c>
      <c r="AI58" s="69">
        <v>2</v>
      </c>
      <c r="AJ58" s="70">
        <f t="shared" ref="AJ58:AJ60" si="108">AI58/AK58</f>
        <v>0.66666666666666663</v>
      </c>
      <c r="AK58" s="69">
        <v>3</v>
      </c>
      <c r="AL58" s="209">
        <f t="shared" ref="AL58:AL60" si="109">AK58/AK58</f>
        <v>1</v>
      </c>
      <c r="AM58" s="262"/>
      <c r="AN58" s="71"/>
      <c r="AO58" s="119" t="s">
        <v>618</v>
      </c>
      <c r="AP58" s="187">
        <f>1/3</f>
        <v>0.33333333333333331</v>
      </c>
      <c r="AQ58" s="71">
        <f t="shared" si="101"/>
        <v>1</v>
      </c>
      <c r="AR58" s="120" t="s">
        <v>565</v>
      </c>
      <c r="AS58" s="187">
        <f>2/3</f>
        <v>0.66666666666666663</v>
      </c>
      <c r="AT58" s="71">
        <f t="shared" si="95"/>
        <v>1</v>
      </c>
      <c r="AU58" s="451" t="s">
        <v>712</v>
      </c>
      <c r="AV58" s="187"/>
      <c r="AW58" s="71">
        <f t="shared" si="88"/>
        <v>0</v>
      </c>
      <c r="AX58" s="263"/>
      <c r="AY58" s="230"/>
      <c r="AZ58" s="385"/>
      <c r="BA58" s="389" t="str">
        <f t="shared" si="82"/>
        <v/>
      </c>
      <c r="BB58" s="389" t="str">
        <f t="shared" si="83"/>
        <v/>
      </c>
      <c r="BC58" s="389"/>
      <c r="BD58" s="389"/>
      <c r="BE58" s="606" t="s">
        <v>588</v>
      </c>
      <c r="BF58" s="614" t="str">
        <f t="shared" si="9"/>
        <v/>
      </c>
      <c r="BG58" s="614" t="str">
        <f t="shared" si="10"/>
        <v>X</v>
      </c>
      <c r="BH58" s="614"/>
      <c r="BI58" s="614"/>
      <c r="BJ58" s="393" t="s">
        <v>588</v>
      </c>
    </row>
    <row r="59" spans="1:62" s="34" customFormat="1" ht="322.5" customHeight="1" x14ac:dyDescent="0.25">
      <c r="A59" s="581"/>
      <c r="B59" s="508"/>
      <c r="C59" s="508"/>
      <c r="D59" s="508"/>
      <c r="E59" s="508"/>
      <c r="F59" s="508"/>
      <c r="G59" s="508"/>
      <c r="H59" s="498"/>
      <c r="I59" s="502"/>
      <c r="J59" s="487"/>
      <c r="K59" s="487"/>
      <c r="L59" s="487"/>
      <c r="M59" s="487"/>
      <c r="N59" s="443" t="s">
        <v>215</v>
      </c>
      <c r="O59" s="287" t="s">
        <v>213</v>
      </c>
      <c r="P59" s="428"/>
      <c r="Q59" s="429" t="s">
        <v>7</v>
      </c>
      <c r="R59" s="429" t="s">
        <v>7</v>
      </c>
      <c r="S59" s="429" t="s">
        <v>7</v>
      </c>
      <c r="T59" s="429" t="s">
        <v>7</v>
      </c>
      <c r="U59" s="429"/>
      <c r="V59" s="429" t="s">
        <v>7</v>
      </c>
      <c r="W59" s="429"/>
      <c r="X59" s="429"/>
      <c r="Y59" s="429" t="s">
        <v>7</v>
      </c>
      <c r="Z59" s="429"/>
      <c r="AA59" s="429"/>
      <c r="AB59" s="429" t="s">
        <v>7</v>
      </c>
      <c r="AC59" s="370">
        <f t="shared" si="11"/>
        <v>7</v>
      </c>
      <c r="AD59" s="320" t="s">
        <v>640</v>
      </c>
      <c r="AE59" s="306">
        <v>1</v>
      </c>
      <c r="AF59" s="32">
        <f t="shared" si="106"/>
        <v>0.25</v>
      </c>
      <c r="AG59" s="33">
        <v>2</v>
      </c>
      <c r="AH59" s="32">
        <f t="shared" si="107"/>
        <v>0.5</v>
      </c>
      <c r="AI59" s="33">
        <v>3</v>
      </c>
      <c r="AJ59" s="32">
        <f t="shared" si="108"/>
        <v>0.75</v>
      </c>
      <c r="AK59" s="33">
        <v>4</v>
      </c>
      <c r="AL59" s="210">
        <f t="shared" si="109"/>
        <v>1</v>
      </c>
      <c r="AM59" s="264">
        <v>0.25</v>
      </c>
      <c r="AN59" s="44">
        <f t="shared" si="100"/>
        <v>1</v>
      </c>
      <c r="AO59" s="121" t="s">
        <v>619</v>
      </c>
      <c r="AP59" s="45">
        <v>0</v>
      </c>
      <c r="AQ59" s="44">
        <f t="shared" si="101"/>
        <v>0</v>
      </c>
      <c r="AR59" s="122" t="s">
        <v>586</v>
      </c>
      <c r="AS59" s="45">
        <v>0.5</v>
      </c>
      <c r="AT59" s="44">
        <f t="shared" si="95"/>
        <v>0.66666666666666663</v>
      </c>
      <c r="AU59" s="122" t="s">
        <v>696</v>
      </c>
      <c r="AV59" s="45"/>
      <c r="AW59" s="44">
        <f t="shared" si="88"/>
        <v>0</v>
      </c>
      <c r="AX59" s="265"/>
      <c r="AY59" s="231" t="s">
        <v>216</v>
      </c>
      <c r="AZ59" s="386" t="s">
        <v>217</v>
      </c>
      <c r="BA59" s="389" t="str">
        <f t="shared" si="82"/>
        <v/>
      </c>
      <c r="BB59" s="389" t="str">
        <f t="shared" si="83"/>
        <v/>
      </c>
      <c r="BC59" s="390"/>
      <c r="BD59" s="390"/>
      <c r="BE59" s="607" t="s">
        <v>600</v>
      </c>
      <c r="BF59" s="614" t="str">
        <f t="shared" si="9"/>
        <v/>
      </c>
      <c r="BG59" s="614" t="s">
        <v>7</v>
      </c>
      <c r="BH59" s="615"/>
      <c r="BI59" s="614" t="s">
        <v>513</v>
      </c>
      <c r="BJ59" s="395" t="s">
        <v>784</v>
      </c>
    </row>
    <row r="60" spans="1:62" s="34" customFormat="1" ht="234.75" customHeight="1" x14ac:dyDescent="0.25">
      <c r="A60" s="581"/>
      <c r="B60" s="508"/>
      <c r="C60" s="508"/>
      <c r="D60" s="508"/>
      <c r="E60" s="508"/>
      <c r="F60" s="508"/>
      <c r="G60" s="508"/>
      <c r="H60" s="498"/>
      <c r="I60" s="502"/>
      <c r="J60" s="487"/>
      <c r="K60" s="487"/>
      <c r="L60" s="487"/>
      <c r="M60" s="487"/>
      <c r="N60" s="443" t="s">
        <v>370</v>
      </c>
      <c r="O60" s="287" t="s">
        <v>340</v>
      </c>
      <c r="P60" s="428"/>
      <c r="Q60" s="429" t="s">
        <v>7</v>
      </c>
      <c r="R60" s="429"/>
      <c r="S60" s="429" t="s">
        <v>7</v>
      </c>
      <c r="T60" s="429"/>
      <c r="U60" s="429"/>
      <c r="V60" s="429" t="s">
        <v>7</v>
      </c>
      <c r="W60" s="429"/>
      <c r="X60" s="429"/>
      <c r="Y60" s="429"/>
      <c r="Z60" s="429"/>
      <c r="AA60" s="429"/>
      <c r="AB60" s="429"/>
      <c r="AC60" s="370">
        <f t="shared" si="11"/>
        <v>3</v>
      </c>
      <c r="AD60" s="444"/>
      <c r="AE60" s="306">
        <v>0.1</v>
      </c>
      <c r="AF60" s="32">
        <f t="shared" si="106"/>
        <v>0.1</v>
      </c>
      <c r="AG60" s="33">
        <v>0.25</v>
      </c>
      <c r="AH60" s="32">
        <f t="shared" si="107"/>
        <v>0.25</v>
      </c>
      <c r="AI60" s="33">
        <v>0.5</v>
      </c>
      <c r="AJ60" s="32">
        <f t="shared" si="108"/>
        <v>0.5</v>
      </c>
      <c r="AK60" s="33">
        <v>1</v>
      </c>
      <c r="AL60" s="210">
        <f t="shared" si="109"/>
        <v>1</v>
      </c>
      <c r="AM60" s="264"/>
      <c r="AN60" s="44">
        <f t="shared" si="100"/>
        <v>0</v>
      </c>
      <c r="AO60" s="121" t="s">
        <v>475</v>
      </c>
      <c r="AP60" s="45">
        <v>0</v>
      </c>
      <c r="AQ60" s="44">
        <f t="shared" si="101"/>
        <v>0</v>
      </c>
      <c r="AR60" s="122" t="s">
        <v>550</v>
      </c>
      <c r="AS60" s="45">
        <v>0.08</v>
      </c>
      <c r="AT60" s="44">
        <f t="shared" si="95"/>
        <v>0.16</v>
      </c>
      <c r="AU60" s="122" t="s">
        <v>789</v>
      </c>
      <c r="AV60" s="45"/>
      <c r="AW60" s="44">
        <f t="shared" si="88"/>
        <v>0</v>
      </c>
      <c r="AX60" s="265"/>
      <c r="AY60" s="231" t="s">
        <v>216</v>
      </c>
      <c r="AZ60" s="386" t="s">
        <v>217</v>
      </c>
      <c r="BA60" s="389" t="str">
        <f t="shared" si="82"/>
        <v/>
      </c>
      <c r="BB60" s="389" t="str">
        <f t="shared" si="83"/>
        <v/>
      </c>
      <c r="BC60" s="390"/>
      <c r="BD60" s="390"/>
      <c r="BE60" s="607" t="s">
        <v>601</v>
      </c>
      <c r="BF60" s="614" t="str">
        <f t="shared" si="9"/>
        <v/>
      </c>
      <c r="BG60" s="614" t="s">
        <v>7</v>
      </c>
      <c r="BH60" s="615"/>
      <c r="BI60" s="614" t="s">
        <v>513</v>
      </c>
      <c r="BJ60" s="395" t="s">
        <v>775</v>
      </c>
    </row>
    <row r="61" spans="1:62" s="34" customFormat="1" ht="409.5" x14ac:dyDescent="0.25">
      <c r="A61" s="581"/>
      <c r="B61" s="508"/>
      <c r="C61" s="508"/>
      <c r="D61" s="508"/>
      <c r="E61" s="508"/>
      <c r="F61" s="508"/>
      <c r="G61" s="508"/>
      <c r="H61" s="498"/>
      <c r="I61" s="503"/>
      <c r="J61" s="488"/>
      <c r="K61" s="488"/>
      <c r="L61" s="488"/>
      <c r="M61" s="488"/>
      <c r="N61" s="31" t="s">
        <v>162</v>
      </c>
      <c r="O61" s="287" t="s">
        <v>163</v>
      </c>
      <c r="P61" s="428"/>
      <c r="Q61" s="429"/>
      <c r="R61" s="429"/>
      <c r="S61" s="429" t="s">
        <v>7</v>
      </c>
      <c r="T61" s="429"/>
      <c r="U61" s="429"/>
      <c r="V61" s="429"/>
      <c r="W61" s="429"/>
      <c r="X61" s="429"/>
      <c r="Y61" s="429" t="s">
        <v>7</v>
      </c>
      <c r="Z61" s="429"/>
      <c r="AA61" s="429"/>
      <c r="AB61" s="429"/>
      <c r="AC61" s="370">
        <f t="shared" si="11"/>
        <v>2</v>
      </c>
      <c r="AD61" s="320"/>
      <c r="AE61" s="306">
        <v>1</v>
      </c>
      <c r="AF61" s="32">
        <f t="shared" ref="AF61" si="110">AE61/AK61</f>
        <v>0.25</v>
      </c>
      <c r="AG61" s="33">
        <v>2</v>
      </c>
      <c r="AH61" s="32">
        <f t="shared" ref="AH61" si="111">AG61/AK61</f>
        <v>0.5</v>
      </c>
      <c r="AI61" s="33">
        <v>3</v>
      </c>
      <c r="AJ61" s="32">
        <f t="shared" ref="AJ61" si="112">AI61/AK61</f>
        <v>0.75</v>
      </c>
      <c r="AK61" s="33">
        <v>4</v>
      </c>
      <c r="AL61" s="210">
        <f t="shared" ref="AL61" si="113">AK61/AK61</f>
        <v>1</v>
      </c>
      <c r="AM61" s="264">
        <v>0.25</v>
      </c>
      <c r="AN61" s="44">
        <f t="shared" si="100"/>
        <v>1</v>
      </c>
      <c r="AO61" s="121" t="s">
        <v>480</v>
      </c>
      <c r="AP61" s="45">
        <v>0</v>
      </c>
      <c r="AQ61" s="44">
        <f t="shared" si="101"/>
        <v>0</v>
      </c>
      <c r="AR61" s="122" t="s">
        <v>603</v>
      </c>
      <c r="AS61" s="45">
        <v>0.75</v>
      </c>
      <c r="AT61" s="44">
        <f t="shared" si="95"/>
        <v>1</v>
      </c>
      <c r="AU61" s="122" t="s">
        <v>713</v>
      </c>
      <c r="AV61" s="45"/>
      <c r="AW61" s="44">
        <f t="shared" si="88"/>
        <v>0</v>
      </c>
      <c r="AX61" s="265"/>
      <c r="AY61" s="231"/>
      <c r="AZ61" s="386"/>
      <c r="BA61" s="389" t="str">
        <f t="shared" si="82"/>
        <v/>
      </c>
      <c r="BB61" s="389" t="str">
        <f t="shared" si="83"/>
        <v/>
      </c>
      <c r="BC61" s="390"/>
      <c r="BD61" s="390"/>
      <c r="BE61" s="607" t="s">
        <v>602</v>
      </c>
      <c r="BF61" s="614" t="str">
        <f t="shared" si="9"/>
        <v/>
      </c>
      <c r="BG61" s="614" t="s">
        <v>7</v>
      </c>
      <c r="BH61" s="615"/>
      <c r="BI61" s="614" t="s">
        <v>513</v>
      </c>
      <c r="BJ61" s="393" t="s">
        <v>588</v>
      </c>
    </row>
    <row r="62" spans="1:62" ht="240" x14ac:dyDescent="0.25">
      <c r="A62" s="581"/>
      <c r="B62" s="508"/>
      <c r="C62" s="508"/>
      <c r="D62" s="508"/>
      <c r="E62" s="508"/>
      <c r="F62" s="508"/>
      <c r="G62" s="508"/>
      <c r="H62" s="498"/>
      <c r="I62" s="584" t="s">
        <v>60</v>
      </c>
      <c r="J62" s="495">
        <f>AVERAGE(AM62:AM69)</f>
        <v>0.375</v>
      </c>
      <c r="K62" s="495">
        <f>AVERAGE(AP62:AP69)</f>
        <v>0.5625</v>
      </c>
      <c r="L62" s="495">
        <f>AVERAGE(AS62:AS69)</f>
        <v>0.53125</v>
      </c>
      <c r="M62" s="495" t="e">
        <f>AVERAGE(AV62:AV69)</f>
        <v>#DIV/0!</v>
      </c>
      <c r="N62" s="31" t="s">
        <v>61</v>
      </c>
      <c r="O62" s="287" t="s">
        <v>62</v>
      </c>
      <c r="P62" s="428"/>
      <c r="Q62" s="429"/>
      <c r="R62" s="429"/>
      <c r="S62" s="429"/>
      <c r="T62" s="429"/>
      <c r="U62" s="429"/>
      <c r="V62" s="429"/>
      <c r="W62" s="429"/>
      <c r="X62" s="429"/>
      <c r="Y62" s="429" t="s">
        <v>7</v>
      </c>
      <c r="Z62" s="429"/>
      <c r="AA62" s="429"/>
      <c r="AB62" s="429" t="s">
        <v>7</v>
      </c>
      <c r="AC62" s="370">
        <f t="shared" si="11"/>
        <v>2</v>
      </c>
      <c r="AD62" s="321"/>
      <c r="AE62" s="306">
        <v>0</v>
      </c>
      <c r="AF62" s="32">
        <f t="shared" si="51"/>
        <v>0</v>
      </c>
      <c r="AG62" s="33">
        <v>1</v>
      </c>
      <c r="AH62" s="32">
        <f t="shared" si="52"/>
        <v>0.5</v>
      </c>
      <c r="AI62" s="33">
        <v>2</v>
      </c>
      <c r="AJ62" s="32">
        <f t="shared" si="53"/>
        <v>1</v>
      </c>
      <c r="AK62" s="33">
        <v>2</v>
      </c>
      <c r="AL62" s="210">
        <f t="shared" si="54"/>
        <v>1</v>
      </c>
      <c r="AM62" s="264"/>
      <c r="AN62" s="44"/>
      <c r="AO62" s="121"/>
      <c r="AP62" s="45">
        <v>0.5</v>
      </c>
      <c r="AQ62" s="44">
        <f t="shared" si="101"/>
        <v>1</v>
      </c>
      <c r="AR62" s="122" t="s">
        <v>566</v>
      </c>
      <c r="AS62" s="45">
        <v>0</v>
      </c>
      <c r="AT62" s="44">
        <f t="shared" si="95"/>
        <v>0</v>
      </c>
      <c r="AU62" s="122" t="s">
        <v>669</v>
      </c>
      <c r="AV62" s="45"/>
      <c r="AW62" s="44">
        <f t="shared" si="88"/>
        <v>0</v>
      </c>
      <c r="AX62" s="265"/>
      <c r="AY62" s="231"/>
      <c r="AZ62" s="386"/>
      <c r="BA62" s="389" t="str">
        <f t="shared" si="82"/>
        <v/>
      </c>
      <c r="BB62" s="389" t="str">
        <f t="shared" si="83"/>
        <v/>
      </c>
      <c r="BC62" s="389"/>
      <c r="BD62" s="389"/>
      <c r="BE62" s="606" t="s">
        <v>588</v>
      </c>
      <c r="BF62" s="614" t="str">
        <f t="shared" si="9"/>
        <v/>
      </c>
      <c r="BG62" s="614" t="str">
        <f t="shared" si="10"/>
        <v/>
      </c>
      <c r="BH62" s="614"/>
      <c r="BI62" s="614"/>
      <c r="BJ62" s="395" t="s">
        <v>776</v>
      </c>
    </row>
    <row r="63" spans="1:62" ht="165" x14ac:dyDescent="0.25">
      <c r="A63" s="581"/>
      <c r="B63" s="508"/>
      <c r="C63" s="508"/>
      <c r="D63" s="508"/>
      <c r="E63" s="508"/>
      <c r="F63" s="508"/>
      <c r="G63" s="508"/>
      <c r="H63" s="498"/>
      <c r="I63" s="584"/>
      <c r="J63" s="487"/>
      <c r="K63" s="487"/>
      <c r="L63" s="487"/>
      <c r="M63" s="487"/>
      <c r="N63" s="31" t="s">
        <v>63</v>
      </c>
      <c r="O63" s="287" t="s">
        <v>371</v>
      </c>
      <c r="P63" s="428"/>
      <c r="Q63" s="429"/>
      <c r="R63" s="429"/>
      <c r="S63" s="429"/>
      <c r="T63" s="429"/>
      <c r="U63" s="429"/>
      <c r="V63" s="429"/>
      <c r="W63" s="429"/>
      <c r="X63" s="429"/>
      <c r="Y63" s="429"/>
      <c r="Z63" s="429"/>
      <c r="AA63" s="429" t="s">
        <v>7</v>
      </c>
      <c r="AB63" s="429"/>
      <c r="AC63" s="370">
        <f t="shared" si="11"/>
        <v>1</v>
      </c>
      <c r="AD63" s="320" t="s">
        <v>313</v>
      </c>
      <c r="AE63" s="306">
        <v>1</v>
      </c>
      <c r="AF63" s="32">
        <f t="shared" si="51"/>
        <v>0.25</v>
      </c>
      <c r="AG63" s="33">
        <v>2</v>
      </c>
      <c r="AH63" s="32">
        <f t="shared" si="52"/>
        <v>0.5</v>
      </c>
      <c r="AI63" s="33">
        <v>3</v>
      </c>
      <c r="AJ63" s="32">
        <f t="shared" si="53"/>
        <v>0.75</v>
      </c>
      <c r="AK63" s="33">
        <v>4</v>
      </c>
      <c r="AL63" s="210">
        <f t="shared" si="54"/>
        <v>1</v>
      </c>
      <c r="AM63" s="264">
        <v>0.25</v>
      </c>
      <c r="AN63" s="44">
        <f>AM63/AF63</f>
        <v>1</v>
      </c>
      <c r="AO63" s="121" t="s">
        <v>465</v>
      </c>
      <c r="AP63" s="45">
        <v>0.5</v>
      </c>
      <c r="AQ63" s="44">
        <f t="shared" si="101"/>
        <v>1</v>
      </c>
      <c r="AR63" s="122" t="s">
        <v>545</v>
      </c>
      <c r="AS63" s="45">
        <v>0</v>
      </c>
      <c r="AT63" s="44">
        <f t="shared" si="95"/>
        <v>0</v>
      </c>
      <c r="AU63" s="122" t="s">
        <v>654</v>
      </c>
      <c r="AV63" s="45"/>
      <c r="AW63" s="44">
        <f t="shared" si="88"/>
        <v>0</v>
      </c>
      <c r="AX63" s="265"/>
      <c r="AY63" s="231"/>
      <c r="AZ63" s="386"/>
      <c r="BA63" s="389" t="str">
        <f t="shared" si="82"/>
        <v/>
      </c>
      <c r="BB63" s="389" t="str">
        <f t="shared" si="83"/>
        <v/>
      </c>
      <c r="BC63" s="389"/>
      <c r="BD63" s="389"/>
      <c r="BE63" s="606" t="s">
        <v>588</v>
      </c>
      <c r="BF63" s="614" t="str">
        <f t="shared" si="9"/>
        <v/>
      </c>
      <c r="BG63" s="614" t="str">
        <f t="shared" si="10"/>
        <v/>
      </c>
      <c r="BH63" s="614"/>
      <c r="BI63" s="614"/>
      <c r="BJ63" s="395" t="s">
        <v>777</v>
      </c>
    </row>
    <row r="64" spans="1:62" ht="225" x14ac:dyDescent="0.25">
      <c r="A64" s="581"/>
      <c r="B64" s="508"/>
      <c r="C64" s="508"/>
      <c r="D64" s="508"/>
      <c r="E64" s="508"/>
      <c r="F64" s="508"/>
      <c r="G64" s="508"/>
      <c r="H64" s="498"/>
      <c r="I64" s="584"/>
      <c r="J64" s="487"/>
      <c r="K64" s="487"/>
      <c r="L64" s="487"/>
      <c r="M64" s="487"/>
      <c r="N64" s="31" t="s">
        <v>330</v>
      </c>
      <c r="O64" s="287" t="s">
        <v>107</v>
      </c>
      <c r="P64" s="428"/>
      <c r="Q64" s="429"/>
      <c r="R64" s="429"/>
      <c r="S64" s="429"/>
      <c r="T64" s="429"/>
      <c r="U64" s="429"/>
      <c r="V64" s="429"/>
      <c r="W64" s="429"/>
      <c r="X64" s="429"/>
      <c r="Y64" s="429"/>
      <c r="Z64" s="429" t="s">
        <v>7</v>
      </c>
      <c r="AA64" s="429"/>
      <c r="AB64" s="429"/>
      <c r="AC64" s="370">
        <f t="shared" si="11"/>
        <v>1</v>
      </c>
      <c r="AD64" s="321"/>
      <c r="AE64" s="306">
        <v>1</v>
      </c>
      <c r="AF64" s="32">
        <f t="shared" si="51"/>
        <v>0.25</v>
      </c>
      <c r="AG64" s="33">
        <v>2</v>
      </c>
      <c r="AH64" s="32">
        <f t="shared" si="52"/>
        <v>0.5</v>
      </c>
      <c r="AI64" s="33">
        <v>3</v>
      </c>
      <c r="AJ64" s="32">
        <f t="shared" si="53"/>
        <v>0.75</v>
      </c>
      <c r="AK64" s="33">
        <v>4</v>
      </c>
      <c r="AL64" s="210">
        <f t="shared" si="54"/>
        <v>1</v>
      </c>
      <c r="AM64" s="264">
        <v>0.25</v>
      </c>
      <c r="AN64" s="44">
        <f t="shared" ref="AN64:AN67" si="114">AM64/AF64</f>
        <v>1</v>
      </c>
      <c r="AO64" s="121" t="s">
        <v>469</v>
      </c>
      <c r="AP64" s="45">
        <v>0.5</v>
      </c>
      <c r="AQ64" s="44">
        <f t="shared" si="101"/>
        <v>1</v>
      </c>
      <c r="AR64" s="122" t="s">
        <v>538</v>
      </c>
      <c r="AS64" s="45">
        <v>0.5</v>
      </c>
      <c r="AT64" s="44">
        <f t="shared" si="95"/>
        <v>0.66666666666666663</v>
      </c>
      <c r="AU64" s="122" t="s">
        <v>538</v>
      </c>
      <c r="AV64" s="45"/>
      <c r="AW64" s="44">
        <f t="shared" si="88"/>
        <v>0</v>
      </c>
      <c r="AX64" s="265"/>
      <c r="AY64" s="231"/>
      <c r="AZ64" s="386"/>
      <c r="BA64" s="389" t="str">
        <f t="shared" si="82"/>
        <v/>
      </c>
      <c r="BB64" s="389" t="str">
        <f t="shared" si="83"/>
        <v/>
      </c>
      <c r="BC64" s="389"/>
      <c r="BD64" s="389"/>
      <c r="BE64" s="606" t="s">
        <v>588</v>
      </c>
      <c r="BF64" s="614" t="str">
        <f t="shared" si="9"/>
        <v/>
      </c>
      <c r="BG64" s="614" t="str">
        <f t="shared" si="10"/>
        <v>X</v>
      </c>
      <c r="BH64" s="614"/>
      <c r="BI64" s="614"/>
      <c r="BJ64" s="395" t="s">
        <v>778</v>
      </c>
    </row>
    <row r="65" spans="1:62" s="34" customFormat="1" ht="135" x14ac:dyDescent="0.25">
      <c r="A65" s="581"/>
      <c r="B65" s="508"/>
      <c r="C65" s="508"/>
      <c r="D65" s="508"/>
      <c r="E65" s="508"/>
      <c r="F65" s="508"/>
      <c r="G65" s="508"/>
      <c r="H65" s="498"/>
      <c r="I65" s="584"/>
      <c r="J65" s="487"/>
      <c r="K65" s="487"/>
      <c r="L65" s="487"/>
      <c r="M65" s="487"/>
      <c r="N65" s="31" t="s">
        <v>205</v>
      </c>
      <c r="O65" s="287" t="s">
        <v>204</v>
      </c>
      <c r="P65" s="428"/>
      <c r="Q65" s="429"/>
      <c r="R65" s="429"/>
      <c r="S65" s="429"/>
      <c r="T65" s="429" t="s">
        <v>7</v>
      </c>
      <c r="U65" s="429"/>
      <c r="V65" s="429"/>
      <c r="W65" s="429"/>
      <c r="X65" s="429"/>
      <c r="Y65" s="429"/>
      <c r="Z65" s="429"/>
      <c r="AA65" s="429"/>
      <c r="AB65" s="429"/>
      <c r="AC65" s="370">
        <f t="shared" si="11"/>
        <v>1</v>
      </c>
      <c r="AD65" s="320"/>
      <c r="AE65" s="306">
        <v>1</v>
      </c>
      <c r="AF65" s="32">
        <f t="shared" ref="AF65" si="115">AE65/AK65</f>
        <v>0.25</v>
      </c>
      <c r="AG65" s="33">
        <v>2</v>
      </c>
      <c r="AH65" s="32">
        <f t="shared" ref="AH65" si="116">AG65/AK65</f>
        <v>0.5</v>
      </c>
      <c r="AI65" s="33">
        <v>3</v>
      </c>
      <c r="AJ65" s="32">
        <f t="shared" ref="AJ65" si="117">AI65/AK65</f>
        <v>0.75</v>
      </c>
      <c r="AK65" s="33">
        <v>4</v>
      </c>
      <c r="AL65" s="210">
        <f t="shared" ref="AL65" si="118">AK65/AK65</f>
        <v>1</v>
      </c>
      <c r="AM65" s="264">
        <v>0.25</v>
      </c>
      <c r="AN65" s="44">
        <f t="shared" si="114"/>
        <v>1</v>
      </c>
      <c r="AO65" s="121" t="s">
        <v>421</v>
      </c>
      <c r="AP65" s="45">
        <v>0.5</v>
      </c>
      <c r="AQ65" s="44">
        <f t="shared" si="101"/>
        <v>1</v>
      </c>
      <c r="AR65" s="122" t="s">
        <v>570</v>
      </c>
      <c r="AS65" s="45">
        <v>0.75</v>
      </c>
      <c r="AT65" s="44">
        <f t="shared" si="95"/>
        <v>1</v>
      </c>
      <c r="AU65" s="122" t="s">
        <v>656</v>
      </c>
      <c r="AV65" s="45"/>
      <c r="AW65" s="44">
        <f t="shared" si="88"/>
        <v>0</v>
      </c>
      <c r="AX65" s="265"/>
      <c r="AY65" s="231" t="s">
        <v>192</v>
      </c>
      <c r="AZ65" s="386" t="s">
        <v>327</v>
      </c>
      <c r="BA65" s="389" t="str">
        <f t="shared" si="82"/>
        <v/>
      </c>
      <c r="BB65" s="389" t="str">
        <f t="shared" si="83"/>
        <v/>
      </c>
      <c r="BC65" s="390"/>
      <c r="BD65" s="390"/>
      <c r="BE65" s="606" t="s">
        <v>588</v>
      </c>
      <c r="BF65" s="614" t="str">
        <f t="shared" si="9"/>
        <v/>
      </c>
      <c r="BG65" s="614" t="str">
        <f t="shared" si="10"/>
        <v>X</v>
      </c>
      <c r="BH65" s="615"/>
      <c r="BI65" s="615"/>
      <c r="BJ65" s="393" t="s">
        <v>588</v>
      </c>
    </row>
    <row r="66" spans="1:62" s="34" customFormat="1" ht="255" x14ac:dyDescent="0.25">
      <c r="A66" s="581"/>
      <c r="B66" s="508"/>
      <c r="C66" s="508"/>
      <c r="D66" s="508"/>
      <c r="E66" s="508"/>
      <c r="F66" s="508"/>
      <c r="G66" s="508"/>
      <c r="H66" s="498"/>
      <c r="I66" s="584"/>
      <c r="J66" s="487"/>
      <c r="K66" s="487"/>
      <c r="L66" s="487"/>
      <c r="M66" s="487"/>
      <c r="N66" s="31" t="s">
        <v>372</v>
      </c>
      <c r="O66" s="287" t="s">
        <v>373</v>
      </c>
      <c r="P66" s="428"/>
      <c r="Q66" s="429"/>
      <c r="R66" s="429"/>
      <c r="S66" s="429"/>
      <c r="T66" s="429" t="s">
        <v>7</v>
      </c>
      <c r="U66" s="429"/>
      <c r="V66" s="429"/>
      <c r="W66" s="429"/>
      <c r="X66" s="429"/>
      <c r="Y66" s="429"/>
      <c r="Z66" s="429"/>
      <c r="AA66" s="429"/>
      <c r="AB66" s="429"/>
      <c r="AC66" s="370">
        <f t="shared" si="11"/>
        <v>1</v>
      </c>
      <c r="AD66" s="320" t="s">
        <v>288</v>
      </c>
      <c r="AE66" s="306">
        <v>1</v>
      </c>
      <c r="AF66" s="32">
        <f t="shared" ref="AF66" si="119">AE66/AK66</f>
        <v>0.25</v>
      </c>
      <c r="AG66" s="33">
        <v>2</v>
      </c>
      <c r="AH66" s="32">
        <f t="shared" ref="AH66" si="120">AG66/AK66</f>
        <v>0.5</v>
      </c>
      <c r="AI66" s="33">
        <v>3</v>
      </c>
      <c r="AJ66" s="32">
        <f t="shared" ref="AJ66" si="121">AI66/AK66</f>
        <v>0.75</v>
      </c>
      <c r="AK66" s="33">
        <v>4</v>
      </c>
      <c r="AL66" s="210">
        <f t="shared" ref="AL66" si="122">AK66/AK66</f>
        <v>1</v>
      </c>
      <c r="AM66" s="264">
        <v>0.25</v>
      </c>
      <c r="AN66" s="44">
        <f t="shared" si="114"/>
        <v>1</v>
      </c>
      <c r="AO66" s="121" t="s">
        <v>422</v>
      </c>
      <c r="AP66" s="45">
        <v>0.5</v>
      </c>
      <c r="AQ66" s="44">
        <f t="shared" si="101"/>
        <v>1</v>
      </c>
      <c r="AR66" s="122" t="s">
        <v>571</v>
      </c>
      <c r="AS66" s="45">
        <v>0.75</v>
      </c>
      <c r="AT66" s="44">
        <f t="shared" si="95"/>
        <v>1</v>
      </c>
      <c r="AU66" s="122" t="s">
        <v>657</v>
      </c>
      <c r="AV66" s="45"/>
      <c r="AW66" s="44">
        <f t="shared" si="88"/>
        <v>0</v>
      </c>
      <c r="AX66" s="265"/>
      <c r="AY66" s="231" t="s">
        <v>192</v>
      </c>
      <c r="AZ66" s="386" t="s">
        <v>328</v>
      </c>
      <c r="BA66" s="389" t="str">
        <f t="shared" si="82"/>
        <v/>
      </c>
      <c r="BB66" s="389" t="str">
        <f t="shared" si="83"/>
        <v/>
      </c>
      <c r="BC66" s="390"/>
      <c r="BD66" s="390"/>
      <c r="BE66" s="606" t="s">
        <v>588</v>
      </c>
      <c r="BF66" s="614" t="str">
        <f t="shared" si="9"/>
        <v/>
      </c>
      <c r="BG66" s="614" t="str">
        <f t="shared" si="10"/>
        <v>X</v>
      </c>
      <c r="BH66" s="615"/>
      <c r="BI66" s="615"/>
      <c r="BJ66" s="393" t="s">
        <v>588</v>
      </c>
    </row>
    <row r="67" spans="1:62" s="34" customFormat="1" ht="409.5" x14ac:dyDescent="0.25">
      <c r="A67" s="581"/>
      <c r="B67" s="508"/>
      <c r="C67" s="508"/>
      <c r="D67" s="508"/>
      <c r="E67" s="508"/>
      <c r="F67" s="508"/>
      <c r="G67" s="508"/>
      <c r="H67" s="498"/>
      <c r="I67" s="584"/>
      <c r="J67" s="487"/>
      <c r="K67" s="487"/>
      <c r="L67" s="487"/>
      <c r="M67" s="487"/>
      <c r="N67" s="440" t="s">
        <v>366</v>
      </c>
      <c r="O67" s="287" t="s">
        <v>367</v>
      </c>
      <c r="P67" s="428"/>
      <c r="Q67" s="429"/>
      <c r="R67" s="429"/>
      <c r="S67" s="429"/>
      <c r="T67" s="429" t="s">
        <v>7</v>
      </c>
      <c r="U67" s="429"/>
      <c r="V67" s="429" t="s">
        <v>7</v>
      </c>
      <c r="W67" s="429"/>
      <c r="X67" s="429"/>
      <c r="Y67" s="429"/>
      <c r="Z67" s="429"/>
      <c r="AA67" s="429"/>
      <c r="AB67" s="429"/>
      <c r="AC67" s="370">
        <f t="shared" si="11"/>
        <v>2</v>
      </c>
      <c r="AD67" s="320" t="s">
        <v>374</v>
      </c>
      <c r="AE67" s="306">
        <v>1</v>
      </c>
      <c r="AF67" s="32">
        <f t="shared" ref="AF67" si="123">AE67/AK67</f>
        <v>0.25</v>
      </c>
      <c r="AG67" s="33">
        <v>2</v>
      </c>
      <c r="AH67" s="32">
        <f t="shared" ref="AH67" si="124">AG67/AK67</f>
        <v>0.5</v>
      </c>
      <c r="AI67" s="33">
        <v>3</v>
      </c>
      <c r="AJ67" s="32">
        <f t="shared" ref="AJ67" si="125">AI67/AK67</f>
        <v>0.75</v>
      </c>
      <c r="AK67" s="33">
        <v>4</v>
      </c>
      <c r="AL67" s="210">
        <f t="shared" ref="AL67" si="126">AK67/AK67</f>
        <v>1</v>
      </c>
      <c r="AM67" s="264">
        <v>0.25</v>
      </c>
      <c r="AN67" s="44">
        <f t="shared" si="114"/>
        <v>1</v>
      </c>
      <c r="AO67" s="121" t="s">
        <v>423</v>
      </c>
      <c r="AP67" s="45">
        <v>0.5</v>
      </c>
      <c r="AQ67" s="44">
        <f t="shared" si="101"/>
        <v>1</v>
      </c>
      <c r="AR67" s="122" t="s">
        <v>572</v>
      </c>
      <c r="AS67" s="45">
        <v>0.75</v>
      </c>
      <c r="AT67" s="44">
        <f t="shared" si="95"/>
        <v>1</v>
      </c>
      <c r="AU67" s="122" t="s">
        <v>680</v>
      </c>
      <c r="AV67" s="45"/>
      <c r="AW67" s="44">
        <f t="shared" si="88"/>
        <v>0</v>
      </c>
      <c r="AX67" s="265"/>
      <c r="AY67" s="231" t="s">
        <v>226</v>
      </c>
      <c r="AZ67" s="386" t="s">
        <v>228</v>
      </c>
      <c r="BA67" s="389" t="str">
        <f t="shared" si="82"/>
        <v/>
      </c>
      <c r="BB67" s="389" t="str">
        <f t="shared" si="83"/>
        <v/>
      </c>
      <c r="BC67" s="390"/>
      <c r="BD67" s="390"/>
      <c r="BE67" s="606" t="s">
        <v>588</v>
      </c>
      <c r="BF67" s="614" t="str">
        <f t="shared" si="9"/>
        <v/>
      </c>
      <c r="BG67" s="614" t="str">
        <f t="shared" si="10"/>
        <v>X</v>
      </c>
      <c r="BH67" s="615"/>
      <c r="BI67" s="615"/>
      <c r="BJ67" s="393" t="s">
        <v>588</v>
      </c>
    </row>
    <row r="68" spans="1:62" s="77" customFormat="1" ht="75" x14ac:dyDescent="0.25">
      <c r="A68" s="581"/>
      <c r="B68" s="508"/>
      <c r="C68" s="508"/>
      <c r="D68" s="508"/>
      <c r="E68" s="508"/>
      <c r="F68" s="508"/>
      <c r="G68" s="508"/>
      <c r="H68" s="498"/>
      <c r="I68" s="584"/>
      <c r="J68" s="487"/>
      <c r="K68" s="487"/>
      <c r="L68" s="487"/>
      <c r="M68" s="487"/>
      <c r="N68" s="31" t="s">
        <v>318</v>
      </c>
      <c r="O68" s="287" t="s">
        <v>317</v>
      </c>
      <c r="P68" s="428"/>
      <c r="Q68" s="429"/>
      <c r="R68" s="429"/>
      <c r="S68" s="429"/>
      <c r="T68" s="429" t="s">
        <v>7</v>
      </c>
      <c r="U68" s="429"/>
      <c r="V68" s="429"/>
      <c r="W68" s="429"/>
      <c r="X68" s="429"/>
      <c r="Y68" s="429"/>
      <c r="Z68" s="429"/>
      <c r="AA68" s="429"/>
      <c r="AB68" s="429"/>
      <c r="AC68" s="370">
        <f t="shared" si="11"/>
        <v>1</v>
      </c>
      <c r="AD68" s="320" t="s">
        <v>319</v>
      </c>
      <c r="AE68" s="306">
        <v>0</v>
      </c>
      <c r="AF68" s="32">
        <f t="shared" ref="AF68" si="127">AE68/AK68</f>
        <v>0</v>
      </c>
      <c r="AG68" s="33">
        <v>1</v>
      </c>
      <c r="AH68" s="32">
        <f t="shared" ref="AH68" si="128">AG68/AK68</f>
        <v>0.5</v>
      </c>
      <c r="AI68" s="33">
        <v>1</v>
      </c>
      <c r="AJ68" s="32">
        <f t="shared" ref="AJ68" si="129">AI68/AK68</f>
        <v>0.5</v>
      </c>
      <c r="AK68" s="33">
        <v>2</v>
      </c>
      <c r="AL68" s="210">
        <f t="shared" ref="AL68" si="130">AK68/AK68</f>
        <v>1</v>
      </c>
      <c r="AM68" s="264"/>
      <c r="AN68" s="44"/>
      <c r="AO68" s="121" t="s">
        <v>424</v>
      </c>
      <c r="AP68" s="45">
        <v>0.5</v>
      </c>
      <c r="AQ68" s="44">
        <f t="shared" si="101"/>
        <v>1</v>
      </c>
      <c r="AR68" s="122" t="s">
        <v>573</v>
      </c>
      <c r="AS68" s="45">
        <v>0.5</v>
      </c>
      <c r="AT68" s="44">
        <f t="shared" si="95"/>
        <v>1</v>
      </c>
      <c r="AU68" s="122" t="s">
        <v>658</v>
      </c>
      <c r="AV68" s="45"/>
      <c r="AW68" s="44">
        <f t="shared" si="88"/>
        <v>0</v>
      </c>
      <c r="AX68" s="265"/>
      <c r="AY68" s="231" t="s">
        <v>226</v>
      </c>
      <c r="AZ68" s="386" t="s">
        <v>320</v>
      </c>
      <c r="BA68" s="389" t="str">
        <f t="shared" ref="BA68:BA103" si="131">IF(AC68&gt;=10,"X","")</f>
        <v/>
      </c>
      <c r="BB68" s="389" t="str">
        <f t="shared" ref="BB68:BB103" si="132">IF(AN68=0,"",IF(AN68&lt;100%,"X",""))</f>
        <v/>
      </c>
      <c r="BC68" s="392"/>
      <c r="BD68" s="392"/>
      <c r="BE68" s="606" t="s">
        <v>588</v>
      </c>
      <c r="BF68" s="614" t="str">
        <f t="shared" ref="BF68:BF103" si="133">IF(AH68&gt;=10,"X","")</f>
        <v/>
      </c>
      <c r="BG68" s="614" t="str">
        <f t="shared" ref="BG68:BG103" si="134">IF(AS68=0,"",IF(AS68&lt;100%,"X",""))</f>
        <v>X</v>
      </c>
      <c r="BH68" s="617"/>
      <c r="BI68" s="617"/>
      <c r="BJ68" s="393" t="s">
        <v>588</v>
      </c>
    </row>
    <row r="69" spans="1:62" ht="409.5" x14ac:dyDescent="0.25">
      <c r="A69" s="581"/>
      <c r="B69" s="508"/>
      <c r="C69" s="508"/>
      <c r="D69" s="508"/>
      <c r="E69" s="508"/>
      <c r="F69" s="508"/>
      <c r="G69" s="508"/>
      <c r="H69" s="498"/>
      <c r="I69" s="584"/>
      <c r="J69" s="488"/>
      <c r="K69" s="488"/>
      <c r="L69" s="488"/>
      <c r="M69" s="488"/>
      <c r="N69" s="31" t="s">
        <v>64</v>
      </c>
      <c r="O69" s="287" t="s">
        <v>99</v>
      </c>
      <c r="P69" s="428" t="s">
        <v>7</v>
      </c>
      <c r="Q69" s="429" t="s">
        <v>7</v>
      </c>
      <c r="R69" s="429" t="s">
        <v>7</v>
      </c>
      <c r="S69" s="429" t="s">
        <v>7</v>
      </c>
      <c r="T69" s="429" t="s">
        <v>7</v>
      </c>
      <c r="U69" s="429"/>
      <c r="V69" s="429"/>
      <c r="W69" s="429"/>
      <c r="X69" s="429"/>
      <c r="Y69" s="429"/>
      <c r="Z69" s="429"/>
      <c r="AA69" s="429"/>
      <c r="AB69" s="429" t="s">
        <v>7</v>
      </c>
      <c r="AC69" s="370">
        <f t="shared" ref="AC69:AC103" si="135">COUNTIF(P69:AB69,"x")</f>
        <v>6</v>
      </c>
      <c r="AD69" s="320" t="s">
        <v>289</v>
      </c>
      <c r="AE69" s="306">
        <v>1</v>
      </c>
      <c r="AF69" s="32">
        <f t="shared" si="51"/>
        <v>1</v>
      </c>
      <c r="AG69" s="33">
        <v>1</v>
      </c>
      <c r="AH69" s="32">
        <f t="shared" si="52"/>
        <v>1</v>
      </c>
      <c r="AI69" s="33">
        <v>1</v>
      </c>
      <c r="AJ69" s="32">
        <f t="shared" si="53"/>
        <v>1</v>
      </c>
      <c r="AK69" s="33">
        <v>1</v>
      </c>
      <c r="AL69" s="210">
        <f t="shared" si="54"/>
        <v>1</v>
      </c>
      <c r="AM69" s="264">
        <v>1</v>
      </c>
      <c r="AN69" s="44">
        <f t="shared" si="16"/>
        <v>1</v>
      </c>
      <c r="AO69" s="121" t="s">
        <v>459</v>
      </c>
      <c r="AP69" s="45">
        <v>1</v>
      </c>
      <c r="AQ69" s="44">
        <f t="shared" si="101"/>
        <v>1</v>
      </c>
      <c r="AR69" s="122" t="s">
        <v>587</v>
      </c>
      <c r="AS69" s="45">
        <v>1</v>
      </c>
      <c r="AT69" s="44">
        <f t="shared" si="95"/>
        <v>1</v>
      </c>
      <c r="AU69" s="122" t="s">
        <v>697</v>
      </c>
      <c r="AV69" s="45"/>
      <c r="AW69" s="44">
        <f t="shared" si="88"/>
        <v>0</v>
      </c>
      <c r="AX69" s="265"/>
      <c r="AY69" s="231"/>
      <c r="AZ69" s="386"/>
      <c r="BA69" s="389" t="str">
        <f t="shared" si="131"/>
        <v/>
      </c>
      <c r="BB69" s="389" t="str">
        <f t="shared" si="132"/>
        <v/>
      </c>
      <c r="BC69" s="389"/>
      <c r="BD69" s="389"/>
      <c r="BE69" s="606" t="s">
        <v>588</v>
      </c>
      <c r="BF69" s="614" t="str">
        <f t="shared" si="133"/>
        <v/>
      </c>
      <c r="BG69" s="614" t="str">
        <f t="shared" si="134"/>
        <v/>
      </c>
      <c r="BH69" s="614"/>
      <c r="BI69" s="614"/>
      <c r="BJ69" s="393" t="s">
        <v>588</v>
      </c>
    </row>
    <row r="70" spans="1:62" ht="342" customHeight="1" x14ac:dyDescent="0.25">
      <c r="A70" s="581"/>
      <c r="B70" s="508"/>
      <c r="C70" s="508"/>
      <c r="D70" s="508"/>
      <c r="E70" s="508"/>
      <c r="F70" s="508"/>
      <c r="G70" s="508"/>
      <c r="H70" s="498"/>
      <c r="I70" s="20" t="s">
        <v>65</v>
      </c>
      <c r="J70" s="13">
        <f>AM70</f>
        <v>0</v>
      </c>
      <c r="K70" s="13">
        <f>AP70</f>
        <v>0</v>
      </c>
      <c r="L70" s="13">
        <f>AS70</f>
        <v>0.14000000000000001</v>
      </c>
      <c r="M70" s="13">
        <f>AV70</f>
        <v>0</v>
      </c>
      <c r="N70" s="31" t="s">
        <v>66</v>
      </c>
      <c r="O70" s="287" t="s">
        <v>67</v>
      </c>
      <c r="P70" s="428" t="s">
        <v>7</v>
      </c>
      <c r="Q70" s="429" t="s">
        <v>7</v>
      </c>
      <c r="R70" s="429"/>
      <c r="S70" s="429"/>
      <c r="T70" s="429" t="s">
        <v>7</v>
      </c>
      <c r="U70" s="429"/>
      <c r="V70" s="429" t="s">
        <v>7</v>
      </c>
      <c r="W70" s="429"/>
      <c r="X70" s="429"/>
      <c r="Y70" s="429" t="s">
        <v>7</v>
      </c>
      <c r="Z70" s="429"/>
      <c r="AA70" s="429"/>
      <c r="AB70" s="429" t="s">
        <v>7</v>
      </c>
      <c r="AC70" s="370">
        <f t="shared" si="135"/>
        <v>6</v>
      </c>
      <c r="AD70" s="320" t="s">
        <v>375</v>
      </c>
      <c r="AE70" s="306">
        <v>0</v>
      </c>
      <c r="AF70" s="32">
        <f t="shared" si="51"/>
        <v>0</v>
      </c>
      <c r="AG70" s="33">
        <v>1</v>
      </c>
      <c r="AH70" s="32">
        <f t="shared" si="52"/>
        <v>0.33333333333333331</v>
      </c>
      <c r="AI70" s="33">
        <v>2</v>
      </c>
      <c r="AJ70" s="32">
        <f t="shared" si="53"/>
        <v>0.66666666666666663</v>
      </c>
      <c r="AK70" s="33">
        <v>3</v>
      </c>
      <c r="AL70" s="210">
        <f t="shared" si="54"/>
        <v>1</v>
      </c>
      <c r="AM70" s="264"/>
      <c r="AN70" s="44"/>
      <c r="AO70" s="121" t="s">
        <v>425</v>
      </c>
      <c r="AP70" s="45">
        <v>0</v>
      </c>
      <c r="AQ70" s="44">
        <f t="shared" si="101"/>
        <v>0</v>
      </c>
      <c r="AR70" s="122" t="s">
        <v>621</v>
      </c>
      <c r="AS70" s="45">
        <v>0.14000000000000001</v>
      </c>
      <c r="AT70" s="44">
        <f t="shared" si="95"/>
        <v>0.21000000000000002</v>
      </c>
      <c r="AU70" s="122" t="s">
        <v>687</v>
      </c>
      <c r="AV70" s="45"/>
      <c r="AW70" s="44">
        <f t="shared" si="88"/>
        <v>0</v>
      </c>
      <c r="AX70" s="265" t="s">
        <v>688</v>
      </c>
      <c r="AY70" s="231"/>
      <c r="AZ70" s="386"/>
      <c r="BA70" s="389" t="str">
        <f t="shared" si="131"/>
        <v/>
      </c>
      <c r="BB70" s="389" t="str">
        <f t="shared" si="132"/>
        <v/>
      </c>
      <c r="BC70" s="389"/>
      <c r="BD70" s="389"/>
      <c r="BE70" s="607" t="s">
        <v>525</v>
      </c>
      <c r="BF70" s="614" t="str">
        <f t="shared" si="133"/>
        <v/>
      </c>
      <c r="BG70" s="614" t="s">
        <v>7</v>
      </c>
      <c r="BH70" s="614"/>
      <c r="BI70" s="614" t="s">
        <v>513</v>
      </c>
      <c r="BJ70" s="395" t="s">
        <v>779</v>
      </c>
    </row>
    <row r="71" spans="1:62" ht="77.25" customHeight="1" x14ac:dyDescent="0.25">
      <c r="A71" s="581"/>
      <c r="B71" s="508"/>
      <c r="C71" s="508"/>
      <c r="D71" s="508"/>
      <c r="E71" s="508"/>
      <c r="F71" s="508"/>
      <c r="G71" s="508"/>
      <c r="H71" s="498"/>
      <c r="I71" s="584" t="s">
        <v>68</v>
      </c>
      <c r="J71" s="495" t="e">
        <f>AVERAGE(AM71:AM73)</f>
        <v>#DIV/0!</v>
      </c>
      <c r="K71" s="495" t="e">
        <f>AVERAGE(AP71:AP73)</f>
        <v>#DIV/0!</v>
      </c>
      <c r="L71" s="495">
        <f>AVERAGE(AS71:AS73)</f>
        <v>0</v>
      </c>
      <c r="M71" s="495" t="e">
        <f>AVERAGE(AV71:AV73)</f>
        <v>#DIV/0!</v>
      </c>
      <c r="N71" s="31" t="s">
        <v>69</v>
      </c>
      <c r="O71" s="287" t="s">
        <v>70</v>
      </c>
      <c r="P71" s="428" t="s">
        <v>7</v>
      </c>
      <c r="Q71" s="429" t="s">
        <v>7</v>
      </c>
      <c r="R71" s="429"/>
      <c r="S71" s="429"/>
      <c r="T71" s="429"/>
      <c r="U71" s="429"/>
      <c r="V71" s="429" t="s">
        <v>7</v>
      </c>
      <c r="W71" s="429"/>
      <c r="X71" s="429"/>
      <c r="Y71" s="429" t="s">
        <v>7</v>
      </c>
      <c r="Z71" s="429"/>
      <c r="AA71" s="429"/>
      <c r="AB71" s="429" t="s">
        <v>7</v>
      </c>
      <c r="AC71" s="370">
        <f t="shared" si="135"/>
        <v>5</v>
      </c>
      <c r="AD71" s="321"/>
      <c r="AE71" s="306">
        <v>0</v>
      </c>
      <c r="AF71" s="32">
        <f t="shared" si="51"/>
        <v>0</v>
      </c>
      <c r="AG71" s="33">
        <v>0</v>
      </c>
      <c r="AH71" s="32">
        <f t="shared" si="52"/>
        <v>0</v>
      </c>
      <c r="AI71" s="33">
        <v>1</v>
      </c>
      <c r="AJ71" s="32">
        <f t="shared" si="53"/>
        <v>0.5</v>
      </c>
      <c r="AK71" s="33">
        <v>2</v>
      </c>
      <c r="AL71" s="210">
        <f t="shared" si="54"/>
        <v>1</v>
      </c>
      <c r="AM71" s="264"/>
      <c r="AN71" s="44"/>
      <c r="AO71" s="121" t="s">
        <v>476</v>
      </c>
      <c r="AP71" s="45"/>
      <c r="AQ71" s="44"/>
      <c r="AR71" s="122" t="s">
        <v>551</v>
      </c>
      <c r="AS71" s="45">
        <v>0</v>
      </c>
      <c r="AT71" s="44">
        <f t="shared" si="95"/>
        <v>0</v>
      </c>
      <c r="AU71" s="122" t="s">
        <v>681</v>
      </c>
      <c r="AV71" s="45"/>
      <c r="AW71" s="44">
        <f t="shared" si="88"/>
        <v>0</v>
      </c>
      <c r="AX71" s="265"/>
      <c r="AY71" s="231"/>
      <c r="AZ71" s="386"/>
      <c r="BA71" s="389" t="str">
        <f t="shared" si="131"/>
        <v/>
      </c>
      <c r="BB71" s="389" t="str">
        <f t="shared" si="132"/>
        <v/>
      </c>
      <c r="BC71" s="389"/>
      <c r="BD71" s="389"/>
      <c r="BE71" s="609" t="s">
        <v>590</v>
      </c>
      <c r="BF71" s="614" t="str">
        <f t="shared" si="133"/>
        <v/>
      </c>
      <c r="BG71" s="614" t="str">
        <f t="shared" si="134"/>
        <v/>
      </c>
      <c r="BH71" s="614"/>
      <c r="BI71" s="614"/>
      <c r="BJ71" s="395" t="s">
        <v>780</v>
      </c>
    </row>
    <row r="72" spans="1:62" s="34" customFormat="1" ht="108" customHeight="1" x14ac:dyDescent="0.25">
      <c r="A72" s="581"/>
      <c r="B72" s="508"/>
      <c r="C72" s="508"/>
      <c r="D72" s="508"/>
      <c r="E72" s="508"/>
      <c r="F72" s="508"/>
      <c r="G72" s="508"/>
      <c r="H72" s="498"/>
      <c r="I72" s="584"/>
      <c r="J72" s="487"/>
      <c r="K72" s="487"/>
      <c r="L72" s="487"/>
      <c r="M72" s="487"/>
      <c r="N72" s="31" t="s">
        <v>331</v>
      </c>
      <c r="O72" s="287" t="s">
        <v>333</v>
      </c>
      <c r="P72" s="428"/>
      <c r="Q72" s="429"/>
      <c r="R72" s="429"/>
      <c r="S72" s="429" t="s">
        <v>7</v>
      </c>
      <c r="T72" s="429"/>
      <c r="U72" s="429"/>
      <c r="V72" s="429" t="s">
        <v>7</v>
      </c>
      <c r="W72" s="429"/>
      <c r="X72" s="429"/>
      <c r="Y72" s="430" t="s">
        <v>7</v>
      </c>
      <c r="Z72" s="429"/>
      <c r="AA72" s="429"/>
      <c r="AB72" s="429" t="s">
        <v>7</v>
      </c>
      <c r="AC72" s="370">
        <f t="shared" si="135"/>
        <v>4</v>
      </c>
      <c r="AD72" s="320" t="s">
        <v>214</v>
      </c>
      <c r="AE72" s="306">
        <v>0</v>
      </c>
      <c r="AF72" s="32">
        <f t="shared" ref="AF72" si="136">AE72/AK72</f>
        <v>0</v>
      </c>
      <c r="AG72" s="33">
        <v>0</v>
      </c>
      <c r="AH72" s="32">
        <f t="shared" ref="AH72" si="137">AG72/AK72</f>
        <v>0</v>
      </c>
      <c r="AI72" s="33">
        <v>0.5</v>
      </c>
      <c r="AJ72" s="32">
        <f t="shared" ref="AJ72" si="138">AI72/AK72</f>
        <v>0.5</v>
      </c>
      <c r="AK72" s="33">
        <v>1</v>
      </c>
      <c r="AL72" s="210">
        <f t="shared" ref="AL72" si="139">AK72/AK72</f>
        <v>1</v>
      </c>
      <c r="AM72" s="264"/>
      <c r="AN72" s="44"/>
      <c r="AO72" s="121" t="s">
        <v>477</v>
      </c>
      <c r="AP72" s="45"/>
      <c r="AQ72" s="44"/>
      <c r="AR72" s="122" t="s">
        <v>552</v>
      </c>
      <c r="AS72" s="45">
        <v>0</v>
      </c>
      <c r="AT72" s="44">
        <f t="shared" si="95"/>
        <v>0</v>
      </c>
      <c r="AU72" s="122" t="s">
        <v>682</v>
      </c>
      <c r="AV72" s="45"/>
      <c r="AW72" s="44">
        <f t="shared" si="88"/>
        <v>0</v>
      </c>
      <c r="AX72" s="265"/>
      <c r="AY72" s="231" t="s">
        <v>216</v>
      </c>
      <c r="AZ72" s="386" t="s">
        <v>218</v>
      </c>
      <c r="BA72" s="389" t="str">
        <f t="shared" si="131"/>
        <v/>
      </c>
      <c r="BB72" s="389" t="str">
        <f t="shared" si="132"/>
        <v/>
      </c>
      <c r="BC72" s="390"/>
      <c r="BD72" s="390"/>
      <c r="BE72" s="609" t="s">
        <v>590</v>
      </c>
      <c r="BF72" s="614" t="str">
        <f t="shared" si="133"/>
        <v/>
      </c>
      <c r="BG72" s="614" t="str">
        <f t="shared" si="134"/>
        <v/>
      </c>
      <c r="BH72" s="615"/>
      <c r="BI72" s="615"/>
      <c r="BJ72" s="395" t="s">
        <v>781</v>
      </c>
    </row>
    <row r="73" spans="1:62" ht="90" customHeight="1" x14ac:dyDescent="0.25">
      <c r="A73" s="581"/>
      <c r="B73" s="508"/>
      <c r="C73" s="508"/>
      <c r="D73" s="508"/>
      <c r="E73" s="508"/>
      <c r="F73" s="508"/>
      <c r="G73" s="508"/>
      <c r="H73" s="498"/>
      <c r="I73" s="584"/>
      <c r="J73" s="488"/>
      <c r="K73" s="488"/>
      <c r="L73" s="488"/>
      <c r="M73" s="488"/>
      <c r="N73" s="31" t="s">
        <v>154</v>
      </c>
      <c r="O73" s="287" t="s">
        <v>155</v>
      </c>
      <c r="P73" s="428"/>
      <c r="Q73" s="429"/>
      <c r="R73" s="429"/>
      <c r="S73" s="429"/>
      <c r="T73" s="429"/>
      <c r="U73" s="429"/>
      <c r="V73" s="429"/>
      <c r="W73" s="429" t="s">
        <v>7</v>
      </c>
      <c r="X73" s="429"/>
      <c r="Y73" s="429"/>
      <c r="Z73" s="429"/>
      <c r="AA73" s="429"/>
      <c r="AB73" s="429"/>
      <c r="AC73" s="370">
        <f t="shared" si="135"/>
        <v>1</v>
      </c>
      <c r="AD73" s="320" t="s">
        <v>316</v>
      </c>
      <c r="AE73" s="306">
        <v>0</v>
      </c>
      <c r="AF73" s="32">
        <f t="shared" si="51"/>
        <v>0</v>
      </c>
      <c r="AG73" s="33">
        <v>0</v>
      </c>
      <c r="AH73" s="32">
        <f t="shared" si="52"/>
        <v>0</v>
      </c>
      <c r="AI73" s="33">
        <v>0</v>
      </c>
      <c r="AJ73" s="32">
        <f t="shared" si="53"/>
        <v>0</v>
      </c>
      <c r="AK73" s="33">
        <v>3</v>
      </c>
      <c r="AL73" s="210">
        <f t="shared" si="54"/>
        <v>1</v>
      </c>
      <c r="AM73" s="264"/>
      <c r="AN73" s="44"/>
      <c r="AO73" s="121"/>
      <c r="AP73" s="45"/>
      <c r="AQ73" s="44"/>
      <c r="AR73" s="122" t="s">
        <v>590</v>
      </c>
      <c r="AS73" s="45"/>
      <c r="AT73" s="44"/>
      <c r="AU73" s="122" t="s">
        <v>727</v>
      </c>
      <c r="AV73" s="45"/>
      <c r="AW73" s="44">
        <f t="shared" si="88"/>
        <v>0</v>
      </c>
      <c r="AX73" s="265"/>
      <c r="AY73" s="231"/>
      <c r="AZ73" s="386"/>
      <c r="BA73" s="389" t="str">
        <f t="shared" si="131"/>
        <v/>
      </c>
      <c r="BB73" s="389" t="str">
        <f t="shared" si="132"/>
        <v/>
      </c>
      <c r="BC73" s="389"/>
      <c r="BD73" s="389"/>
      <c r="BE73" s="609" t="s">
        <v>590</v>
      </c>
      <c r="BF73" s="614" t="str">
        <f t="shared" si="133"/>
        <v/>
      </c>
      <c r="BG73" s="614" t="str">
        <f t="shared" si="134"/>
        <v/>
      </c>
      <c r="BH73" s="614"/>
      <c r="BI73" s="614"/>
      <c r="BJ73" s="449" t="s">
        <v>590</v>
      </c>
    </row>
    <row r="74" spans="1:62" s="34" customFormat="1" ht="77.25" customHeight="1" x14ac:dyDescent="0.25">
      <c r="A74" s="581"/>
      <c r="B74" s="508"/>
      <c r="C74" s="508"/>
      <c r="D74" s="508"/>
      <c r="E74" s="508"/>
      <c r="F74" s="508"/>
      <c r="G74" s="508"/>
      <c r="H74" s="498"/>
      <c r="I74" s="584" t="s">
        <v>71</v>
      </c>
      <c r="J74" s="495">
        <f>AVERAGE(AM74:AM79)</f>
        <v>0.25</v>
      </c>
      <c r="K74" s="495">
        <f>AVERAGE(AP74:AP79)</f>
        <v>0.45</v>
      </c>
      <c r="L74" s="495">
        <f>AVERAGE(AS74:AS79)</f>
        <v>0.66666666666666663</v>
      </c>
      <c r="M74" s="495" t="e">
        <f>AVERAGE(AV74:AV79)</f>
        <v>#DIV/0!</v>
      </c>
      <c r="N74" s="31" t="s">
        <v>224</v>
      </c>
      <c r="O74" s="287" t="s">
        <v>223</v>
      </c>
      <c r="P74" s="428"/>
      <c r="Q74" s="429" t="s">
        <v>7</v>
      </c>
      <c r="R74" s="429"/>
      <c r="S74" s="429"/>
      <c r="T74" s="429"/>
      <c r="U74" s="429"/>
      <c r="V74" s="429"/>
      <c r="W74" s="429"/>
      <c r="X74" s="429"/>
      <c r="Y74" s="429" t="s">
        <v>7</v>
      </c>
      <c r="Z74" s="429"/>
      <c r="AA74" s="429"/>
      <c r="AB74" s="429" t="s">
        <v>7</v>
      </c>
      <c r="AC74" s="370">
        <f t="shared" si="135"/>
        <v>3</v>
      </c>
      <c r="AD74" s="320"/>
      <c r="AE74" s="306">
        <v>1</v>
      </c>
      <c r="AF74" s="32">
        <f t="shared" ref="AF74" si="140">AE74/AK74</f>
        <v>0.25</v>
      </c>
      <c r="AG74" s="33">
        <v>2</v>
      </c>
      <c r="AH74" s="32">
        <f t="shared" ref="AH74" si="141">AG74/AK74</f>
        <v>0.5</v>
      </c>
      <c r="AI74" s="33">
        <v>3</v>
      </c>
      <c r="AJ74" s="32">
        <f t="shared" ref="AJ74" si="142">AI74/AK74</f>
        <v>0.75</v>
      </c>
      <c r="AK74" s="33">
        <v>4</v>
      </c>
      <c r="AL74" s="210">
        <f t="shared" ref="AL74" si="143">AK74/AK74</f>
        <v>1</v>
      </c>
      <c r="AM74" s="264">
        <v>0.25</v>
      </c>
      <c r="AN74" s="44">
        <f t="shared" si="16"/>
        <v>1</v>
      </c>
      <c r="AO74" s="121" t="s">
        <v>491</v>
      </c>
      <c r="AP74" s="45">
        <v>0.5</v>
      </c>
      <c r="AQ74" s="44">
        <f t="shared" ref="AQ74:AQ90" si="144">AP74/AH74</f>
        <v>1</v>
      </c>
      <c r="AR74" s="122" t="s">
        <v>610</v>
      </c>
      <c r="AS74" s="45">
        <v>0.75</v>
      </c>
      <c r="AT74" s="44">
        <f t="shared" ref="AT74:AT90" si="145">AS74/AJ74</f>
        <v>1</v>
      </c>
      <c r="AU74" s="122" t="s">
        <v>670</v>
      </c>
      <c r="AV74" s="45"/>
      <c r="AW74" s="44">
        <f t="shared" ref="AW74:AW103" si="146">AV74/AL74</f>
        <v>0</v>
      </c>
      <c r="AX74" s="265"/>
      <c r="AY74" s="231" t="s">
        <v>226</v>
      </c>
      <c r="AZ74" s="386" t="s">
        <v>227</v>
      </c>
      <c r="BA74" s="389" t="str">
        <f t="shared" si="131"/>
        <v/>
      </c>
      <c r="BB74" s="389" t="str">
        <f t="shared" si="132"/>
        <v/>
      </c>
      <c r="BC74" s="390"/>
      <c r="BD74" s="390"/>
      <c r="BE74" s="606" t="s">
        <v>588</v>
      </c>
      <c r="BF74" s="614" t="str">
        <f t="shared" si="133"/>
        <v/>
      </c>
      <c r="BG74" s="614" t="str">
        <f t="shared" si="134"/>
        <v>X</v>
      </c>
      <c r="BH74" s="615"/>
      <c r="BI74" s="615"/>
      <c r="BJ74" s="393" t="s">
        <v>588</v>
      </c>
    </row>
    <row r="75" spans="1:62" s="34" customFormat="1" ht="113.25" customHeight="1" x14ac:dyDescent="0.25">
      <c r="A75" s="582"/>
      <c r="B75" s="509"/>
      <c r="C75" s="509"/>
      <c r="D75" s="509"/>
      <c r="E75" s="509"/>
      <c r="F75" s="509"/>
      <c r="G75" s="509"/>
      <c r="H75" s="499"/>
      <c r="I75" s="585"/>
      <c r="J75" s="487"/>
      <c r="K75" s="487"/>
      <c r="L75" s="487"/>
      <c r="M75" s="487"/>
      <c r="N75" s="31" t="s">
        <v>303</v>
      </c>
      <c r="O75" s="287" t="s">
        <v>225</v>
      </c>
      <c r="P75" s="428"/>
      <c r="Q75" s="429" t="s">
        <v>7</v>
      </c>
      <c r="R75" s="429"/>
      <c r="S75" s="429"/>
      <c r="T75" s="429"/>
      <c r="U75" s="429"/>
      <c r="V75" s="429"/>
      <c r="W75" s="429"/>
      <c r="X75" s="429"/>
      <c r="Y75" s="429" t="s">
        <v>7</v>
      </c>
      <c r="Z75" s="429"/>
      <c r="AA75" s="429"/>
      <c r="AB75" s="429" t="s">
        <v>7</v>
      </c>
      <c r="AC75" s="370">
        <f t="shared" si="135"/>
        <v>3</v>
      </c>
      <c r="AD75" s="320"/>
      <c r="AE75" s="306">
        <v>1</v>
      </c>
      <c r="AF75" s="32">
        <f t="shared" si="51"/>
        <v>0.25</v>
      </c>
      <c r="AG75" s="33">
        <v>2</v>
      </c>
      <c r="AH75" s="32">
        <f t="shared" si="52"/>
        <v>0.5</v>
      </c>
      <c r="AI75" s="33">
        <v>3</v>
      </c>
      <c r="AJ75" s="32">
        <f t="shared" si="53"/>
        <v>0.75</v>
      </c>
      <c r="AK75" s="33">
        <v>4</v>
      </c>
      <c r="AL75" s="210">
        <f t="shared" si="54"/>
        <v>1</v>
      </c>
      <c r="AM75" s="264">
        <v>0.25</v>
      </c>
      <c r="AN75" s="44">
        <f t="shared" si="16"/>
        <v>1</v>
      </c>
      <c r="AO75" s="121" t="s">
        <v>492</v>
      </c>
      <c r="AP75" s="45">
        <v>0.5</v>
      </c>
      <c r="AQ75" s="44">
        <f t="shared" si="144"/>
        <v>1</v>
      </c>
      <c r="AR75" s="122" t="s">
        <v>611</v>
      </c>
      <c r="AS75" s="45">
        <v>0.75</v>
      </c>
      <c r="AT75" s="44">
        <f t="shared" si="145"/>
        <v>1</v>
      </c>
      <c r="AU75" s="122" t="s">
        <v>671</v>
      </c>
      <c r="AV75" s="45"/>
      <c r="AW75" s="44">
        <f t="shared" si="146"/>
        <v>0</v>
      </c>
      <c r="AX75" s="265"/>
      <c r="AY75" s="231" t="s">
        <v>226</v>
      </c>
      <c r="AZ75" s="386" t="s">
        <v>227</v>
      </c>
      <c r="BA75" s="389" t="str">
        <f t="shared" si="131"/>
        <v/>
      </c>
      <c r="BB75" s="389" t="str">
        <f t="shared" si="132"/>
        <v/>
      </c>
      <c r="BC75" s="390"/>
      <c r="BD75" s="390"/>
      <c r="BE75" s="606" t="s">
        <v>588</v>
      </c>
      <c r="BF75" s="614" t="str">
        <f t="shared" si="133"/>
        <v/>
      </c>
      <c r="BG75" s="614" t="str">
        <f t="shared" si="134"/>
        <v>X</v>
      </c>
      <c r="BH75" s="615"/>
      <c r="BI75" s="615"/>
      <c r="BJ75" s="393" t="s">
        <v>588</v>
      </c>
    </row>
    <row r="76" spans="1:62" s="34" customFormat="1" ht="112.5" customHeight="1" x14ac:dyDescent="0.25">
      <c r="A76" s="582"/>
      <c r="B76" s="509"/>
      <c r="C76" s="509"/>
      <c r="D76" s="509"/>
      <c r="E76" s="509"/>
      <c r="F76" s="509"/>
      <c r="G76" s="509"/>
      <c r="H76" s="499"/>
      <c r="I76" s="585"/>
      <c r="J76" s="487"/>
      <c r="K76" s="487"/>
      <c r="L76" s="487"/>
      <c r="M76" s="487"/>
      <c r="N76" s="440" t="s">
        <v>311</v>
      </c>
      <c r="O76" s="287" t="s">
        <v>337</v>
      </c>
      <c r="P76" s="428"/>
      <c r="Q76" s="429" t="s">
        <v>7</v>
      </c>
      <c r="R76" s="429" t="s">
        <v>7</v>
      </c>
      <c r="S76" s="429" t="s">
        <v>7</v>
      </c>
      <c r="T76" s="429" t="s">
        <v>7</v>
      </c>
      <c r="U76" s="429" t="s">
        <v>7</v>
      </c>
      <c r="V76" s="429" t="s">
        <v>7</v>
      </c>
      <c r="W76" s="429" t="s">
        <v>7</v>
      </c>
      <c r="X76" s="429"/>
      <c r="Y76" s="429" t="s">
        <v>7</v>
      </c>
      <c r="Z76" s="429" t="s">
        <v>7</v>
      </c>
      <c r="AA76" s="429" t="s">
        <v>7</v>
      </c>
      <c r="AB76" s="429" t="s">
        <v>7</v>
      </c>
      <c r="AC76" s="370">
        <f t="shared" si="135"/>
        <v>11</v>
      </c>
      <c r="AD76" s="320" t="s">
        <v>341</v>
      </c>
      <c r="AE76" s="306">
        <v>1</v>
      </c>
      <c r="AF76" s="32">
        <f t="shared" si="51"/>
        <v>0.25</v>
      </c>
      <c r="AG76" s="33">
        <v>2</v>
      </c>
      <c r="AH76" s="32">
        <f t="shared" si="52"/>
        <v>0.5</v>
      </c>
      <c r="AI76" s="33">
        <v>3</v>
      </c>
      <c r="AJ76" s="32">
        <f t="shared" si="53"/>
        <v>0.75</v>
      </c>
      <c r="AK76" s="33">
        <v>4</v>
      </c>
      <c r="AL76" s="210">
        <f t="shared" si="54"/>
        <v>1</v>
      </c>
      <c r="AM76" s="264">
        <v>0.25</v>
      </c>
      <c r="AN76" s="44">
        <f t="shared" si="16"/>
        <v>1</v>
      </c>
      <c r="AO76" s="121" t="s">
        <v>493</v>
      </c>
      <c r="AP76" s="45">
        <v>0.5</v>
      </c>
      <c r="AQ76" s="44">
        <f t="shared" si="144"/>
        <v>1</v>
      </c>
      <c r="AR76" s="122" t="s">
        <v>622</v>
      </c>
      <c r="AS76" s="45">
        <v>0.75</v>
      </c>
      <c r="AT76" s="44">
        <f t="shared" si="145"/>
        <v>1</v>
      </c>
      <c r="AU76" s="452" t="s">
        <v>728</v>
      </c>
      <c r="AV76" s="45"/>
      <c r="AW76" s="44">
        <f t="shared" si="146"/>
        <v>0</v>
      </c>
      <c r="AX76" s="265" t="s">
        <v>686</v>
      </c>
      <c r="AY76" s="231" t="s">
        <v>226</v>
      </c>
      <c r="AZ76" s="386" t="s">
        <v>227</v>
      </c>
      <c r="BA76" s="389" t="str">
        <f t="shared" si="131"/>
        <v>X</v>
      </c>
      <c r="BB76" s="389" t="str">
        <f t="shared" si="132"/>
        <v/>
      </c>
      <c r="BC76" s="390"/>
      <c r="BD76" s="389" t="s">
        <v>513</v>
      </c>
      <c r="BE76" s="610" t="s">
        <v>605</v>
      </c>
      <c r="BF76" s="614" t="str">
        <f t="shared" si="133"/>
        <v/>
      </c>
      <c r="BG76" s="614" t="str">
        <f t="shared" si="134"/>
        <v>X</v>
      </c>
      <c r="BH76" s="615"/>
      <c r="BI76" s="614" t="s">
        <v>513</v>
      </c>
      <c r="BJ76" s="396" t="s">
        <v>786</v>
      </c>
    </row>
    <row r="77" spans="1:62" s="34" customFormat="1" ht="85.5" customHeight="1" x14ac:dyDescent="0.25">
      <c r="A77" s="582"/>
      <c r="B77" s="509"/>
      <c r="C77" s="509"/>
      <c r="D77" s="509"/>
      <c r="E77" s="509"/>
      <c r="F77" s="509"/>
      <c r="G77" s="509"/>
      <c r="H77" s="499"/>
      <c r="I77" s="585"/>
      <c r="J77" s="487"/>
      <c r="K77" s="487"/>
      <c r="L77" s="487"/>
      <c r="M77" s="487"/>
      <c r="N77" s="31" t="s">
        <v>290</v>
      </c>
      <c r="O77" s="287" t="s">
        <v>291</v>
      </c>
      <c r="P77" s="428"/>
      <c r="Q77" s="429"/>
      <c r="R77" s="430"/>
      <c r="S77" s="429" t="s">
        <v>7</v>
      </c>
      <c r="T77" s="429"/>
      <c r="U77" s="429"/>
      <c r="V77" s="429"/>
      <c r="W77" s="429"/>
      <c r="X77" s="429"/>
      <c r="Y77" s="429"/>
      <c r="Z77" s="429"/>
      <c r="AA77" s="430"/>
      <c r="AB77" s="429"/>
      <c r="AC77" s="370">
        <f t="shared" si="135"/>
        <v>1</v>
      </c>
      <c r="AD77" s="320" t="s">
        <v>292</v>
      </c>
      <c r="AE77" s="306">
        <v>1</v>
      </c>
      <c r="AF77" s="32">
        <f t="shared" ref="AF77:AF78" si="147">AE77/AK77</f>
        <v>0.25</v>
      </c>
      <c r="AG77" s="33">
        <v>2</v>
      </c>
      <c r="AH77" s="32">
        <f t="shared" ref="AH77:AH78" si="148">AG77/AK77</f>
        <v>0.5</v>
      </c>
      <c r="AI77" s="33">
        <v>3</v>
      </c>
      <c r="AJ77" s="32">
        <f t="shared" ref="AJ77:AJ78" si="149">AI77/AK77</f>
        <v>0.75</v>
      </c>
      <c r="AK77" s="33">
        <v>4</v>
      </c>
      <c r="AL77" s="210">
        <f t="shared" ref="AL77:AL78" si="150">AK77/AK77</f>
        <v>1</v>
      </c>
      <c r="AM77" s="264">
        <v>0.25</v>
      </c>
      <c r="AN77" s="44">
        <f t="shared" si="16"/>
        <v>1</v>
      </c>
      <c r="AO77" s="121" t="s">
        <v>495</v>
      </c>
      <c r="AP77" s="45">
        <v>0.2</v>
      </c>
      <c r="AQ77" s="44">
        <f t="shared" si="144"/>
        <v>0.4</v>
      </c>
      <c r="AR77" s="122" t="s">
        <v>638</v>
      </c>
      <c r="AS77" s="45">
        <v>0.5</v>
      </c>
      <c r="AT77" s="44">
        <f t="shared" si="145"/>
        <v>0.66666666666666663</v>
      </c>
      <c r="AU77" s="122" t="s">
        <v>714</v>
      </c>
      <c r="AV77" s="45"/>
      <c r="AW77" s="44">
        <f t="shared" si="146"/>
        <v>0</v>
      </c>
      <c r="AX77" s="265"/>
      <c r="AY77" s="231" t="s">
        <v>226</v>
      </c>
      <c r="AZ77" s="386" t="s">
        <v>231</v>
      </c>
      <c r="BA77" s="389" t="str">
        <f t="shared" si="131"/>
        <v/>
      </c>
      <c r="BB77" s="389" t="str">
        <f t="shared" si="132"/>
        <v/>
      </c>
      <c r="BC77" s="390"/>
      <c r="BD77" s="390"/>
      <c r="BE77" s="607" t="s">
        <v>593</v>
      </c>
      <c r="BF77" s="614" t="str">
        <f t="shared" si="133"/>
        <v/>
      </c>
      <c r="BG77" s="614" t="s">
        <v>7</v>
      </c>
      <c r="BH77" s="615"/>
      <c r="BI77" s="614" t="s">
        <v>513</v>
      </c>
      <c r="BJ77" s="395" t="s">
        <v>754</v>
      </c>
    </row>
    <row r="78" spans="1:62" s="34" customFormat="1" ht="79.5" customHeight="1" x14ac:dyDescent="0.25">
      <c r="A78" s="582"/>
      <c r="B78" s="509"/>
      <c r="C78" s="509"/>
      <c r="D78" s="509"/>
      <c r="E78" s="509"/>
      <c r="F78" s="509"/>
      <c r="G78" s="509"/>
      <c r="H78" s="499"/>
      <c r="I78" s="585"/>
      <c r="J78" s="487"/>
      <c r="K78" s="487"/>
      <c r="L78" s="487"/>
      <c r="M78" s="487"/>
      <c r="N78" s="31" t="s">
        <v>230</v>
      </c>
      <c r="O78" s="287" t="s">
        <v>229</v>
      </c>
      <c r="P78" s="428"/>
      <c r="Q78" s="429"/>
      <c r="R78" s="429"/>
      <c r="S78" s="429"/>
      <c r="T78" s="429"/>
      <c r="U78" s="429"/>
      <c r="V78" s="429" t="s">
        <v>7</v>
      </c>
      <c r="W78" s="429"/>
      <c r="X78" s="429"/>
      <c r="Y78" s="429"/>
      <c r="Z78" s="429"/>
      <c r="AA78" s="429"/>
      <c r="AB78" s="429"/>
      <c r="AC78" s="370">
        <f t="shared" si="135"/>
        <v>1</v>
      </c>
      <c r="AD78" s="320"/>
      <c r="AE78" s="306">
        <v>1</v>
      </c>
      <c r="AF78" s="32">
        <f t="shared" si="147"/>
        <v>0.25</v>
      </c>
      <c r="AG78" s="33">
        <v>2</v>
      </c>
      <c r="AH78" s="32">
        <f t="shared" si="148"/>
        <v>0.5</v>
      </c>
      <c r="AI78" s="33">
        <v>3</v>
      </c>
      <c r="AJ78" s="32">
        <f t="shared" si="149"/>
        <v>0.75</v>
      </c>
      <c r="AK78" s="33">
        <v>4</v>
      </c>
      <c r="AL78" s="210">
        <f t="shared" si="150"/>
        <v>1</v>
      </c>
      <c r="AM78" s="264">
        <v>0.25</v>
      </c>
      <c r="AN78" s="44">
        <f t="shared" si="16"/>
        <v>1</v>
      </c>
      <c r="AO78" s="121" t="s">
        <v>478</v>
      </c>
      <c r="AP78" s="45">
        <v>0.5</v>
      </c>
      <c r="AQ78" s="44">
        <f t="shared" si="144"/>
        <v>1</v>
      </c>
      <c r="AR78" s="122" t="s">
        <v>604</v>
      </c>
      <c r="AS78" s="45">
        <v>0.5</v>
      </c>
      <c r="AT78" s="44">
        <f t="shared" si="145"/>
        <v>0.66666666666666663</v>
      </c>
      <c r="AU78" s="122" t="s">
        <v>683</v>
      </c>
      <c r="AV78" s="45"/>
      <c r="AW78" s="44">
        <f t="shared" si="146"/>
        <v>0</v>
      </c>
      <c r="AX78" s="265"/>
      <c r="AY78" s="231" t="s">
        <v>226</v>
      </c>
      <c r="AZ78" s="386" t="s">
        <v>232</v>
      </c>
      <c r="BA78" s="389" t="str">
        <f t="shared" si="131"/>
        <v/>
      </c>
      <c r="BB78" s="389" t="str">
        <f t="shared" si="132"/>
        <v/>
      </c>
      <c r="BC78" s="390"/>
      <c r="BD78" s="390"/>
      <c r="BE78" s="606" t="s">
        <v>588</v>
      </c>
      <c r="BF78" s="614" t="str">
        <f t="shared" si="133"/>
        <v/>
      </c>
      <c r="BG78" s="614" t="str">
        <f t="shared" si="134"/>
        <v>X</v>
      </c>
      <c r="BH78" s="615"/>
      <c r="BI78" s="615"/>
      <c r="BJ78" s="395" t="s">
        <v>782</v>
      </c>
    </row>
    <row r="79" spans="1:62" ht="70.5" customHeight="1" thickBot="1" x14ac:dyDescent="0.3">
      <c r="A79" s="583"/>
      <c r="B79" s="510"/>
      <c r="C79" s="510"/>
      <c r="D79" s="510"/>
      <c r="E79" s="510"/>
      <c r="F79" s="510"/>
      <c r="G79" s="510"/>
      <c r="H79" s="500"/>
      <c r="I79" s="586"/>
      <c r="J79" s="496"/>
      <c r="K79" s="496"/>
      <c r="L79" s="496"/>
      <c r="M79" s="496"/>
      <c r="N79" s="441" t="s">
        <v>72</v>
      </c>
      <c r="O79" s="288" t="s">
        <v>73</v>
      </c>
      <c r="P79" s="431"/>
      <c r="Q79" s="432"/>
      <c r="R79" s="432"/>
      <c r="S79" s="432"/>
      <c r="T79" s="432"/>
      <c r="U79" s="432"/>
      <c r="V79" s="432" t="s">
        <v>7</v>
      </c>
      <c r="W79" s="432"/>
      <c r="X79" s="432"/>
      <c r="Y79" s="432" t="s">
        <v>7</v>
      </c>
      <c r="Z79" s="432"/>
      <c r="AA79" s="432"/>
      <c r="AB79" s="432" t="s">
        <v>7</v>
      </c>
      <c r="AC79" s="371">
        <f t="shared" si="135"/>
        <v>3</v>
      </c>
      <c r="AD79" s="322"/>
      <c r="AE79" s="307">
        <v>1</v>
      </c>
      <c r="AF79" s="73">
        <f t="shared" si="51"/>
        <v>0.25</v>
      </c>
      <c r="AG79" s="72">
        <v>2</v>
      </c>
      <c r="AH79" s="73">
        <f t="shared" si="52"/>
        <v>0.5</v>
      </c>
      <c r="AI79" s="72">
        <v>3</v>
      </c>
      <c r="AJ79" s="73">
        <f t="shared" si="53"/>
        <v>0.75</v>
      </c>
      <c r="AK79" s="72">
        <v>4</v>
      </c>
      <c r="AL79" s="211">
        <f t="shared" si="54"/>
        <v>1</v>
      </c>
      <c r="AM79" s="266">
        <v>0.25</v>
      </c>
      <c r="AN79" s="74">
        <f t="shared" si="16"/>
        <v>1</v>
      </c>
      <c r="AO79" s="123" t="s">
        <v>481</v>
      </c>
      <c r="AP79" s="188">
        <v>0.5</v>
      </c>
      <c r="AQ79" s="74">
        <f t="shared" si="144"/>
        <v>1</v>
      </c>
      <c r="AR79" s="124" t="s">
        <v>567</v>
      </c>
      <c r="AS79" s="188">
        <v>0.75</v>
      </c>
      <c r="AT79" s="74">
        <f t="shared" si="145"/>
        <v>1</v>
      </c>
      <c r="AU79" s="124" t="s">
        <v>684</v>
      </c>
      <c r="AV79" s="188"/>
      <c r="AW79" s="74">
        <f t="shared" si="146"/>
        <v>0</v>
      </c>
      <c r="AX79" s="267"/>
      <c r="AY79" s="232"/>
      <c r="AZ79" s="387"/>
      <c r="BA79" s="389" t="str">
        <f t="shared" si="131"/>
        <v/>
      </c>
      <c r="BB79" s="389" t="str">
        <f t="shared" si="132"/>
        <v/>
      </c>
      <c r="BC79" s="389"/>
      <c r="BD79" s="389"/>
      <c r="BE79" s="606" t="s">
        <v>588</v>
      </c>
      <c r="BF79" s="614" t="str">
        <f t="shared" si="133"/>
        <v/>
      </c>
      <c r="BG79" s="614" t="str">
        <f t="shared" si="134"/>
        <v>X</v>
      </c>
      <c r="BH79" s="614"/>
      <c r="BI79" s="614"/>
      <c r="BJ79" s="393" t="s">
        <v>588</v>
      </c>
    </row>
    <row r="80" spans="1:62" s="34" customFormat="1" ht="93" customHeight="1" x14ac:dyDescent="0.25">
      <c r="A80" s="570" t="s">
        <v>74</v>
      </c>
      <c r="B80" s="587">
        <f>AVERAGE(AN80:AN103)</f>
        <v>0.95</v>
      </c>
      <c r="C80" s="587">
        <f>AVERAGE(AQ80:AQ103)</f>
        <v>0.79545454545454541</v>
      </c>
      <c r="D80" s="587">
        <f>AVERAGE(AT80:AT103)</f>
        <v>0.80303030303030287</v>
      </c>
      <c r="E80" s="587">
        <f>AVERAGE(AM80:AM103)</f>
        <v>0.24608499999999997</v>
      </c>
      <c r="F80" s="587">
        <f>AVERAGE(AP80:AP103)</f>
        <v>0.38649545454545459</v>
      </c>
      <c r="G80" s="587">
        <f>AVERAGE(AS80:AS103)</f>
        <v>0.60265454545454544</v>
      </c>
      <c r="H80" s="590" t="e">
        <f>AVERAGE(AV80:AV103)</f>
        <v>#DIV/0!</v>
      </c>
      <c r="I80" s="573" t="s">
        <v>75</v>
      </c>
      <c r="J80" s="172">
        <f>AM80</f>
        <v>0.25</v>
      </c>
      <c r="K80" s="172">
        <f>AP80</f>
        <v>0.5</v>
      </c>
      <c r="L80" s="172">
        <f>AS80</f>
        <v>0.75</v>
      </c>
      <c r="M80" s="172">
        <f>AV80</f>
        <v>0</v>
      </c>
      <c r="N80" s="125" t="s">
        <v>368</v>
      </c>
      <c r="O80" s="289" t="s">
        <v>369</v>
      </c>
      <c r="P80" s="433"/>
      <c r="Q80" s="434"/>
      <c r="R80" s="434"/>
      <c r="S80" s="434"/>
      <c r="T80" s="434"/>
      <c r="U80" s="434"/>
      <c r="V80" s="434"/>
      <c r="W80" s="434"/>
      <c r="X80" s="434"/>
      <c r="Y80" s="434" t="s">
        <v>7</v>
      </c>
      <c r="Z80" s="434"/>
      <c r="AA80" s="434" t="s">
        <v>7</v>
      </c>
      <c r="AB80" s="434"/>
      <c r="AC80" s="372">
        <f t="shared" si="135"/>
        <v>2</v>
      </c>
      <c r="AD80" s="130" t="s">
        <v>293</v>
      </c>
      <c r="AE80" s="308">
        <v>0.25</v>
      </c>
      <c r="AF80" s="127">
        <f t="shared" si="51"/>
        <v>0.25</v>
      </c>
      <c r="AG80" s="126">
        <v>0.5</v>
      </c>
      <c r="AH80" s="127">
        <f t="shared" si="52"/>
        <v>0.5</v>
      </c>
      <c r="AI80" s="126">
        <v>0.75</v>
      </c>
      <c r="AJ80" s="127">
        <f t="shared" si="53"/>
        <v>0.75</v>
      </c>
      <c r="AK80" s="126">
        <v>1</v>
      </c>
      <c r="AL80" s="212">
        <f t="shared" si="54"/>
        <v>1</v>
      </c>
      <c r="AM80" s="268">
        <v>0.25</v>
      </c>
      <c r="AN80" s="71">
        <f t="shared" ref="AN80:AN102" si="151">AM80/AF80</f>
        <v>1</v>
      </c>
      <c r="AO80" s="128" t="s">
        <v>466</v>
      </c>
      <c r="AP80" s="175">
        <v>0.5</v>
      </c>
      <c r="AQ80" s="71">
        <f t="shared" si="144"/>
        <v>1</v>
      </c>
      <c r="AR80" s="129" t="s">
        <v>623</v>
      </c>
      <c r="AS80" s="175">
        <v>0.75</v>
      </c>
      <c r="AT80" s="71">
        <f t="shared" si="145"/>
        <v>1</v>
      </c>
      <c r="AU80" s="129" t="s">
        <v>672</v>
      </c>
      <c r="AV80" s="175"/>
      <c r="AW80" s="71">
        <f t="shared" si="146"/>
        <v>0</v>
      </c>
      <c r="AX80" s="269"/>
      <c r="AY80" s="233" t="s">
        <v>192</v>
      </c>
      <c r="AZ80" s="289" t="s">
        <v>191</v>
      </c>
      <c r="BA80" s="389" t="str">
        <f t="shared" si="131"/>
        <v/>
      </c>
      <c r="BB80" s="389" t="str">
        <f t="shared" si="132"/>
        <v/>
      </c>
      <c r="BC80" s="390" t="s">
        <v>515</v>
      </c>
      <c r="BD80" s="389" t="s">
        <v>513</v>
      </c>
      <c r="BE80" s="608" t="s">
        <v>594</v>
      </c>
      <c r="BF80" s="614" t="str">
        <f t="shared" si="133"/>
        <v/>
      </c>
      <c r="BG80" s="614" t="str">
        <f t="shared" si="134"/>
        <v>X</v>
      </c>
      <c r="BH80" s="615" t="s">
        <v>515</v>
      </c>
      <c r="BI80" s="614" t="s">
        <v>513</v>
      </c>
      <c r="BJ80" s="393" t="s">
        <v>588</v>
      </c>
    </row>
    <row r="81" spans="1:62" s="34" customFormat="1" ht="117.75" customHeight="1" x14ac:dyDescent="0.25">
      <c r="A81" s="571"/>
      <c r="B81" s="588"/>
      <c r="C81" s="588"/>
      <c r="D81" s="588"/>
      <c r="E81" s="588"/>
      <c r="F81" s="588"/>
      <c r="G81" s="588"/>
      <c r="H81" s="591"/>
      <c r="I81" s="574"/>
      <c r="J81" s="173">
        <f t="shared" ref="J81:J103" si="152">AM81</f>
        <v>0.25</v>
      </c>
      <c r="K81" s="173">
        <f t="shared" ref="K81:K103" si="153">AP81</f>
        <v>0.25</v>
      </c>
      <c r="L81" s="173">
        <f t="shared" ref="L81:L103" si="154">AS81</f>
        <v>0.5</v>
      </c>
      <c r="M81" s="173">
        <f t="shared" ref="M81:M103" si="155">AV81</f>
        <v>0</v>
      </c>
      <c r="N81" s="131" t="s">
        <v>201</v>
      </c>
      <c r="O81" s="290" t="s">
        <v>193</v>
      </c>
      <c r="P81" s="435"/>
      <c r="Q81" s="436"/>
      <c r="R81" s="436"/>
      <c r="S81" s="436"/>
      <c r="T81" s="436"/>
      <c r="U81" s="436"/>
      <c r="V81" s="436"/>
      <c r="W81" s="436"/>
      <c r="X81" s="436"/>
      <c r="Y81" s="436" t="s">
        <v>7</v>
      </c>
      <c r="Z81" s="436"/>
      <c r="AA81" s="436" t="s">
        <v>7</v>
      </c>
      <c r="AB81" s="436"/>
      <c r="AC81" s="373">
        <f t="shared" si="135"/>
        <v>2</v>
      </c>
      <c r="AD81" s="136" t="s">
        <v>293</v>
      </c>
      <c r="AE81" s="309">
        <v>0.25</v>
      </c>
      <c r="AF81" s="133">
        <f t="shared" ref="AF81" si="156">AE81/AK81</f>
        <v>0.25</v>
      </c>
      <c r="AG81" s="132">
        <v>0.5</v>
      </c>
      <c r="AH81" s="133">
        <f t="shared" ref="AH81" si="157">AG81/AK81</f>
        <v>0.5</v>
      </c>
      <c r="AI81" s="132">
        <v>0.75</v>
      </c>
      <c r="AJ81" s="133">
        <f t="shared" ref="AJ81" si="158">AI81/AK81</f>
        <v>0.75</v>
      </c>
      <c r="AK81" s="132">
        <v>1</v>
      </c>
      <c r="AL81" s="213">
        <f t="shared" ref="AL81" si="159">AK81/AK81</f>
        <v>1</v>
      </c>
      <c r="AM81" s="270">
        <v>0.25</v>
      </c>
      <c r="AN81" s="44">
        <f t="shared" si="151"/>
        <v>1</v>
      </c>
      <c r="AO81" s="134" t="s">
        <v>467</v>
      </c>
      <c r="AP81" s="174">
        <v>0.25</v>
      </c>
      <c r="AQ81" s="44">
        <f t="shared" si="144"/>
        <v>0.5</v>
      </c>
      <c r="AR81" s="135" t="s">
        <v>624</v>
      </c>
      <c r="AS81" s="174">
        <v>0.5</v>
      </c>
      <c r="AT81" s="44">
        <f t="shared" si="145"/>
        <v>0.66666666666666663</v>
      </c>
      <c r="AU81" s="135" t="s">
        <v>673</v>
      </c>
      <c r="AV81" s="174"/>
      <c r="AW81" s="44">
        <f t="shared" si="146"/>
        <v>0</v>
      </c>
      <c r="AX81" s="271"/>
      <c r="AY81" s="234" t="s">
        <v>192</v>
      </c>
      <c r="AZ81" s="290" t="s">
        <v>191</v>
      </c>
      <c r="BA81" s="389" t="str">
        <f t="shared" si="131"/>
        <v/>
      </c>
      <c r="BB81" s="389" t="str">
        <f t="shared" si="132"/>
        <v/>
      </c>
      <c r="BC81" s="390"/>
      <c r="BD81" s="390"/>
      <c r="BE81" s="608" t="s">
        <v>594</v>
      </c>
      <c r="BF81" s="614" t="str">
        <f t="shared" si="133"/>
        <v/>
      </c>
      <c r="BG81" s="614" t="s">
        <v>7</v>
      </c>
      <c r="BH81" s="615"/>
      <c r="BI81" s="614" t="s">
        <v>513</v>
      </c>
      <c r="BJ81" s="395" t="s">
        <v>755</v>
      </c>
    </row>
    <row r="82" spans="1:62" s="34" customFormat="1" ht="105.75" customHeight="1" x14ac:dyDescent="0.25">
      <c r="A82" s="571"/>
      <c r="B82" s="588"/>
      <c r="C82" s="588"/>
      <c r="D82" s="588"/>
      <c r="E82" s="588"/>
      <c r="F82" s="588"/>
      <c r="G82" s="588"/>
      <c r="H82" s="591"/>
      <c r="I82" s="574"/>
      <c r="J82" s="173">
        <f t="shared" si="152"/>
        <v>1</v>
      </c>
      <c r="K82" s="173">
        <f t="shared" si="153"/>
        <v>1</v>
      </c>
      <c r="L82" s="173">
        <f t="shared" si="154"/>
        <v>1</v>
      </c>
      <c r="M82" s="173">
        <f t="shared" si="155"/>
        <v>0</v>
      </c>
      <c r="N82" s="131" t="s">
        <v>352</v>
      </c>
      <c r="O82" s="290" t="s">
        <v>338</v>
      </c>
      <c r="P82" s="435"/>
      <c r="Q82" s="436"/>
      <c r="R82" s="436"/>
      <c r="S82" s="436"/>
      <c r="T82" s="436" t="s">
        <v>7</v>
      </c>
      <c r="U82" s="436"/>
      <c r="V82" s="436"/>
      <c r="W82" s="436"/>
      <c r="X82" s="436"/>
      <c r="Y82" s="436"/>
      <c r="Z82" s="436"/>
      <c r="AA82" s="436" t="s">
        <v>7</v>
      </c>
      <c r="AB82" s="436"/>
      <c r="AC82" s="373">
        <f t="shared" si="135"/>
        <v>2</v>
      </c>
      <c r="AD82" s="136" t="s">
        <v>288</v>
      </c>
      <c r="AE82" s="309">
        <v>1</v>
      </c>
      <c r="AF82" s="133">
        <f t="shared" ref="AF82:AF85" si="160">AE82/AK82</f>
        <v>1</v>
      </c>
      <c r="AG82" s="132">
        <v>1</v>
      </c>
      <c r="AH82" s="133">
        <f t="shared" ref="AH82:AH85" si="161">AG82/AK82</f>
        <v>1</v>
      </c>
      <c r="AI82" s="132">
        <v>1</v>
      </c>
      <c r="AJ82" s="133">
        <f t="shared" ref="AJ82:AJ85" si="162">AI82/AK82</f>
        <v>1</v>
      </c>
      <c r="AK82" s="132">
        <v>1</v>
      </c>
      <c r="AL82" s="213">
        <f t="shared" ref="AL82:AL85" si="163">AK82/AK82</f>
        <v>1</v>
      </c>
      <c r="AM82" s="270">
        <v>1</v>
      </c>
      <c r="AN82" s="44">
        <f t="shared" si="151"/>
        <v>1</v>
      </c>
      <c r="AO82" s="134" t="s">
        <v>468</v>
      </c>
      <c r="AP82" s="174">
        <v>1</v>
      </c>
      <c r="AQ82" s="44">
        <f t="shared" si="144"/>
        <v>1</v>
      </c>
      <c r="AR82" s="135" t="s">
        <v>574</v>
      </c>
      <c r="AS82" s="174">
        <v>1</v>
      </c>
      <c r="AT82" s="44">
        <f t="shared" si="145"/>
        <v>1</v>
      </c>
      <c r="AU82" s="135" t="s">
        <v>655</v>
      </c>
      <c r="AV82" s="174"/>
      <c r="AW82" s="44">
        <f t="shared" si="146"/>
        <v>0</v>
      </c>
      <c r="AX82" s="271"/>
      <c r="AY82" s="234" t="s">
        <v>192</v>
      </c>
      <c r="AZ82" s="290" t="s">
        <v>195</v>
      </c>
      <c r="BA82" s="389" t="str">
        <f t="shared" si="131"/>
        <v/>
      </c>
      <c r="BB82" s="389" t="str">
        <f t="shared" si="132"/>
        <v/>
      </c>
      <c r="BC82" s="390"/>
      <c r="BD82" s="390"/>
      <c r="BE82" s="606" t="s">
        <v>588</v>
      </c>
      <c r="BF82" s="614" t="str">
        <f t="shared" si="133"/>
        <v/>
      </c>
      <c r="BG82" s="614" t="str">
        <f t="shared" si="134"/>
        <v/>
      </c>
      <c r="BH82" s="615"/>
      <c r="BI82" s="615"/>
      <c r="BJ82" s="393" t="s">
        <v>588</v>
      </c>
    </row>
    <row r="83" spans="1:62" s="34" customFormat="1" ht="120.75" customHeight="1" x14ac:dyDescent="0.25">
      <c r="A83" s="571"/>
      <c r="B83" s="588"/>
      <c r="C83" s="588"/>
      <c r="D83" s="588"/>
      <c r="E83" s="588"/>
      <c r="F83" s="588"/>
      <c r="G83" s="588"/>
      <c r="H83" s="591"/>
      <c r="I83" s="574"/>
      <c r="J83" s="173">
        <f t="shared" si="152"/>
        <v>0.25</v>
      </c>
      <c r="K83" s="173">
        <f t="shared" si="153"/>
        <v>0.5</v>
      </c>
      <c r="L83" s="173">
        <f t="shared" si="154"/>
        <v>0.75</v>
      </c>
      <c r="M83" s="173">
        <f t="shared" si="155"/>
        <v>0</v>
      </c>
      <c r="N83" s="131" t="s">
        <v>202</v>
      </c>
      <c r="O83" s="290" t="s">
        <v>203</v>
      </c>
      <c r="P83" s="435"/>
      <c r="Q83" s="436"/>
      <c r="R83" s="436"/>
      <c r="S83" s="436"/>
      <c r="T83" s="436" t="s">
        <v>7</v>
      </c>
      <c r="U83" s="436"/>
      <c r="V83" s="436"/>
      <c r="W83" s="436"/>
      <c r="X83" s="436"/>
      <c r="Y83" s="436"/>
      <c r="Z83" s="436"/>
      <c r="AA83" s="436"/>
      <c r="AB83" s="436"/>
      <c r="AC83" s="373">
        <f t="shared" si="135"/>
        <v>1</v>
      </c>
      <c r="AD83" s="136" t="s">
        <v>288</v>
      </c>
      <c r="AE83" s="309">
        <v>0.25</v>
      </c>
      <c r="AF83" s="133">
        <f t="shared" si="160"/>
        <v>0.25</v>
      </c>
      <c r="AG83" s="132">
        <v>0.5</v>
      </c>
      <c r="AH83" s="133">
        <f t="shared" si="161"/>
        <v>0.5</v>
      </c>
      <c r="AI83" s="132">
        <v>0.75</v>
      </c>
      <c r="AJ83" s="133">
        <f t="shared" si="162"/>
        <v>0.75</v>
      </c>
      <c r="AK83" s="132">
        <v>1</v>
      </c>
      <c r="AL83" s="213">
        <f t="shared" si="163"/>
        <v>1</v>
      </c>
      <c r="AM83" s="270">
        <v>0.25</v>
      </c>
      <c r="AN83" s="44">
        <f t="shared" si="151"/>
        <v>1</v>
      </c>
      <c r="AO83" s="134" t="s">
        <v>426</v>
      </c>
      <c r="AP83" s="174">
        <v>0.5</v>
      </c>
      <c r="AQ83" s="44">
        <f t="shared" si="144"/>
        <v>1</v>
      </c>
      <c r="AR83" s="135" t="s">
        <v>575</v>
      </c>
      <c r="AS83" s="174">
        <v>0.75</v>
      </c>
      <c r="AT83" s="44">
        <f t="shared" si="145"/>
        <v>1</v>
      </c>
      <c r="AU83" s="135" t="s">
        <v>759</v>
      </c>
      <c r="AV83" s="174"/>
      <c r="AW83" s="44">
        <f t="shared" si="146"/>
        <v>0</v>
      </c>
      <c r="AX83" s="271"/>
      <c r="AY83" s="234" t="s">
        <v>192</v>
      </c>
      <c r="AZ83" s="290" t="s">
        <v>196</v>
      </c>
      <c r="BA83" s="389" t="str">
        <f t="shared" si="131"/>
        <v/>
      </c>
      <c r="BB83" s="389" t="str">
        <f t="shared" si="132"/>
        <v/>
      </c>
      <c r="BC83" s="390"/>
      <c r="BD83" s="390"/>
      <c r="BE83" s="606" t="s">
        <v>588</v>
      </c>
      <c r="BF83" s="614" t="str">
        <f t="shared" si="133"/>
        <v/>
      </c>
      <c r="BG83" s="614" t="str">
        <f t="shared" si="134"/>
        <v>X</v>
      </c>
      <c r="BH83" s="615"/>
      <c r="BI83" s="615"/>
      <c r="BJ83" s="393" t="s">
        <v>588</v>
      </c>
    </row>
    <row r="84" spans="1:62" s="34" customFormat="1" ht="120.75" customHeight="1" x14ac:dyDescent="0.25">
      <c r="A84" s="571"/>
      <c r="B84" s="588"/>
      <c r="C84" s="588"/>
      <c r="D84" s="588"/>
      <c r="E84" s="588"/>
      <c r="F84" s="588"/>
      <c r="G84" s="588"/>
      <c r="H84" s="591"/>
      <c r="I84" s="574"/>
      <c r="J84" s="173">
        <f t="shared" si="152"/>
        <v>0.25</v>
      </c>
      <c r="K84" s="173">
        <f t="shared" si="153"/>
        <v>0.5</v>
      </c>
      <c r="L84" s="173">
        <f t="shared" si="154"/>
        <v>0.75</v>
      </c>
      <c r="M84" s="173">
        <f t="shared" si="155"/>
        <v>0</v>
      </c>
      <c r="N84" s="131" t="s">
        <v>294</v>
      </c>
      <c r="O84" s="290" t="s">
        <v>199</v>
      </c>
      <c r="P84" s="435"/>
      <c r="Q84" s="436"/>
      <c r="R84" s="436"/>
      <c r="S84" s="436"/>
      <c r="T84" s="436" t="s">
        <v>7</v>
      </c>
      <c r="U84" s="436"/>
      <c r="V84" s="436"/>
      <c r="W84" s="436"/>
      <c r="X84" s="436"/>
      <c r="Y84" s="436"/>
      <c r="Z84" s="436"/>
      <c r="AA84" s="436"/>
      <c r="AB84" s="436"/>
      <c r="AC84" s="373">
        <f t="shared" si="135"/>
        <v>1</v>
      </c>
      <c r="AD84" s="136"/>
      <c r="AE84" s="309">
        <v>0.25</v>
      </c>
      <c r="AF84" s="133">
        <f t="shared" si="160"/>
        <v>0.25</v>
      </c>
      <c r="AG84" s="132">
        <v>0.5</v>
      </c>
      <c r="AH84" s="133">
        <f t="shared" si="161"/>
        <v>0.5</v>
      </c>
      <c r="AI84" s="132">
        <v>0.75</v>
      </c>
      <c r="AJ84" s="133">
        <f t="shared" si="162"/>
        <v>0.75</v>
      </c>
      <c r="AK84" s="132">
        <v>1</v>
      </c>
      <c r="AL84" s="213">
        <f t="shared" si="163"/>
        <v>1</v>
      </c>
      <c r="AM84" s="270">
        <v>0.25</v>
      </c>
      <c r="AN84" s="44">
        <f t="shared" si="151"/>
        <v>1</v>
      </c>
      <c r="AO84" s="134" t="s">
        <v>427</v>
      </c>
      <c r="AP84" s="174">
        <v>0.5</v>
      </c>
      <c r="AQ84" s="44">
        <f t="shared" si="144"/>
        <v>1</v>
      </c>
      <c r="AR84" s="135" t="s">
        <v>576</v>
      </c>
      <c r="AS84" s="174">
        <v>0.75</v>
      </c>
      <c r="AT84" s="44">
        <f t="shared" si="145"/>
        <v>1</v>
      </c>
      <c r="AU84" s="135" t="s">
        <v>760</v>
      </c>
      <c r="AV84" s="174"/>
      <c r="AW84" s="44">
        <f t="shared" si="146"/>
        <v>0</v>
      </c>
      <c r="AX84" s="271"/>
      <c r="AY84" s="234" t="s">
        <v>192</v>
      </c>
      <c r="AZ84" s="290" t="s">
        <v>197</v>
      </c>
      <c r="BA84" s="389" t="str">
        <f t="shared" si="131"/>
        <v/>
      </c>
      <c r="BB84" s="389" t="str">
        <f t="shared" si="132"/>
        <v/>
      </c>
      <c r="BC84" s="390"/>
      <c r="BD84" s="390"/>
      <c r="BE84" s="606" t="s">
        <v>588</v>
      </c>
      <c r="BF84" s="614" t="str">
        <f t="shared" si="133"/>
        <v/>
      </c>
      <c r="BG84" s="614" t="str">
        <f t="shared" si="134"/>
        <v>X</v>
      </c>
      <c r="BH84" s="615"/>
      <c r="BI84" s="615"/>
      <c r="BJ84" s="393" t="s">
        <v>588</v>
      </c>
    </row>
    <row r="85" spans="1:62" s="34" customFormat="1" ht="120.75" customHeight="1" x14ac:dyDescent="0.25">
      <c r="A85" s="571"/>
      <c r="B85" s="588"/>
      <c r="C85" s="588"/>
      <c r="D85" s="588"/>
      <c r="E85" s="588"/>
      <c r="F85" s="588"/>
      <c r="G85" s="588"/>
      <c r="H85" s="591"/>
      <c r="I85" s="574"/>
      <c r="J85" s="173">
        <f t="shared" si="152"/>
        <v>0.25</v>
      </c>
      <c r="K85" s="173">
        <f t="shared" si="153"/>
        <v>0.5</v>
      </c>
      <c r="L85" s="173">
        <f t="shared" si="154"/>
        <v>0.75</v>
      </c>
      <c r="M85" s="173">
        <f t="shared" si="155"/>
        <v>0</v>
      </c>
      <c r="N85" s="131" t="s">
        <v>294</v>
      </c>
      <c r="O85" s="290" t="s">
        <v>200</v>
      </c>
      <c r="P85" s="435"/>
      <c r="Q85" s="436"/>
      <c r="R85" s="436"/>
      <c r="S85" s="436"/>
      <c r="T85" s="436" t="s">
        <v>7</v>
      </c>
      <c r="U85" s="436"/>
      <c r="V85" s="436"/>
      <c r="W85" s="436"/>
      <c r="X85" s="436"/>
      <c r="Y85" s="436"/>
      <c r="Z85" s="436"/>
      <c r="AA85" s="436"/>
      <c r="AB85" s="436"/>
      <c r="AC85" s="373">
        <f t="shared" si="135"/>
        <v>1</v>
      </c>
      <c r="AD85" s="136"/>
      <c r="AE85" s="309">
        <v>0.25</v>
      </c>
      <c r="AF85" s="133">
        <f t="shared" si="160"/>
        <v>0.25</v>
      </c>
      <c r="AG85" s="132">
        <v>0.5</v>
      </c>
      <c r="AH85" s="133">
        <f t="shared" si="161"/>
        <v>0.5</v>
      </c>
      <c r="AI85" s="132">
        <v>0.75</v>
      </c>
      <c r="AJ85" s="133">
        <f t="shared" si="162"/>
        <v>0.75</v>
      </c>
      <c r="AK85" s="132">
        <v>1</v>
      </c>
      <c r="AL85" s="213">
        <f t="shared" si="163"/>
        <v>1</v>
      </c>
      <c r="AM85" s="270">
        <v>0.25</v>
      </c>
      <c r="AN85" s="44">
        <f t="shared" si="151"/>
        <v>1</v>
      </c>
      <c r="AO85" s="134" t="s">
        <v>427</v>
      </c>
      <c r="AP85" s="174">
        <v>0.5</v>
      </c>
      <c r="AQ85" s="44">
        <f t="shared" si="144"/>
        <v>1</v>
      </c>
      <c r="AR85" s="135" t="s">
        <v>576</v>
      </c>
      <c r="AS85" s="174">
        <v>0.75</v>
      </c>
      <c r="AT85" s="44">
        <f t="shared" si="145"/>
        <v>1</v>
      </c>
      <c r="AU85" s="135" t="s">
        <v>760</v>
      </c>
      <c r="AV85" s="174"/>
      <c r="AW85" s="44">
        <f t="shared" si="146"/>
        <v>0</v>
      </c>
      <c r="AX85" s="271"/>
      <c r="AY85" s="234" t="s">
        <v>192</v>
      </c>
      <c r="AZ85" s="290" t="s">
        <v>198</v>
      </c>
      <c r="BA85" s="389" t="str">
        <f t="shared" si="131"/>
        <v/>
      </c>
      <c r="BB85" s="389" t="str">
        <f t="shared" si="132"/>
        <v/>
      </c>
      <c r="BC85" s="390"/>
      <c r="BD85" s="390"/>
      <c r="BE85" s="606" t="s">
        <v>588</v>
      </c>
      <c r="BF85" s="614" t="str">
        <f t="shared" si="133"/>
        <v/>
      </c>
      <c r="BG85" s="614" t="str">
        <f t="shared" si="134"/>
        <v>X</v>
      </c>
      <c r="BH85" s="615"/>
      <c r="BI85" s="615"/>
      <c r="BJ85" s="393" t="s">
        <v>588</v>
      </c>
    </row>
    <row r="86" spans="1:62" s="34" customFormat="1" ht="76.5" customHeight="1" x14ac:dyDescent="0.25">
      <c r="A86" s="571"/>
      <c r="B86" s="588"/>
      <c r="C86" s="588"/>
      <c r="D86" s="588"/>
      <c r="E86" s="588"/>
      <c r="F86" s="588"/>
      <c r="G86" s="588"/>
      <c r="H86" s="591"/>
      <c r="I86" s="574"/>
      <c r="J86" s="173">
        <f t="shared" si="152"/>
        <v>0.25</v>
      </c>
      <c r="K86" s="173">
        <f t="shared" si="153"/>
        <v>0</v>
      </c>
      <c r="L86" s="173">
        <f t="shared" si="154"/>
        <v>0.75</v>
      </c>
      <c r="M86" s="173">
        <f t="shared" si="155"/>
        <v>0</v>
      </c>
      <c r="N86" s="131" t="s">
        <v>376</v>
      </c>
      <c r="O86" s="290" t="s">
        <v>194</v>
      </c>
      <c r="P86" s="435"/>
      <c r="Q86" s="436"/>
      <c r="R86" s="436"/>
      <c r="S86" s="436"/>
      <c r="T86" s="436"/>
      <c r="U86" s="436"/>
      <c r="V86" s="436"/>
      <c r="W86" s="436"/>
      <c r="X86" s="436"/>
      <c r="Y86" s="436" t="s">
        <v>7</v>
      </c>
      <c r="Z86" s="436"/>
      <c r="AA86" s="436"/>
      <c r="AB86" s="436"/>
      <c r="AC86" s="373">
        <f t="shared" si="135"/>
        <v>1</v>
      </c>
      <c r="AD86" s="136" t="s">
        <v>98</v>
      </c>
      <c r="AE86" s="309">
        <v>0.25</v>
      </c>
      <c r="AF86" s="133">
        <f t="shared" ref="AF86" si="164">AE86/AK86</f>
        <v>0.25</v>
      </c>
      <c r="AG86" s="132">
        <v>0.5</v>
      </c>
      <c r="AH86" s="133">
        <f t="shared" ref="AH86" si="165">AG86/AK86</f>
        <v>0.5</v>
      </c>
      <c r="AI86" s="132">
        <v>0.75</v>
      </c>
      <c r="AJ86" s="133">
        <f t="shared" ref="AJ86" si="166">AI86/AK86</f>
        <v>0.75</v>
      </c>
      <c r="AK86" s="132">
        <v>1</v>
      </c>
      <c r="AL86" s="213">
        <f t="shared" ref="AL86" si="167">AK86/AK86</f>
        <v>1</v>
      </c>
      <c r="AM86" s="270">
        <v>0.25</v>
      </c>
      <c r="AN86" s="44">
        <f t="shared" si="151"/>
        <v>1</v>
      </c>
      <c r="AO86" s="134" t="s">
        <v>420</v>
      </c>
      <c r="AP86" s="174">
        <v>0</v>
      </c>
      <c r="AQ86" s="44">
        <f t="shared" si="144"/>
        <v>0</v>
      </c>
      <c r="AR86" s="135" t="s">
        <v>625</v>
      </c>
      <c r="AS86" s="174">
        <v>0.75</v>
      </c>
      <c r="AT86" s="44">
        <f t="shared" si="145"/>
        <v>1</v>
      </c>
      <c r="AU86" s="135" t="s">
        <v>674</v>
      </c>
      <c r="AV86" s="174"/>
      <c r="AW86" s="44">
        <f t="shared" si="146"/>
        <v>0</v>
      </c>
      <c r="AX86" s="271"/>
      <c r="AY86" s="234" t="s">
        <v>192</v>
      </c>
      <c r="AZ86" s="290" t="s">
        <v>191</v>
      </c>
      <c r="BA86" s="389" t="str">
        <f t="shared" si="131"/>
        <v/>
      </c>
      <c r="BB86" s="389" t="str">
        <f t="shared" si="132"/>
        <v/>
      </c>
      <c r="BC86" s="390"/>
      <c r="BD86" s="390"/>
      <c r="BE86" s="611" t="s">
        <v>568</v>
      </c>
      <c r="BF86" s="614" t="str">
        <f t="shared" si="133"/>
        <v/>
      </c>
      <c r="BG86" s="614" t="s">
        <v>7</v>
      </c>
      <c r="BH86" s="615"/>
      <c r="BI86" s="614" t="s">
        <v>513</v>
      </c>
      <c r="BJ86" s="393" t="s">
        <v>588</v>
      </c>
    </row>
    <row r="87" spans="1:62" s="34" customFormat="1" ht="120.75" customHeight="1" x14ac:dyDescent="0.25">
      <c r="A87" s="571"/>
      <c r="B87" s="588"/>
      <c r="C87" s="588"/>
      <c r="D87" s="588"/>
      <c r="E87" s="588"/>
      <c r="F87" s="588"/>
      <c r="G87" s="588"/>
      <c r="H87" s="591"/>
      <c r="I87" s="574"/>
      <c r="J87" s="173">
        <f t="shared" si="152"/>
        <v>0.25</v>
      </c>
      <c r="K87" s="173">
        <f t="shared" si="153"/>
        <v>0</v>
      </c>
      <c r="L87" s="173">
        <f t="shared" si="154"/>
        <v>0.75</v>
      </c>
      <c r="M87" s="173">
        <f t="shared" si="155"/>
        <v>0</v>
      </c>
      <c r="N87" s="131" t="s">
        <v>211</v>
      </c>
      <c r="O87" s="290" t="s">
        <v>212</v>
      </c>
      <c r="P87" s="435"/>
      <c r="Q87" s="436"/>
      <c r="R87" s="436"/>
      <c r="S87" s="436"/>
      <c r="T87" s="436" t="s">
        <v>7</v>
      </c>
      <c r="U87" s="436"/>
      <c r="V87" s="436"/>
      <c r="W87" s="436"/>
      <c r="X87" s="436"/>
      <c r="Y87" s="436"/>
      <c r="Z87" s="436"/>
      <c r="AA87" s="436"/>
      <c r="AB87" s="436"/>
      <c r="AC87" s="373">
        <f t="shared" si="135"/>
        <v>1</v>
      </c>
      <c r="AD87" s="136" t="s">
        <v>295</v>
      </c>
      <c r="AE87" s="309">
        <v>0.25</v>
      </c>
      <c r="AF87" s="133">
        <f t="shared" ref="AF87:AF90" si="168">AE87/AK87</f>
        <v>0.25</v>
      </c>
      <c r="AG87" s="132">
        <v>0.5</v>
      </c>
      <c r="AH87" s="133">
        <f t="shared" ref="AH87:AH90" si="169">AG87/AK87</f>
        <v>0.5</v>
      </c>
      <c r="AI87" s="132">
        <v>0.75</v>
      </c>
      <c r="AJ87" s="133">
        <f t="shared" ref="AJ87:AJ90" si="170">AI87/AK87</f>
        <v>0.75</v>
      </c>
      <c r="AK87" s="132">
        <v>1</v>
      </c>
      <c r="AL87" s="213">
        <f t="shared" ref="AL87:AL90" si="171">AK87/AK87</f>
        <v>1</v>
      </c>
      <c r="AM87" s="270">
        <v>0.25</v>
      </c>
      <c r="AN87" s="44">
        <f t="shared" si="151"/>
        <v>1</v>
      </c>
      <c r="AO87" s="134" t="s">
        <v>428</v>
      </c>
      <c r="AP87" s="174">
        <v>0</v>
      </c>
      <c r="AQ87" s="44">
        <f t="shared" si="144"/>
        <v>0</v>
      </c>
      <c r="AR87" s="135" t="s">
        <v>577</v>
      </c>
      <c r="AS87" s="174">
        <v>0.75</v>
      </c>
      <c r="AT87" s="44">
        <f t="shared" si="145"/>
        <v>1</v>
      </c>
      <c r="AU87" s="135" t="s">
        <v>762</v>
      </c>
      <c r="AV87" s="174"/>
      <c r="AW87" s="44">
        <f t="shared" si="146"/>
        <v>0</v>
      </c>
      <c r="AX87" s="271"/>
      <c r="AY87" s="234" t="s">
        <v>192</v>
      </c>
      <c r="AZ87" s="290" t="s">
        <v>206</v>
      </c>
      <c r="BA87" s="389" t="str">
        <f t="shared" si="131"/>
        <v/>
      </c>
      <c r="BB87" s="389" t="str">
        <f t="shared" si="132"/>
        <v/>
      </c>
      <c r="BC87" s="390"/>
      <c r="BD87" s="390"/>
      <c r="BE87" s="608" t="s">
        <v>594</v>
      </c>
      <c r="BF87" s="614" t="str">
        <f t="shared" si="133"/>
        <v/>
      </c>
      <c r="BG87" s="614" t="s">
        <v>7</v>
      </c>
      <c r="BH87" s="615"/>
      <c r="BI87" s="614" t="s">
        <v>513</v>
      </c>
      <c r="BJ87" s="393" t="s">
        <v>588</v>
      </c>
    </row>
    <row r="88" spans="1:62" s="34" customFormat="1" ht="120.75" customHeight="1" x14ac:dyDescent="0.25">
      <c r="A88" s="571"/>
      <c r="B88" s="588"/>
      <c r="C88" s="588"/>
      <c r="D88" s="588"/>
      <c r="E88" s="588"/>
      <c r="F88" s="588"/>
      <c r="G88" s="588"/>
      <c r="H88" s="591"/>
      <c r="I88" s="574"/>
      <c r="J88" s="173">
        <f t="shared" si="152"/>
        <v>0.25</v>
      </c>
      <c r="K88" s="173">
        <f t="shared" si="153"/>
        <v>0.5</v>
      </c>
      <c r="L88" s="173">
        <f t="shared" si="154"/>
        <v>0.75</v>
      </c>
      <c r="M88" s="173">
        <f t="shared" si="155"/>
        <v>0</v>
      </c>
      <c r="N88" s="131" t="s">
        <v>335</v>
      </c>
      <c r="O88" s="290" t="s">
        <v>336</v>
      </c>
      <c r="P88" s="435"/>
      <c r="Q88" s="436"/>
      <c r="R88" s="436"/>
      <c r="S88" s="436"/>
      <c r="T88" s="436" t="s">
        <v>7</v>
      </c>
      <c r="U88" s="436"/>
      <c r="V88" s="436"/>
      <c r="W88" s="436"/>
      <c r="X88" s="436"/>
      <c r="Y88" s="436"/>
      <c r="Z88" s="436"/>
      <c r="AA88" s="436"/>
      <c r="AB88" s="436"/>
      <c r="AC88" s="373">
        <f t="shared" si="135"/>
        <v>1</v>
      </c>
      <c r="AD88" s="136" t="s">
        <v>295</v>
      </c>
      <c r="AE88" s="309">
        <v>0.25</v>
      </c>
      <c r="AF88" s="133">
        <f t="shared" si="168"/>
        <v>0.25</v>
      </c>
      <c r="AG88" s="132">
        <v>0.5</v>
      </c>
      <c r="AH88" s="133">
        <f t="shared" si="169"/>
        <v>0.5</v>
      </c>
      <c r="AI88" s="132">
        <v>0.75</v>
      </c>
      <c r="AJ88" s="133">
        <f t="shared" si="170"/>
        <v>0.75</v>
      </c>
      <c r="AK88" s="132">
        <v>1</v>
      </c>
      <c r="AL88" s="213">
        <f t="shared" si="171"/>
        <v>1</v>
      </c>
      <c r="AM88" s="270">
        <v>0.25</v>
      </c>
      <c r="AN88" s="44">
        <f t="shared" si="151"/>
        <v>1</v>
      </c>
      <c r="AO88" s="134" t="s">
        <v>429</v>
      </c>
      <c r="AP88" s="174">
        <v>0.5</v>
      </c>
      <c r="AQ88" s="44">
        <f t="shared" si="144"/>
        <v>1</v>
      </c>
      <c r="AR88" s="135" t="s">
        <v>578</v>
      </c>
      <c r="AS88" s="174">
        <v>0.75</v>
      </c>
      <c r="AT88" s="44">
        <f t="shared" si="145"/>
        <v>1</v>
      </c>
      <c r="AU88" s="135" t="s">
        <v>761</v>
      </c>
      <c r="AV88" s="174"/>
      <c r="AW88" s="44">
        <f t="shared" si="146"/>
        <v>0</v>
      </c>
      <c r="AX88" s="271"/>
      <c r="AY88" s="234" t="s">
        <v>192</v>
      </c>
      <c r="AZ88" s="290" t="s">
        <v>329</v>
      </c>
      <c r="BA88" s="389" t="str">
        <f t="shared" si="131"/>
        <v/>
      </c>
      <c r="BB88" s="389" t="str">
        <f t="shared" si="132"/>
        <v/>
      </c>
      <c r="BC88" s="390"/>
      <c r="BD88" s="390"/>
      <c r="BE88" s="606" t="s">
        <v>588</v>
      </c>
      <c r="BF88" s="614" t="str">
        <f t="shared" si="133"/>
        <v/>
      </c>
      <c r="BG88" s="614" t="str">
        <f t="shared" si="134"/>
        <v>X</v>
      </c>
      <c r="BH88" s="615"/>
      <c r="BI88" s="615"/>
      <c r="BJ88" s="393" t="s">
        <v>588</v>
      </c>
    </row>
    <row r="89" spans="1:62" s="34" customFormat="1" ht="120.75" customHeight="1" x14ac:dyDescent="0.25">
      <c r="A89" s="571"/>
      <c r="B89" s="588"/>
      <c r="C89" s="588"/>
      <c r="D89" s="588"/>
      <c r="E89" s="588"/>
      <c r="F89" s="588"/>
      <c r="G89" s="588"/>
      <c r="H89" s="591"/>
      <c r="I89" s="574"/>
      <c r="J89" s="173">
        <f t="shared" si="152"/>
        <v>0.25</v>
      </c>
      <c r="K89" s="173">
        <f t="shared" si="153"/>
        <v>0.5</v>
      </c>
      <c r="L89" s="173">
        <f t="shared" si="154"/>
        <v>0.75</v>
      </c>
      <c r="M89" s="173">
        <f t="shared" si="155"/>
        <v>0</v>
      </c>
      <c r="N89" s="131" t="s">
        <v>332</v>
      </c>
      <c r="O89" s="290" t="s">
        <v>334</v>
      </c>
      <c r="P89" s="435"/>
      <c r="Q89" s="436"/>
      <c r="R89" s="436"/>
      <c r="S89" s="436"/>
      <c r="T89" s="436" t="s">
        <v>7</v>
      </c>
      <c r="U89" s="436"/>
      <c r="V89" s="436"/>
      <c r="W89" s="436"/>
      <c r="X89" s="436"/>
      <c r="Y89" s="436"/>
      <c r="Z89" s="436"/>
      <c r="AA89" s="436"/>
      <c r="AB89" s="436"/>
      <c r="AC89" s="373">
        <f t="shared" si="135"/>
        <v>1</v>
      </c>
      <c r="AD89" s="136" t="s">
        <v>295</v>
      </c>
      <c r="AE89" s="309">
        <v>0.25</v>
      </c>
      <c r="AF89" s="133">
        <f t="shared" si="168"/>
        <v>0.25</v>
      </c>
      <c r="AG89" s="132">
        <v>0.5</v>
      </c>
      <c r="AH89" s="133">
        <f t="shared" si="169"/>
        <v>0.5</v>
      </c>
      <c r="AI89" s="132">
        <v>0.75</v>
      </c>
      <c r="AJ89" s="133">
        <f t="shared" si="170"/>
        <v>0.75</v>
      </c>
      <c r="AK89" s="132">
        <v>1</v>
      </c>
      <c r="AL89" s="213">
        <f t="shared" si="171"/>
        <v>1</v>
      </c>
      <c r="AM89" s="270">
        <v>0.25</v>
      </c>
      <c r="AN89" s="44">
        <f t="shared" si="151"/>
        <v>1</v>
      </c>
      <c r="AO89" s="134" t="s">
        <v>430</v>
      </c>
      <c r="AP89" s="174">
        <v>0.5</v>
      </c>
      <c r="AQ89" s="44">
        <f t="shared" si="144"/>
        <v>1</v>
      </c>
      <c r="AR89" s="135" t="s">
        <v>579</v>
      </c>
      <c r="AS89" s="174">
        <v>0.75</v>
      </c>
      <c r="AT89" s="44">
        <f t="shared" si="145"/>
        <v>1</v>
      </c>
      <c r="AU89" s="135" t="s">
        <v>763</v>
      </c>
      <c r="AV89" s="174"/>
      <c r="AW89" s="44">
        <f t="shared" si="146"/>
        <v>0</v>
      </c>
      <c r="AX89" s="271"/>
      <c r="AY89" s="234" t="s">
        <v>192</v>
      </c>
      <c r="AZ89" s="290" t="s">
        <v>207</v>
      </c>
      <c r="BA89" s="389" t="str">
        <f t="shared" si="131"/>
        <v/>
      </c>
      <c r="BB89" s="389" t="str">
        <f t="shared" si="132"/>
        <v/>
      </c>
      <c r="BC89" s="390"/>
      <c r="BD89" s="390"/>
      <c r="BE89" s="606" t="s">
        <v>588</v>
      </c>
      <c r="BF89" s="614" t="str">
        <f t="shared" si="133"/>
        <v/>
      </c>
      <c r="BG89" s="614" t="str">
        <f t="shared" si="134"/>
        <v>X</v>
      </c>
      <c r="BH89" s="615"/>
      <c r="BI89" s="615"/>
      <c r="BJ89" s="393" t="s">
        <v>588</v>
      </c>
    </row>
    <row r="90" spans="1:62" s="34" customFormat="1" ht="58.5" customHeight="1" x14ac:dyDescent="0.25">
      <c r="A90" s="571"/>
      <c r="B90" s="588"/>
      <c r="C90" s="588"/>
      <c r="D90" s="588"/>
      <c r="E90" s="588"/>
      <c r="F90" s="588"/>
      <c r="G90" s="588"/>
      <c r="H90" s="591"/>
      <c r="I90" s="574"/>
      <c r="J90" s="173">
        <f t="shared" si="152"/>
        <v>0.25</v>
      </c>
      <c r="K90" s="173">
        <f t="shared" si="153"/>
        <v>0.5</v>
      </c>
      <c r="L90" s="173">
        <f t="shared" si="154"/>
        <v>0</v>
      </c>
      <c r="M90" s="173">
        <f t="shared" si="155"/>
        <v>0</v>
      </c>
      <c r="N90" s="131" t="s">
        <v>209</v>
      </c>
      <c r="O90" s="290" t="s">
        <v>210</v>
      </c>
      <c r="P90" s="435"/>
      <c r="Q90" s="436"/>
      <c r="R90" s="436"/>
      <c r="S90" s="436" t="s">
        <v>7</v>
      </c>
      <c r="T90" s="436"/>
      <c r="U90" s="436"/>
      <c r="V90" s="436"/>
      <c r="W90" s="436"/>
      <c r="X90" s="436"/>
      <c r="Y90" s="436"/>
      <c r="Z90" s="436"/>
      <c r="AA90" s="436"/>
      <c r="AB90" s="436"/>
      <c r="AC90" s="373">
        <f t="shared" si="135"/>
        <v>1</v>
      </c>
      <c r="AD90" s="136" t="s">
        <v>339</v>
      </c>
      <c r="AE90" s="309">
        <v>0.25</v>
      </c>
      <c r="AF90" s="133">
        <f t="shared" si="168"/>
        <v>0.25</v>
      </c>
      <c r="AG90" s="132">
        <v>0.5</v>
      </c>
      <c r="AH90" s="133">
        <f t="shared" si="169"/>
        <v>0.5</v>
      </c>
      <c r="AI90" s="132">
        <v>0.75</v>
      </c>
      <c r="AJ90" s="133">
        <f t="shared" si="170"/>
        <v>0.75</v>
      </c>
      <c r="AK90" s="132">
        <v>1</v>
      </c>
      <c r="AL90" s="213">
        <f t="shared" si="171"/>
        <v>1</v>
      </c>
      <c r="AM90" s="270">
        <v>0.25</v>
      </c>
      <c r="AN90" s="44">
        <f t="shared" si="151"/>
        <v>1</v>
      </c>
      <c r="AO90" s="134" t="s">
        <v>494</v>
      </c>
      <c r="AP90" s="174">
        <v>0.5</v>
      </c>
      <c r="AQ90" s="44">
        <f t="shared" si="144"/>
        <v>1</v>
      </c>
      <c r="AR90" s="135" t="s">
        <v>639</v>
      </c>
      <c r="AS90" s="174">
        <v>0</v>
      </c>
      <c r="AT90" s="44">
        <f t="shared" si="145"/>
        <v>0</v>
      </c>
      <c r="AU90" s="135" t="s">
        <v>758</v>
      </c>
      <c r="AV90" s="174"/>
      <c r="AW90" s="44">
        <f t="shared" si="146"/>
        <v>0</v>
      </c>
      <c r="AX90" s="271"/>
      <c r="AY90" s="234" t="s">
        <v>192</v>
      </c>
      <c r="AZ90" s="290" t="s">
        <v>208</v>
      </c>
      <c r="BA90" s="389" t="str">
        <f t="shared" si="131"/>
        <v/>
      </c>
      <c r="BB90" s="389" t="str">
        <f t="shared" si="132"/>
        <v/>
      </c>
      <c r="BC90" s="390"/>
      <c r="BD90" s="390"/>
      <c r="BE90" s="607" t="s">
        <v>593</v>
      </c>
      <c r="BF90" s="614" t="str">
        <f t="shared" si="133"/>
        <v/>
      </c>
      <c r="BG90" s="614" t="str">
        <f t="shared" si="134"/>
        <v/>
      </c>
      <c r="BH90" s="615"/>
      <c r="BI90" s="615"/>
      <c r="BJ90" s="395" t="s">
        <v>783</v>
      </c>
    </row>
    <row r="91" spans="1:62" s="34" customFormat="1" ht="128.25" customHeight="1" x14ac:dyDescent="0.25">
      <c r="A91" s="571"/>
      <c r="B91" s="588"/>
      <c r="C91" s="588"/>
      <c r="D91" s="588"/>
      <c r="E91" s="588"/>
      <c r="F91" s="588"/>
      <c r="G91" s="588"/>
      <c r="H91" s="591"/>
      <c r="I91" s="574"/>
      <c r="J91" s="173">
        <f t="shared" si="152"/>
        <v>0</v>
      </c>
      <c r="K91" s="173">
        <f t="shared" si="153"/>
        <v>0</v>
      </c>
      <c r="L91" s="173">
        <f t="shared" si="154"/>
        <v>0</v>
      </c>
      <c r="M91" s="173">
        <f t="shared" si="155"/>
        <v>0</v>
      </c>
      <c r="N91" s="445" t="s">
        <v>641</v>
      </c>
      <c r="O91" s="446" t="s">
        <v>642</v>
      </c>
      <c r="P91" s="435"/>
      <c r="Q91" s="436"/>
      <c r="R91" s="436"/>
      <c r="S91" s="436" t="s">
        <v>7</v>
      </c>
      <c r="T91" s="436"/>
      <c r="U91" s="436"/>
      <c r="V91" s="436"/>
      <c r="W91" s="436"/>
      <c r="X91" s="436"/>
      <c r="Y91" s="436"/>
      <c r="Z91" s="436"/>
      <c r="AA91" s="436"/>
      <c r="AB91" s="436"/>
      <c r="AC91" s="373">
        <f t="shared" si="135"/>
        <v>1</v>
      </c>
      <c r="AD91" s="136" t="s">
        <v>643</v>
      </c>
      <c r="AE91" s="309">
        <v>0</v>
      </c>
      <c r="AF91" s="133">
        <f t="shared" ref="AF91" si="172">AE91/AK91</f>
        <v>0</v>
      </c>
      <c r="AG91" s="132">
        <v>0</v>
      </c>
      <c r="AH91" s="133">
        <f t="shared" ref="AH91" si="173">AG91/AK91</f>
        <v>0</v>
      </c>
      <c r="AI91" s="132">
        <v>0</v>
      </c>
      <c r="AJ91" s="133">
        <f t="shared" ref="AJ91" si="174">AI91/AK91</f>
        <v>0</v>
      </c>
      <c r="AK91" s="132">
        <v>1</v>
      </c>
      <c r="AL91" s="213">
        <f t="shared" ref="AL91" si="175">AK91/AK91</f>
        <v>1</v>
      </c>
      <c r="AM91" s="270"/>
      <c r="AN91" s="44"/>
      <c r="AO91" s="134"/>
      <c r="AP91" s="174"/>
      <c r="AQ91" s="44"/>
      <c r="AR91" s="135" t="s">
        <v>590</v>
      </c>
      <c r="AS91" s="174"/>
      <c r="AT91" s="44"/>
      <c r="AU91" s="135" t="s">
        <v>715</v>
      </c>
      <c r="AV91" s="174"/>
      <c r="AW91" s="44">
        <f t="shared" si="146"/>
        <v>0</v>
      </c>
      <c r="AX91" s="271"/>
      <c r="AY91" s="234" t="s">
        <v>216</v>
      </c>
      <c r="AZ91" s="290" t="s">
        <v>221</v>
      </c>
      <c r="BA91" s="389" t="str">
        <f t="shared" si="131"/>
        <v/>
      </c>
      <c r="BB91" s="389" t="str">
        <f t="shared" si="132"/>
        <v/>
      </c>
      <c r="BC91" s="390"/>
      <c r="BD91" s="390"/>
      <c r="BE91" s="609" t="s">
        <v>590</v>
      </c>
      <c r="BF91" s="614" t="str">
        <f t="shared" si="133"/>
        <v/>
      </c>
      <c r="BG91" s="614" t="str">
        <f t="shared" si="134"/>
        <v/>
      </c>
      <c r="BH91" s="615"/>
      <c r="BI91" s="615"/>
      <c r="BJ91" s="449" t="s">
        <v>590</v>
      </c>
    </row>
    <row r="92" spans="1:62" s="34" customFormat="1" ht="34.5" customHeight="1" x14ac:dyDescent="0.25">
      <c r="A92" s="571"/>
      <c r="B92" s="588"/>
      <c r="C92" s="588"/>
      <c r="D92" s="588"/>
      <c r="E92" s="588"/>
      <c r="F92" s="588"/>
      <c r="G92" s="588"/>
      <c r="H92" s="591"/>
      <c r="I92" s="574"/>
      <c r="J92" s="173">
        <f t="shared" si="152"/>
        <v>0</v>
      </c>
      <c r="K92" s="173">
        <f t="shared" si="153"/>
        <v>0</v>
      </c>
      <c r="L92" s="173">
        <f t="shared" si="154"/>
        <v>0</v>
      </c>
      <c r="M92" s="173">
        <f t="shared" si="155"/>
        <v>0</v>
      </c>
      <c r="N92" s="131" t="s">
        <v>220</v>
      </c>
      <c r="O92" s="290" t="s">
        <v>219</v>
      </c>
      <c r="P92" s="435"/>
      <c r="Q92" s="436"/>
      <c r="R92" s="436"/>
      <c r="S92" s="436" t="s">
        <v>7</v>
      </c>
      <c r="T92" s="436"/>
      <c r="U92" s="436"/>
      <c r="V92" s="436"/>
      <c r="W92" s="436"/>
      <c r="X92" s="436"/>
      <c r="Y92" s="436"/>
      <c r="Z92" s="436"/>
      <c r="AA92" s="436"/>
      <c r="AB92" s="436"/>
      <c r="AC92" s="373">
        <f t="shared" si="135"/>
        <v>1</v>
      </c>
      <c r="AD92" s="136" t="s">
        <v>296</v>
      </c>
      <c r="AE92" s="309">
        <v>0</v>
      </c>
      <c r="AF92" s="133">
        <f t="shared" ref="AF92" si="176">AE92/AK92</f>
        <v>0</v>
      </c>
      <c r="AG92" s="132">
        <v>0</v>
      </c>
      <c r="AH92" s="133">
        <f t="shared" ref="AH92" si="177">AG92/AK92</f>
        <v>0</v>
      </c>
      <c r="AI92" s="132">
        <v>0</v>
      </c>
      <c r="AJ92" s="133">
        <f t="shared" ref="AJ92" si="178">AI92/AK92</f>
        <v>0</v>
      </c>
      <c r="AK92" s="132">
        <v>1</v>
      </c>
      <c r="AL92" s="213">
        <f t="shared" ref="AL92" si="179">AK92/AK92</f>
        <v>1</v>
      </c>
      <c r="AM92" s="270"/>
      <c r="AN92" s="44"/>
      <c r="AO92" s="134"/>
      <c r="AP92" s="174"/>
      <c r="AQ92" s="44"/>
      <c r="AR92" s="135" t="s">
        <v>590</v>
      </c>
      <c r="AS92" s="174"/>
      <c r="AT92" s="44"/>
      <c r="AU92" s="135" t="s">
        <v>716</v>
      </c>
      <c r="AV92" s="174"/>
      <c r="AW92" s="44">
        <f t="shared" si="146"/>
        <v>0</v>
      </c>
      <c r="AX92" s="271"/>
      <c r="AY92" s="234" t="s">
        <v>216</v>
      </c>
      <c r="AZ92" s="290" t="s">
        <v>222</v>
      </c>
      <c r="BA92" s="389" t="str">
        <f t="shared" si="131"/>
        <v/>
      </c>
      <c r="BB92" s="389" t="str">
        <f t="shared" si="132"/>
        <v/>
      </c>
      <c r="BC92" s="390"/>
      <c r="BD92" s="390"/>
      <c r="BE92" s="609" t="s">
        <v>590</v>
      </c>
      <c r="BF92" s="614" t="str">
        <f t="shared" si="133"/>
        <v/>
      </c>
      <c r="BG92" s="614" t="str">
        <f t="shared" si="134"/>
        <v/>
      </c>
      <c r="BH92" s="615"/>
      <c r="BI92" s="615"/>
      <c r="BJ92" s="449" t="s">
        <v>590</v>
      </c>
    </row>
    <row r="93" spans="1:62" s="34" customFormat="1" ht="34.5" customHeight="1" x14ac:dyDescent="0.25">
      <c r="A93" s="571"/>
      <c r="B93" s="588"/>
      <c r="C93" s="588"/>
      <c r="D93" s="588"/>
      <c r="E93" s="588"/>
      <c r="F93" s="588"/>
      <c r="G93" s="588"/>
      <c r="H93" s="591"/>
      <c r="I93" s="574"/>
      <c r="J93" s="173">
        <f t="shared" si="152"/>
        <v>0.1</v>
      </c>
      <c r="K93" s="173">
        <f t="shared" si="153"/>
        <v>0.4</v>
      </c>
      <c r="L93" s="173">
        <f t="shared" si="154"/>
        <v>0.8</v>
      </c>
      <c r="M93" s="173">
        <f t="shared" si="155"/>
        <v>0</v>
      </c>
      <c r="N93" s="131" t="s">
        <v>260</v>
      </c>
      <c r="O93" s="290" t="s">
        <v>259</v>
      </c>
      <c r="P93" s="435"/>
      <c r="Q93" s="436"/>
      <c r="R93" s="436"/>
      <c r="S93" s="436" t="s">
        <v>7</v>
      </c>
      <c r="T93" s="436"/>
      <c r="U93" s="436"/>
      <c r="V93" s="436"/>
      <c r="W93" s="436"/>
      <c r="X93" s="436"/>
      <c r="Y93" s="436"/>
      <c r="Z93" s="436"/>
      <c r="AA93" s="436"/>
      <c r="AB93" s="436"/>
      <c r="AC93" s="373">
        <f t="shared" si="135"/>
        <v>1</v>
      </c>
      <c r="AD93" s="136" t="s">
        <v>297</v>
      </c>
      <c r="AE93" s="309">
        <v>0.1</v>
      </c>
      <c r="AF93" s="133">
        <f t="shared" ref="AF93:AF101" si="180">AE93/AK93</f>
        <v>0.1</v>
      </c>
      <c r="AG93" s="132">
        <v>0.4</v>
      </c>
      <c r="AH93" s="133">
        <f t="shared" ref="AH93:AH101" si="181">AG93/AK93</f>
        <v>0.4</v>
      </c>
      <c r="AI93" s="132">
        <v>0.8</v>
      </c>
      <c r="AJ93" s="133">
        <f t="shared" ref="AJ93:AJ101" si="182">AI93/AK93</f>
        <v>0.8</v>
      </c>
      <c r="AK93" s="132">
        <v>1</v>
      </c>
      <c r="AL93" s="213">
        <f t="shared" ref="AL93:AL101" si="183">AK93/AK93</f>
        <v>1</v>
      </c>
      <c r="AM93" s="270">
        <v>0.1</v>
      </c>
      <c r="AN93" s="44">
        <f t="shared" si="151"/>
        <v>1</v>
      </c>
      <c r="AO93" s="134" t="s">
        <v>497</v>
      </c>
      <c r="AP93" s="174">
        <v>0.4</v>
      </c>
      <c r="AQ93" s="44">
        <f t="shared" ref="AQ93:AQ103" si="184">AP93/AH93</f>
        <v>1</v>
      </c>
      <c r="AR93" s="135" t="s">
        <v>628</v>
      </c>
      <c r="AS93" s="174">
        <v>0.8</v>
      </c>
      <c r="AT93" s="44">
        <f t="shared" ref="AT93:AT103" si="185">AS93/AJ93</f>
        <v>1</v>
      </c>
      <c r="AU93" s="135" t="s">
        <v>704</v>
      </c>
      <c r="AV93" s="174"/>
      <c r="AW93" s="44">
        <f t="shared" si="146"/>
        <v>0</v>
      </c>
      <c r="AX93" s="271"/>
      <c r="AY93" s="234" t="s">
        <v>253</v>
      </c>
      <c r="AZ93" s="290" t="s">
        <v>255</v>
      </c>
      <c r="BA93" s="389" t="str">
        <f t="shared" si="131"/>
        <v/>
      </c>
      <c r="BB93" s="389" t="str">
        <f t="shared" si="132"/>
        <v/>
      </c>
      <c r="BC93" s="390" t="s">
        <v>7</v>
      </c>
      <c r="BD93" s="389" t="s">
        <v>513</v>
      </c>
      <c r="BE93" s="607" t="s">
        <v>593</v>
      </c>
      <c r="BF93" s="614" t="str">
        <f t="shared" si="133"/>
        <v/>
      </c>
      <c r="BG93" s="614" t="str">
        <f t="shared" si="134"/>
        <v>X</v>
      </c>
      <c r="BH93" s="615" t="s">
        <v>7</v>
      </c>
      <c r="BI93" s="614" t="s">
        <v>513</v>
      </c>
      <c r="BJ93" s="393" t="s">
        <v>588</v>
      </c>
    </row>
    <row r="94" spans="1:62" s="34" customFormat="1" ht="85.5" customHeight="1" x14ac:dyDescent="0.25">
      <c r="A94" s="571"/>
      <c r="B94" s="588"/>
      <c r="C94" s="588"/>
      <c r="D94" s="588"/>
      <c r="E94" s="588"/>
      <c r="F94" s="588"/>
      <c r="G94" s="588"/>
      <c r="H94" s="591"/>
      <c r="I94" s="574"/>
      <c r="J94" s="173">
        <f t="shared" si="152"/>
        <v>0</v>
      </c>
      <c r="K94" s="173">
        <f t="shared" si="153"/>
        <v>0</v>
      </c>
      <c r="L94" s="173">
        <f t="shared" si="154"/>
        <v>0</v>
      </c>
      <c r="M94" s="173">
        <f t="shared" si="155"/>
        <v>0</v>
      </c>
      <c r="N94" s="131" t="s">
        <v>262</v>
      </c>
      <c r="O94" s="290" t="s">
        <v>261</v>
      </c>
      <c r="P94" s="435"/>
      <c r="Q94" s="436"/>
      <c r="R94" s="436"/>
      <c r="S94" s="436" t="s">
        <v>7</v>
      </c>
      <c r="T94" s="436"/>
      <c r="U94" s="436"/>
      <c r="V94" s="436"/>
      <c r="W94" s="436"/>
      <c r="X94" s="436"/>
      <c r="Y94" s="436"/>
      <c r="Z94" s="436"/>
      <c r="AA94" s="436"/>
      <c r="AB94" s="436"/>
      <c r="AC94" s="373">
        <f t="shared" si="135"/>
        <v>1</v>
      </c>
      <c r="AD94" s="136" t="s">
        <v>297</v>
      </c>
      <c r="AE94" s="309">
        <v>0</v>
      </c>
      <c r="AF94" s="133">
        <f t="shared" si="180"/>
        <v>0</v>
      </c>
      <c r="AG94" s="132">
        <v>0.4</v>
      </c>
      <c r="AH94" s="133">
        <f t="shared" si="181"/>
        <v>0.4</v>
      </c>
      <c r="AI94" s="132">
        <v>0.7</v>
      </c>
      <c r="AJ94" s="133">
        <f t="shared" si="182"/>
        <v>0.7</v>
      </c>
      <c r="AK94" s="132">
        <v>1</v>
      </c>
      <c r="AL94" s="213">
        <f t="shared" si="183"/>
        <v>1</v>
      </c>
      <c r="AM94" s="270"/>
      <c r="AN94" s="44"/>
      <c r="AO94" s="134" t="s">
        <v>498</v>
      </c>
      <c r="AP94" s="174">
        <v>0</v>
      </c>
      <c r="AQ94" s="44">
        <f t="shared" si="184"/>
        <v>0</v>
      </c>
      <c r="AR94" s="135" t="s">
        <v>629</v>
      </c>
      <c r="AS94" s="174">
        <v>0</v>
      </c>
      <c r="AT94" s="44">
        <f t="shared" si="185"/>
        <v>0</v>
      </c>
      <c r="AU94" s="135" t="s">
        <v>758</v>
      </c>
      <c r="AV94" s="174"/>
      <c r="AW94" s="44">
        <f t="shared" si="146"/>
        <v>0</v>
      </c>
      <c r="AX94" s="271"/>
      <c r="AY94" s="234" t="s">
        <v>253</v>
      </c>
      <c r="AZ94" s="290" t="s">
        <v>255</v>
      </c>
      <c r="BA94" s="389" t="str">
        <f t="shared" si="131"/>
        <v/>
      </c>
      <c r="BB94" s="389" t="str">
        <f t="shared" si="132"/>
        <v/>
      </c>
      <c r="BC94" s="390"/>
      <c r="BD94" s="390"/>
      <c r="BE94" s="607" t="s">
        <v>593</v>
      </c>
      <c r="BF94" s="614" t="str">
        <f t="shared" si="133"/>
        <v/>
      </c>
      <c r="BG94" s="614" t="s">
        <v>7</v>
      </c>
      <c r="BH94" s="615"/>
      <c r="BI94" s="614" t="s">
        <v>513</v>
      </c>
      <c r="BJ94" s="395" t="s">
        <v>783</v>
      </c>
    </row>
    <row r="95" spans="1:62" s="34" customFormat="1" ht="34.5" customHeight="1" x14ac:dyDescent="0.25">
      <c r="A95" s="571"/>
      <c r="B95" s="588"/>
      <c r="C95" s="588"/>
      <c r="D95" s="588"/>
      <c r="E95" s="588"/>
      <c r="F95" s="588"/>
      <c r="G95" s="588"/>
      <c r="H95" s="591"/>
      <c r="I95" s="574"/>
      <c r="J95" s="173">
        <f t="shared" si="152"/>
        <v>0</v>
      </c>
      <c r="K95" s="173">
        <f t="shared" si="153"/>
        <v>0</v>
      </c>
      <c r="L95" s="173">
        <f t="shared" si="154"/>
        <v>0</v>
      </c>
      <c r="M95" s="173">
        <f t="shared" si="155"/>
        <v>0</v>
      </c>
      <c r="N95" s="131" t="s">
        <v>264</v>
      </c>
      <c r="O95" s="290" t="s">
        <v>263</v>
      </c>
      <c r="P95" s="435"/>
      <c r="Q95" s="436"/>
      <c r="R95" s="436"/>
      <c r="S95" s="436" t="s">
        <v>7</v>
      </c>
      <c r="T95" s="436"/>
      <c r="U95" s="436"/>
      <c r="V95" s="436"/>
      <c r="W95" s="436"/>
      <c r="X95" s="436"/>
      <c r="Y95" s="436"/>
      <c r="Z95" s="436"/>
      <c r="AA95" s="436"/>
      <c r="AB95" s="436"/>
      <c r="AC95" s="373">
        <f t="shared" si="135"/>
        <v>1</v>
      </c>
      <c r="AD95" s="136" t="s">
        <v>297</v>
      </c>
      <c r="AE95" s="309">
        <v>0.2</v>
      </c>
      <c r="AF95" s="133">
        <f t="shared" si="180"/>
        <v>0.2</v>
      </c>
      <c r="AG95" s="132">
        <v>0.4</v>
      </c>
      <c r="AH95" s="133">
        <f t="shared" si="181"/>
        <v>0.4</v>
      </c>
      <c r="AI95" s="132">
        <v>0.7</v>
      </c>
      <c r="AJ95" s="133">
        <f t="shared" si="182"/>
        <v>0.7</v>
      </c>
      <c r="AK95" s="132">
        <v>1</v>
      </c>
      <c r="AL95" s="213">
        <f t="shared" si="183"/>
        <v>1</v>
      </c>
      <c r="AM95" s="270">
        <v>0</v>
      </c>
      <c r="AN95" s="44">
        <f t="shared" si="151"/>
        <v>0</v>
      </c>
      <c r="AO95" s="134" t="s">
        <v>499</v>
      </c>
      <c r="AP95" s="174">
        <v>0</v>
      </c>
      <c r="AQ95" s="44">
        <f t="shared" si="184"/>
        <v>0</v>
      </c>
      <c r="AR95" s="442" t="s">
        <v>637</v>
      </c>
      <c r="AS95" s="174">
        <v>0</v>
      </c>
      <c r="AT95" s="44">
        <f t="shared" si="185"/>
        <v>0</v>
      </c>
      <c r="AU95" s="135" t="s">
        <v>758</v>
      </c>
      <c r="AV95" s="174"/>
      <c r="AW95" s="44">
        <f t="shared" si="146"/>
        <v>0</v>
      </c>
      <c r="AX95" s="271"/>
      <c r="AY95" s="234" t="s">
        <v>253</v>
      </c>
      <c r="AZ95" s="290" t="s">
        <v>256</v>
      </c>
      <c r="BA95" s="389" t="str">
        <f t="shared" si="131"/>
        <v/>
      </c>
      <c r="BB95" s="389" t="str">
        <f t="shared" si="132"/>
        <v/>
      </c>
      <c r="BC95" s="390"/>
      <c r="BD95" s="390"/>
      <c r="BE95" s="607" t="s">
        <v>593</v>
      </c>
      <c r="BF95" s="614" t="str">
        <f t="shared" si="133"/>
        <v/>
      </c>
      <c r="BG95" s="614" t="s">
        <v>7</v>
      </c>
      <c r="BH95" s="615"/>
      <c r="BI95" s="614" t="s">
        <v>513</v>
      </c>
      <c r="BJ95" s="395" t="s">
        <v>787</v>
      </c>
    </row>
    <row r="96" spans="1:62" s="34" customFormat="1" ht="34.5" customHeight="1" x14ac:dyDescent="0.25">
      <c r="A96" s="571"/>
      <c r="B96" s="588"/>
      <c r="C96" s="588"/>
      <c r="D96" s="588"/>
      <c r="E96" s="588"/>
      <c r="F96" s="588"/>
      <c r="G96" s="588"/>
      <c r="H96" s="591"/>
      <c r="I96" s="574"/>
      <c r="J96" s="173">
        <f t="shared" si="152"/>
        <v>0.03</v>
      </c>
      <c r="K96" s="173">
        <f t="shared" si="153"/>
        <v>0.31119999999999998</v>
      </c>
      <c r="L96" s="173">
        <f t="shared" si="154"/>
        <v>0.625</v>
      </c>
      <c r="M96" s="173">
        <f t="shared" si="155"/>
        <v>0</v>
      </c>
      <c r="N96" s="131" t="s">
        <v>265</v>
      </c>
      <c r="O96" s="290" t="s">
        <v>298</v>
      </c>
      <c r="P96" s="435"/>
      <c r="Q96" s="436"/>
      <c r="R96" s="436"/>
      <c r="S96" s="436" t="s">
        <v>7</v>
      </c>
      <c r="T96" s="436"/>
      <c r="U96" s="436"/>
      <c r="V96" s="436"/>
      <c r="W96" s="436"/>
      <c r="X96" s="436"/>
      <c r="Y96" s="436"/>
      <c r="Z96" s="436"/>
      <c r="AA96" s="436"/>
      <c r="AB96" s="436"/>
      <c r="AC96" s="373">
        <f t="shared" si="135"/>
        <v>1</v>
      </c>
      <c r="AD96" s="136" t="s">
        <v>297</v>
      </c>
      <c r="AE96" s="309">
        <v>0.03</v>
      </c>
      <c r="AF96" s="133">
        <f t="shared" si="180"/>
        <v>0.03</v>
      </c>
      <c r="AG96" s="132">
        <v>0.31119999999999998</v>
      </c>
      <c r="AH96" s="133">
        <f>AG96/AK96</f>
        <v>0.31119999999999998</v>
      </c>
      <c r="AI96" s="132">
        <v>0.625</v>
      </c>
      <c r="AJ96" s="133">
        <f t="shared" si="182"/>
        <v>0.625</v>
      </c>
      <c r="AK96" s="132">
        <v>1</v>
      </c>
      <c r="AL96" s="213">
        <f t="shared" si="183"/>
        <v>1</v>
      </c>
      <c r="AM96" s="270">
        <v>0.03</v>
      </c>
      <c r="AN96" s="44">
        <f t="shared" si="151"/>
        <v>1</v>
      </c>
      <c r="AO96" s="134" t="s">
        <v>500</v>
      </c>
      <c r="AP96" s="174">
        <f>AH96</f>
        <v>0.31119999999999998</v>
      </c>
      <c r="AQ96" s="44">
        <f t="shared" si="184"/>
        <v>1</v>
      </c>
      <c r="AR96" s="135" t="s">
        <v>630</v>
      </c>
      <c r="AS96" s="174">
        <v>0.625</v>
      </c>
      <c r="AT96" s="44">
        <f t="shared" si="185"/>
        <v>1</v>
      </c>
      <c r="AU96" s="135" t="s">
        <v>705</v>
      </c>
      <c r="AV96" s="174"/>
      <c r="AW96" s="44">
        <f t="shared" si="146"/>
        <v>0</v>
      </c>
      <c r="AX96" s="271"/>
      <c r="AY96" s="234" t="s">
        <v>253</v>
      </c>
      <c r="AZ96" s="290" t="s">
        <v>256</v>
      </c>
      <c r="BA96" s="389" t="str">
        <f t="shared" si="131"/>
        <v/>
      </c>
      <c r="BB96" s="389" t="str">
        <f t="shared" si="132"/>
        <v/>
      </c>
      <c r="BC96" s="390"/>
      <c r="BD96" s="390"/>
      <c r="BE96" s="607" t="s">
        <v>593</v>
      </c>
      <c r="BF96" s="614" t="str">
        <f t="shared" si="133"/>
        <v/>
      </c>
      <c r="BG96" s="614" t="str">
        <f t="shared" si="134"/>
        <v>X</v>
      </c>
      <c r="BH96" s="615"/>
      <c r="BI96" s="615"/>
      <c r="BJ96" s="393" t="s">
        <v>588</v>
      </c>
    </row>
    <row r="97" spans="1:62" s="34" customFormat="1" ht="34.5" customHeight="1" x14ac:dyDescent="0.25">
      <c r="A97" s="571"/>
      <c r="B97" s="588"/>
      <c r="C97" s="588"/>
      <c r="D97" s="588"/>
      <c r="E97" s="588"/>
      <c r="F97" s="588"/>
      <c r="G97" s="588"/>
      <c r="H97" s="591"/>
      <c r="I97" s="574"/>
      <c r="J97" s="173">
        <f t="shared" si="152"/>
        <v>0.125</v>
      </c>
      <c r="K97" s="173">
        <f t="shared" si="153"/>
        <v>0.375</v>
      </c>
      <c r="L97" s="173">
        <f t="shared" si="154"/>
        <v>0.625</v>
      </c>
      <c r="M97" s="173">
        <f t="shared" si="155"/>
        <v>0</v>
      </c>
      <c r="N97" s="131" t="s">
        <v>267</v>
      </c>
      <c r="O97" s="290" t="s">
        <v>266</v>
      </c>
      <c r="P97" s="435"/>
      <c r="Q97" s="436"/>
      <c r="R97" s="436"/>
      <c r="S97" s="436" t="s">
        <v>7</v>
      </c>
      <c r="T97" s="436"/>
      <c r="U97" s="436"/>
      <c r="V97" s="436"/>
      <c r="W97" s="436"/>
      <c r="X97" s="436"/>
      <c r="Y97" s="436"/>
      <c r="Z97" s="436"/>
      <c r="AA97" s="436"/>
      <c r="AB97" s="436"/>
      <c r="AC97" s="373">
        <f t="shared" si="135"/>
        <v>1</v>
      </c>
      <c r="AD97" s="136" t="s">
        <v>297</v>
      </c>
      <c r="AE97" s="309">
        <v>0.125</v>
      </c>
      <c r="AF97" s="133">
        <f t="shared" si="180"/>
        <v>0.125</v>
      </c>
      <c r="AG97" s="132">
        <v>0.375</v>
      </c>
      <c r="AH97" s="133">
        <f t="shared" si="181"/>
        <v>0.375</v>
      </c>
      <c r="AI97" s="132">
        <v>0.625</v>
      </c>
      <c r="AJ97" s="133">
        <f t="shared" si="182"/>
        <v>0.625</v>
      </c>
      <c r="AK97" s="132">
        <v>1</v>
      </c>
      <c r="AL97" s="213">
        <f t="shared" si="183"/>
        <v>1</v>
      </c>
      <c r="AM97" s="270">
        <v>0.125</v>
      </c>
      <c r="AN97" s="44">
        <f t="shared" si="151"/>
        <v>1</v>
      </c>
      <c r="AO97" s="134" t="s">
        <v>501</v>
      </c>
      <c r="AP97" s="174">
        <v>0.375</v>
      </c>
      <c r="AQ97" s="44">
        <f t="shared" si="184"/>
        <v>1</v>
      </c>
      <c r="AR97" s="135" t="s">
        <v>631</v>
      </c>
      <c r="AS97" s="174">
        <v>0.625</v>
      </c>
      <c r="AT97" s="44">
        <f t="shared" si="185"/>
        <v>1</v>
      </c>
      <c r="AU97" s="135" t="s">
        <v>706</v>
      </c>
      <c r="AV97" s="174"/>
      <c r="AW97" s="44">
        <f t="shared" si="146"/>
        <v>0</v>
      </c>
      <c r="AX97" s="271"/>
      <c r="AY97" s="234" t="s">
        <v>253</v>
      </c>
      <c r="AZ97" s="290" t="s">
        <v>256</v>
      </c>
      <c r="BA97" s="389" t="str">
        <f t="shared" si="131"/>
        <v/>
      </c>
      <c r="BB97" s="389" t="str">
        <f t="shared" si="132"/>
        <v/>
      </c>
      <c r="BC97" s="390"/>
      <c r="BD97" s="390"/>
      <c r="BE97" s="607" t="s">
        <v>593</v>
      </c>
      <c r="BF97" s="614" t="str">
        <f t="shared" si="133"/>
        <v/>
      </c>
      <c r="BG97" s="614" t="str">
        <f t="shared" si="134"/>
        <v>X</v>
      </c>
      <c r="BH97" s="615"/>
      <c r="BI97" s="615"/>
      <c r="BJ97" s="393" t="s">
        <v>588</v>
      </c>
    </row>
    <row r="98" spans="1:62" s="34" customFormat="1" ht="34.5" customHeight="1" x14ac:dyDescent="0.25">
      <c r="A98" s="571"/>
      <c r="B98" s="588"/>
      <c r="C98" s="588"/>
      <c r="D98" s="588"/>
      <c r="E98" s="588"/>
      <c r="F98" s="588"/>
      <c r="G98" s="588"/>
      <c r="H98" s="591"/>
      <c r="I98" s="574"/>
      <c r="J98" s="173">
        <f t="shared" si="152"/>
        <v>0.25</v>
      </c>
      <c r="K98" s="173">
        <f t="shared" si="153"/>
        <v>0.5</v>
      </c>
      <c r="L98" s="173">
        <f t="shared" si="154"/>
        <v>0.75</v>
      </c>
      <c r="M98" s="173">
        <f t="shared" si="155"/>
        <v>0</v>
      </c>
      <c r="N98" s="131" t="s">
        <v>269</v>
      </c>
      <c r="O98" s="290" t="s">
        <v>268</v>
      </c>
      <c r="P98" s="435"/>
      <c r="Q98" s="436"/>
      <c r="R98" s="436"/>
      <c r="S98" s="436" t="s">
        <v>7</v>
      </c>
      <c r="T98" s="436"/>
      <c r="U98" s="436"/>
      <c r="V98" s="436"/>
      <c r="W98" s="436"/>
      <c r="X98" s="436"/>
      <c r="Y98" s="436"/>
      <c r="Z98" s="436"/>
      <c r="AA98" s="436"/>
      <c r="AB98" s="436"/>
      <c r="AC98" s="373">
        <f t="shared" si="135"/>
        <v>1</v>
      </c>
      <c r="AD98" s="136" t="s">
        <v>297</v>
      </c>
      <c r="AE98" s="309">
        <v>0.25</v>
      </c>
      <c r="AF98" s="133">
        <f t="shared" si="180"/>
        <v>0.25</v>
      </c>
      <c r="AG98" s="132">
        <v>0.5</v>
      </c>
      <c r="AH98" s="133">
        <f t="shared" si="181"/>
        <v>0.5</v>
      </c>
      <c r="AI98" s="132">
        <v>0.75</v>
      </c>
      <c r="AJ98" s="133">
        <f t="shared" si="182"/>
        <v>0.75</v>
      </c>
      <c r="AK98" s="132">
        <v>1</v>
      </c>
      <c r="AL98" s="213">
        <f t="shared" si="183"/>
        <v>1</v>
      </c>
      <c r="AM98" s="270">
        <v>0.25</v>
      </c>
      <c r="AN98" s="44">
        <f t="shared" si="151"/>
        <v>1</v>
      </c>
      <c r="AO98" s="134" t="s">
        <v>502</v>
      </c>
      <c r="AP98" s="174">
        <v>0.5</v>
      </c>
      <c r="AQ98" s="44">
        <f t="shared" si="184"/>
        <v>1</v>
      </c>
      <c r="AR98" s="135" t="s">
        <v>632</v>
      </c>
      <c r="AS98" s="174">
        <v>0.75</v>
      </c>
      <c r="AT98" s="44">
        <f t="shared" si="185"/>
        <v>1</v>
      </c>
      <c r="AU98" s="135" t="s">
        <v>708</v>
      </c>
      <c r="AV98" s="174"/>
      <c r="AW98" s="44">
        <f t="shared" si="146"/>
        <v>0</v>
      </c>
      <c r="AX98" s="271"/>
      <c r="AY98" s="234" t="s">
        <v>253</v>
      </c>
      <c r="AZ98" s="290" t="s">
        <v>256</v>
      </c>
      <c r="BA98" s="389" t="str">
        <f t="shared" si="131"/>
        <v/>
      </c>
      <c r="BB98" s="389" t="str">
        <f t="shared" si="132"/>
        <v/>
      </c>
      <c r="BC98" s="390"/>
      <c r="BD98" s="390"/>
      <c r="BE98" s="607" t="s">
        <v>593</v>
      </c>
      <c r="BF98" s="614" t="str">
        <f t="shared" si="133"/>
        <v/>
      </c>
      <c r="BG98" s="614" t="str">
        <f t="shared" si="134"/>
        <v>X</v>
      </c>
      <c r="BH98" s="615"/>
      <c r="BI98" s="615"/>
      <c r="BJ98" s="393" t="s">
        <v>588</v>
      </c>
    </row>
    <row r="99" spans="1:62" s="34" customFormat="1" ht="67.5" customHeight="1" x14ac:dyDescent="0.25">
      <c r="A99" s="571"/>
      <c r="B99" s="588"/>
      <c r="C99" s="588"/>
      <c r="D99" s="588"/>
      <c r="E99" s="588"/>
      <c r="F99" s="588"/>
      <c r="G99" s="588"/>
      <c r="H99" s="591"/>
      <c r="I99" s="574"/>
      <c r="J99" s="173">
        <f t="shared" si="152"/>
        <v>0.25</v>
      </c>
      <c r="K99" s="173">
        <f t="shared" si="153"/>
        <v>0.5</v>
      </c>
      <c r="L99" s="173">
        <f t="shared" si="154"/>
        <v>0.75</v>
      </c>
      <c r="M99" s="173">
        <f t="shared" si="155"/>
        <v>0</v>
      </c>
      <c r="N99" s="131" t="s">
        <v>299</v>
      </c>
      <c r="O99" s="290" t="s">
        <v>270</v>
      </c>
      <c r="P99" s="435"/>
      <c r="Q99" s="436"/>
      <c r="R99" s="436"/>
      <c r="S99" s="436" t="s">
        <v>7</v>
      </c>
      <c r="T99" s="436"/>
      <c r="U99" s="436"/>
      <c r="V99" s="436"/>
      <c r="W99" s="436"/>
      <c r="X99" s="436"/>
      <c r="Y99" s="436"/>
      <c r="Z99" s="436"/>
      <c r="AA99" s="436"/>
      <c r="AB99" s="436"/>
      <c r="AC99" s="373">
        <f t="shared" si="135"/>
        <v>1</v>
      </c>
      <c r="AD99" s="136" t="s">
        <v>297</v>
      </c>
      <c r="AE99" s="309">
        <v>0.25</v>
      </c>
      <c r="AF99" s="133">
        <f t="shared" si="180"/>
        <v>0.25</v>
      </c>
      <c r="AG99" s="132">
        <v>0.5</v>
      </c>
      <c r="AH99" s="133">
        <f t="shared" si="181"/>
        <v>0.5</v>
      </c>
      <c r="AI99" s="132">
        <v>0.75</v>
      </c>
      <c r="AJ99" s="133">
        <f t="shared" si="182"/>
        <v>0.75</v>
      </c>
      <c r="AK99" s="132">
        <v>1</v>
      </c>
      <c r="AL99" s="213">
        <f t="shared" si="183"/>
        <v>1</v>
      </c>
      <c r="AM99" s="270">
        <v>0.25</v>
      </c>
      <c r="AN99" s="44">
        <f t="shared" si="151"/>
        <v>1</v>
      </c>
      <c r="AO99" s="134" t="s">
        <v>503</v>
      </c>
      <c r="AP99" s="174">
        <v>0.5</v>
      </c>
      <c r="AQ99" s="44">
        <f t="shared" si="184"/>
        <v>1</v>
      </c>
      <c r="AR99" s="135" t="s">
        <v>633</v>
      </c>
      <c r="AS99" s="174">
        <v>0.75</v>
      </c>
      <c r="AT99" s="44">
        <f t="shared" si="185"/>
        <v>1</v>
      </c>
      <c r="AU99" s="135" t="s">
        <v>707</v>
      </c>
      <c r="AV99" s="174"/>
      <c r="AW99" s="44">
        <f t="shared" si="146"/>
        <v>0</v>
      </c>
      <c r="AX99" s="271"/>
      <c r="AY99" s="234" t="s">
        <v>253</v>
      </c>
      <c r="AZ99" s="290" t="s">
        <v>256</v>
      </c>
      <c r="BA99" s="389" t="str">
        <f t="shared" si="131"/>
        <v/>
      </c>
      <c r="BB99" s="389" t="str">
        <f t="shared" si="132"/>
        <v/>
      </c>
      <c r="BC99" s="390"/>
      <c r="BD99" s="390"/>
      <c r="BE99" s="607" t="s">
        <v>593</v>
      </c>
      <c r="BF99" s="614" t="str">
        <f t="shared" si="133"/>
        <v/>
      </c>
      <c r="BG99" s="614" t="str">
        <f t="shared" si="134"/>
        <v>X</v>
      </c>
      <c r="BH99" s="615"/>
      <c r="BI99" s="615"/>
      <c r="BJ99" s="393" t="s">
        <v>588</v>
      </c>
    </row>
    <row r="100" spans="1:62" s="34" customFormat="1" ht="180" x14ac:dyDescent="0.25">
      <c r="A100" s="571"/>
      <c r="B100" s="588"/>
      <c r="C100" s="588"/>
      <c r="D100" s="588"/>
      <c r="E100" s="588"/>
      <c r="F100" s="588"/>
      <c r="G100" s="588"/>
      <c r="H100" s="591"/>
      <c r="I100" s="574"/>
      <c r="J100" s="173">
        <f t="shared" si="152"/>
        <v>0.16669999999999999</v>
      </c>
      <c r="K100" s="173">
        <f t="shared" si="153"/>
        <v>0.41670000000000001</v>
      </c>
      <c r="L100" s="173">
        <f t="shared" si="154"/>
        <v>0.70840000000000003</v>
      </c>
      <c r="M100" s="173">
        <f t="shared" si="155"/>
        <v>0</v>
      </c>
      <c r="N100" s="131" t="s">
        <v>273</v>
      </c>
      <c r="O100" s="290" t="s">
        <v>271</v>
      </c>
      <c r="P100" s="435"/>
      <c r="Q100" s="436"/>
      <c r="R100" s="436"/>
      <c r="S100" s="436" t="s">
        <v>7</v>
      </c>
      <c r="T100" s="436"/>
      <c r="U100" s="436"/>
      <c r="V100" s="436"/>
      <c r="W100" s="436"/>
      <c r="X100" s="436"/>
      <c r="Y100" s="436"/>
      <c r="Z100" s="436"/>
      <c r="AA100" s="436"/>
      <c r="AB100" s="436"/>
      <c r="AC100" s="373">
        <f t="shared" si="135"/>
        <v>1</v>
      </c>
      <c r="AD100" s="136" t="s">
        <v>297</v>
      </c>
      <c r="AE100" s="309">
        <v>0.16669999999999999</v>
      </c>
      <c r="AF100" s="133">
        <f>AE100/AK100</f>
        <v>0.16669999999999999</v>
      </c>
      <c r="AG100" s="132">
        <v>0.41670000000000001</v>
      </c>
      <c r="AH100" s="133">
        <f t="shared" si="181"/>
        <v>0.41670000000000001</v>
      </c>
      <c r="AI100" s="132">
        <v>0.70840000000000003</v>
      </c>
      <c r="AJ100" s="133">
        <f t="shared" si="182"/>
        <v>0.70840000000000003</v>
      </c>
      <c r="AK100" s="132">
        <v>1</v>
      </c>
      <c r="AL100" s="213">
        <f t="shared" si="183"/>
        <v>1</v>
      </c>
      <c r="AM100" s="270">
        <f>0.1667/1</f>
        <v>0.16669999999999999</v>
      </c>
      <c r="AN100" s="375">
        <f>AM100/AF100</f>
        <v>1</v>
      </c>
      <c r="AO100" s="134" t="s">
        <v>504</v>
      </c>
      <c r="AP100" s="174">
        <f>AH100</f>
        <v>0.41670000000000001</v>
      </c>
      <c r="AQ100" s="44">
        <f t="shared" si="184"/>
        <v>1</v>
      </c>
      <c r="AR100" s="135" t="s">
        <v>634</v>
      </c>
      <c r="AS100" s="174">
        <v>0.70840000000000003</v>
      </c>
      <c r="AT100" s="44">
        <f t="shared" si="185"/>
        <v>1</v>
      </c>
      <c r="AU100" s="135" t="s">
        <v>709</v>
      </c>
      <c r="AV100" s="174"/>
      <c r="AW100" s="44">
        <f t="shared" si="146"/>
        <v>0</v>
      </c>
      <c r="AX100" s="271"/>
      <c r="AY100" s="234" t="s">
        <v>253</v>
      </c>
      <c r="AZ100" s="290" t="s">
        <v>257</v>
      </c>
      <c r="BA100" s="389" t="str">
        <f t="shared" si="131"/>
        <v/>
      </c>
      <c r="BB100" s="389" t="str">
        <f t="shared" si="132"/>
        <v/>
      </c>
      <c r="BC100" s="390"/>
      <c r="BD100" s="390"/>
      <c r="BE100" s="607" t="s">
        <v>593</v>
      </c>
      <c r="BF100" s="614" t="str">
        <f t="shared" si="133"/>
        <v/>
      </c>
      <c r="BG100" s="614" t="str">
        <f t="shared" si="134"/>
        <v>X</v>
      </c>
      <c r="BH100" s="615"/>
      <c r="BI100" s="615"/>
      <c r="BJ100" s="393" t="s">
        <v>588</v>
      </c>
    </row>
    <row r="101" spans="1:62" s="34" customFormat="1" ht="75" x14ac:dyDescent="0.25">
      <c r="A101" s="571"/>
      <c r="B101" s="588"/>
      <c r="C101" s="588"/>
      <c r="D101" s="588"/>
      <c r="E101" s="588"/>
      <c r="F101" s="588"/>
      <c r="G101" s="588"/>
      <c r="H101" s="591"/>
      <c r="I101" s="574"/>
      <c r="J101" s="173">
        <f t="shared" si="152"/>
        <v>0.25</v>
      </c>
      <c r="K101" s="173">
        <f t="shared" si="153"/>
        <v>0.5</v>
      </c>
      <c r="L101" s="173">
        <f t="shared" si="154"/>
        <v>0.75</v>
      </c>
      <c r="M101" s="173">
        <f t="shared" si="155"/>
        <v>0</v>
      </c>
      <c r="N101" s="131" t="s">
        <v>272</v>
      </c>
      <c r="O101" s="290" t="s">
        <v>274</v>
      </c>
      <c r="P101" s="435"/>
      <c r="Q101" s="436"/>
      <c r="R101" s="436"/>
      <c r="S101" s="436" t="s">
        <v>7</v>
      </c>
      <c r="T101" s="436"/>
      <c r="U101" s="436"/>
      <c r="V101" s="436"/>
      <c r="W101" s="436"/>
      <c r="X101" s="436"/>
      <c r="Y101" s="436"/>
      <c r="Z101" s="436"/>
      <c r="AA101" s="436"/>
      <c r="AB101" s="436"/>
      <c r="AC101" s="373">
        <f t="shared" si="135"/>
        <v>1</v>
      </c>
      <c r="AD101" s="136" t="s">
        <v>297</v>
      </c>
      <c r="AE101" s="309">
        <v>0.25</v>
      </c>
      <c r="AF101" s="133">
        <f t="shared" si="180"/>
        <v>0.25</v>
      </c>
      <c r="AG101" s="132">
        <v>0.5</v>
      </c>
      <c r="AH101" s="133">
        <f t="shared" si="181"/>
        <v>0.5</v>
      </c>
      <c r="AI101" s="132">
        <v>0.75</v>
      </c>
      <c r="AJ101" s="133">
        <f t="shared" si="182"/>
        <v>0.75</v>
      </c>
      <c r="AK101" s="132">
        <v>1</v>
      </c>
      <c r="AL101" s="213">
        <f t="shared" si="183"/>
        <v>1</v>
      </c>
      <c r="AM101" s="270">
        <v>0.25</v>
      </c>
      <c r="AN101" s="44">
        <f t="shared" si="151"/>
        <v>1</v>
      </c>
      <c r="AO101" s="134" t="s">
        <v>482</v>
      </c>
      <c r="AP101" s="174">
        <v>0.5</v>
      </c>
      <c r="AQ101" s="44">
        <f t="shared" si="184"/>
        <v>1</v>
      </c>
      <c r="AR101" s="135" t="s">
        <v>636</v>
      </c>
      <c r="AS101" s="174">
        <v>0.75</v>
      </c>
      <c r="AT101" s="44">
        <f t="shared" si="185"/>
        <v>1</v>
      </c>
      <c r="AU101" s="135" t="s">
        <v>710</v>
      </c>
      <c r="AV101" s="174"/>
      <c r="AW101" s="44">
        <f t="shared" si="146"/>
        <v>0</v>
      </c>
      <c r="AX101" s="271"/>
      <c r="AY101" s="234" t="s">
        <v>253</v>
      </c>
      <c r="AZ101" s="290" t="s">
        <v>258</v>
      </c>
      <c r="BA101" s="389" t="str">
        <f t="shared" si="131"/>
        <v/>
      </c>
      <c r="BB101" s="389" t="str">
        <f t="shared" si="132"/>
        <v/>
      </c>
      <c r="BC101" s="390"/>
      <c r="BD101" s="390"/>
      <c r="BE101" s="607" t="s">
        <v>593</v>
      </c>
      <c r="BF101" s="614" t="str">
        <f t="shared" si="133"/>
        <v/>
      </c>
      <c r="BG101" s="614" t="str">
        <f t="shared" si="134"/>
        <v>X</v>
      </c>
      <c r="BH101" s="615"/>
      <c r="BI101" s="615"/>
      <c r="BJ101" s="393" t="s">
        <v>588</v>
      </c>
    </row>
    <row r="102" spans="1:62" s="34" customFormat="1" ht="60" x14ac:dyDescent="0.25">
      <c r="A102" s="571"/>
      <c r="B102" s="588"/>
      <c r="C102" s="588"/>
      <c r="D102" s="588"/>
      <c r="E102" s="588"/>
      <c r="F102" s="588"/>
      <c r="G102" s="588"/>
      <c r="H102" s="591"/>
      <c r="I102" s="574"/>
      <c r="J102" s="173">
        <f t="shared" si="152"/>
        <v>0.25</v>
      </c>
      <c r="K102" s="173">
        <f t="shared" si="153"/>
        <v>0.5</v>
      </c>
      <c r="L102" s="173">
        <f t="shared" si="154"/>
        <v>0.75</v>
      </c>
      <c r="M102" s="173">
        <f t="shared" si="155"/>
        <v>0</v>
      </c>
      <c r="N102" s="131" t="s">
        <v>276</v>
      </c>
      <c r="O102" s="290" t="s">
        <v>275</v>
      </c>
      <c r="P102" s="435"/>
      <c r="Q102" s="436"/>
      <c r="R102" s="436"/>
      <c r="S102" s="436" t="s">
        <v>7</v>
      </c>
      <c r="T102" s="436"/>
      <c r="U102" s="436"/>
      <c r="V102" s="436"/>
      <c r="W102" s="436"/>
      <c r="X102" s="436"/>
      <c r="Y102" s="436"/>
      <c r="Z102" s="436"/>
      <c r="AA102" s="436"/>
      <c r="AB102" s="436"/>
      <c r="AC102" s="373">
        <f t="shared" si="135"/>
        <v>1</v>
      </c>
      <c r="AD102" s="136" t="s">
        <v>297</v>
      </c>
      <c r="AE102" s="309">
        <v>0.25</v>
      </c>
      <c r="AF102" s="133">
        <f t="shared" ref="AF102" si="186">AE102/AK102</f>
        <v>0.25</v>
      </c>
      <c r="AG102" s="132">
        <v>0.5</v>
      </c>
      <c r="AH102" s="133">
        <f t="shared" ref="AH102" si="187">AG102/AK102</f>
        <v>0.5</v>
      </c>
      <c r="AI102" s="132">
        <v>0.75</v>
      </c>
      <c r="AJ102" s="133">
        <f t="shared" ref="AJ102" si="188">AI102/AK102</f>
        <v>0.75</v>
      </c>
      <c r="AK102" s="132">
        <v>1</v>
      </c>
      <c r="AL102" s="213">
        <f t="shared" ref="AL102" si="189">AK102/AK102</f>
        <v>1</v>
      </c>
      <c r="AM102" s="270">
        <v>0.25</v>
      </c>
      <c r="AN102" s="44">
        <f t="shared" si="151"/>
        <v>1</v>
      </c>
      <c r="AO102" s="134" t="s">
        <v>483</v>
      </c>
      <c r="AP102" s="174">
        <v>0.5</v>
      </c>
      <c r="AQ102" s="44">
        <f t="shared" si="184"/>
        <v>1</v>
      </c>
      <c r="AR102" s="135" t="s">
        <v>635</v>
      </c>
      <c r="AS102" s="174">
        <v>0.75</v>
      </c>
      <c r="AT102" s="44">
        <f t="shared" si="185"/>
        <v>1</v>
      </c>
      <c r="AU102" s="135" t="s">
        <v>711</v>
      </c>
      <c r="AV102" s="174"/>
      <c r="AW102" s="44">
        <f t="shared" si="146"/>
        <v>0</v>
      </c>
      <c r="AX102" s="271"/>
      <c r="AY102" s="234" t="s">
        <v>253</v>
      </c>
      <c r="AZ102" s="290" t="s">
        <v>258</v>
      </c>
      <c r="BA102" s="389" t="str">
        <f t="shared" si="131"/>
        <v/>
      </c>
      <c r="BB102" s="389" t="str">
        <f t="shared" si="132"/>
        <v/>
      </c>
      <c r="BC102" s="390"/>
      <c r="BD102" s="390"/>
      <c r="BE102" s="607" t="s">
        <v>593</v>
      </c>
      <c r="BF102" s="614" t="str">
        <f t="shared" si="133"/>
        <v/>
      </c>
      <c r="BG102" s="614" t="str">
        <f t="shared" si="134"/>
        <v>X</v>
      </c>
      <c r="BH102" s="615"/>
      <c r="BI102" s="615"/>
      <c r="BJ102" s="393" t="s">
        <v>588</v>
      </c>
    </row>
    <row r="103" spans="1:62" s="34" customFormat="1" ht="240.75" thickBot="1" x14ac:dyDescent="0.3">
      <c r="A103" s="572"/>
      <c r="B103" s="589"/>
      <c r="C103" s="589"/>
      <c r="D103" s="589"/>
      <c r="E103" s="589"/>
      <c r="F103" s="589"/>
      <c r="G103" s="589"/>
      <c r="H103" s="592"/>
      <c r="I103" s="575"/>
      <c r="J103" s="176">
        <f t="shared" si="152"/>
        <v>0</v>
      </c>
      <c r="K103" s="176">
        <f t="shared" si="153"/>
        <v>0.25</v>
      </c>
      <c r="L103" s="176">
        <f t="shared" si="154"/>
        <v>0</v>
      </c>
      <c r="M103" s="176">
        <f t="shared" si="155"/>
        <v>0</v>
      </c>
      <c r="N103" s="137" t="s">
        <v>176</v>
      </c>
      <c r="O103" s="291" t="s">
        <v>176</v>
      </c>
      <c r="P103" s="437"/>
      <c r="Q103" s="438"/>
      <c r="R103" s="438"/>
      <c r="S103" s="438"/>
      <c r="T103" s="438"/>
      <c r="U103" s="438"/>
      <c r="V103" s="438"/>
      <c r="W103" s="438"/>
      <c r="X103" s="438"/>
      <c r="Y103" s="438" t="s">
        <v>7</v>
      </c>
      <c r="Z103" s="438"/>
      <c r="AA103" s="439"/>
      <c r="AB103" s="438"/>
      <c r="AC103" s="374">
        <f t="shared" si="135"/>
        <v>1</v>
      </c>
      <c r="AD103" s="323" t="s">
        <v>293</v>
      </c>
      <c r="AE103" s="310">
        <v>0</v>
      </c>
      <c r="AF103" s="139">
        <f t="shared" ref="AF103" si="190">AE103/AK103</f>
        <v>0</v>
      </c>
      <c r="AG103" s="138">
        <v>0.25</v>
      </c>
      <c r="AH103" s="139">
        <f t="shared" ref="AH103" si="191">AG103/AK103</f>
        <v>0.25</v>
      </c>
      <c r="AI103" s="138">
        <v>0.5</v>
      </c>
      <c r="AJ103" s="139">
        <f t="shared" ref="AJ103" si="192">AI103/AK103</f>
        <v>0.5</v>
      </c>
      <c r="AK103" s="138">
        <v>1</v>
      </c>
      <c r="AL103" s="214">
        <f t="shared" ref="AL103" si="193">AK103/AK103</f>
        <v>1</v>
      </c>
      <c r="AM103" s="272"/>
      <c r="AN103" s="74"/>
      <c r="AO103" s="177" t="s">
        <v>419</v>
      </c>
      <c r="AP103" s="178">
        <v>0.25</v>
      </c>
      <c r="AQ103" s="74">
        <f t="shared" si="184"/>
        <v>1</v>
      </c>
      <c r="AR103" s="135" t="s">
        <v>626</v>
      </c>
      <c r="AS103" s="178">
        <v>0</v>
      </c>
      <c r="AT103" s="74">
        <f t="shared" si="185"/>
        <v>0</v>
      </c>
      <c r="AU103" s="140" t="s">
        <v>675</v>
      </c>
      <c r="AV103" s="178"/>
      <c r="AW103" s="74">
        <f t="shared" si="146"/>
        <v>0</v>
      </c>
      <c r="AX103" s="273"/>
      <c r="AY103" s="235" t="s">
        <v>164</v>
      </c>
      <c r="AZ103" s="388" t="s">
        <v>175</v>
      </c>
      <c r="BA103" s="389" t="str">
        <f t="shared" si="131"/>
        <v/>
      </c>
      <c r="BB103" s="389" t="str">
        <f t="shared" si="132"/>
        <v/>
      </c>
      <c r="BC103" s="390"/>
      <c r="BD103" s="390"/>
      <c r="BE103" s="611" t="s">
        <v>568</v>
      </c>
      <c r="BF103" s="614" t="str">
        <f t="shared" si="133"/>
        <v/>
      </c>
      <c r="BG103" s="614" t="str">
        <f t="shared" si="134"/>
        <v/>
      </c>
      <c r="BH103" s="615"/>
      <c r="BI103" s="615"/>
      <c r="BJ103" s="395" t="s">
        <v>757</v>
      </c>
    </row>
  </sheetData>
  <sheetProtection formatCells="0" sort="0" autoFilter="0"/>
  <autoFilter ref="A3:BJ103" xr:uid="{BEB8EAD9-077F-4BA4-852B-552DEAC3139B}"/>
  <mergeCells count="149">
    <mergeCell ref="BA1:BE2"/>
    <mergeCell ref="BF1:BJ2"/>
    <mergeCell ref="AY1:AZ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G15:G18"/>
    <mergeCell ref="I15:I18"/>
    <mergeCell ref="B4:B14"/>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H4:H14"/>
    <mergeCell ref="I4:I5"/>
    <mergeCell ref="I11:I12"/>
    <mergeCell ref="J19:J21"/>
    <mergeCell ref="AV2:AX2"/>
    <mergeCell ref="AM1:AX1"/>
    <mergeCell ref="B58:B79"/>
    <mergeCell ref="AM2:AO2"/>
    <mergeCell ref="AE1:AL1"/>
    <mergeCell ref="AE2:AF2"/>
    <mergeCell ref="AG2:AH2"/>
    <mergeCell ref="AI2:AJ2"/>
    <mergeCell ref="AK2:AL2"/>
    <mergeCell ref="P2:AD2"/>
    <mergeCell ref="I31:I38"/>
    <mergeCell ref="C31:C57"/>
    <mergeCell ref="D31:D57"/>
    <mergeCell ref="F31:F57"/>
    <mergeCell ref="G31:G57"/>
    <mergeCell ref="H31:H57"/>
    <mergeCell ref="C19:C30"/>
    <mergeCell ref="D19:D30"/>
    <mergeCell ref="C58:C79"/>
    <mergeCell ref="D58:D79"/>
    <mergeCell ref="C15:C18"/>
    <mergeCell ref="D15:D18"/>
    <mergeCell ref="F15:F18"/>
    <mergeCell ref="M11:M12"/>
    <mergeCell ref="K4:K5"/>
    <mergeCell ref="L4:L5"/>
    <mergeCell ref="M4:M5"/>
    <mergeCell ref="H58:H79"/>
    <mergeCell ref="I58:I61"/>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J74:J79"/>
    <mergeCell ref="K74:K79"/>
    <mergeCell ref="L74:L79"/>
    <mergeCell ref="L44:L51"/>
    <mergeCell ref="M74:M79"/>
    <mergeCell ref="J62:J69"/>
    <mergeCell ref="K62:K69"/>
    <mergeCell ref="L62:L69"/>
    <mergeCell ref="M62:M69"/>
    <mergeCell ref="J71:J73"/>
    <mergeCell ref="K71:K73"/>
    <mergeCell ref="L71:L73"/>
    <mergeCell ref="M71:M73"/>
    <mergeCell ref="M58:M61"/>
    <mergeCell ref="K24:K30"/>
    <mergeCell ref="L24:L30"/>
    <mergeCell ref="M24:M30"/>
    <mergeCell ref="J31:J38"/>
    <mergeCell ref="K52:K53"/>
    <mergeCell ref="L52:L53"/>
    <mergeCell ref="M52:M53"/>
    <mergeCell ref="J39:J43"/>
    <mergeCell ref="J52:J53"/>
    <mergeCell ref="J44:J51"/>
    <mergeCell ref="K44:K51"/>
    <mergeCell ref="M44:M51"/>
    <mergeCell ref="J24:J30"/>
    <mergeCell ref="M31:M38"/>
    <mergeCell ref="M39:M43"/>
    <mergeCell ref="M54:M57"/>
    <mergeCell ref="J58:J61"/>
    <mergeCell ref="K58:K61"/>
    <mergeCell ref="L58:L61"/>
    <mergeCell ref="AP2:AR2"/>
    <mergeCell ref="AS2:AU2"/>
    <mergeCell ref="J8:J10"/>
    <mergeCell ref="K8:K10"/>
    <mergeCell ref="L8:L10"/>
    <mergeCell ref="M8:M10"/>
    <mergeCell ref="J13:J14"/>
    <mergeCell ref="J22:J23"/>
    <mergeCell ref="K22:K23"/>
    <mergeCell ref="L22:L23"/>
    <mergeCell ref="M22:M23"/>
    <mergeCell ref="K13:K14"/>
    <mergeCell ref="L13:L14"/>
    <mergeCell ref="M13:M14"/>
    <mergeCell ref="K19:K21"/>
    <mergeCell ref="M19:M21"/>
    <mergeCell ref="J4:J5"/>
    <mergeCell ref="J6:J7"/>
    <mergeCell ref="K6:K7"/>
    <mergeCell ref="L6:L7"/>
    <mergeCell ref="M6:M7"/>
    <mergeCell ref="J11:J12"/>
    <mergeCell ref="K11:K12"/>
    <mergeCell ref="L11:L12"/>
  </mergeCells>
  <conditionalFormatting sqref="AN4:AN103 AQ4:AQ103 AW4:AW103 AT4:AT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N61 AQ61 AT61 AW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M58:AM103 AP4:AQ103 AV4:AW103 AM4:AM56 AN4:AN103 AS4:AT103" xr:uid="{A9FAC1A4-42E5-4917-8EC5-F7F13BA12686}"/>
    <dataValidation allowBlank="1" showInputMessage="1" showErrorMessage="1" prompt="Favor describir brevemente los resultados de la gestión adelantada (fechas, url, nombre de documenentos generados, aplicativo donde reposa, número de memorandos, etc)" sqref="AX4:AX14 AU4:AU17 AR4:AR17 AO4:AO17" xr:uid="{7B83F0B4-B7BC-4B67-86DD-DA3A15418755}"/>
    <dataValidation allowBlank="1" showInputMessage="1" showErrorMessage="1" prompt="Favor describir brevemente los resultados de la gestión adelantada (fechas, url, nombre de documentos generados, aplicativo donde reposa, número de memorandos, etc)" sqref="AR18:AR103 AO18:AO103 AX15:AX103 AU18:AU103" xr:uid="{E089CDE3-3BC3-4346-91BD-F61694FFD6FB}"/>
  </dataValidations>
  <hyperlinks>
    <hyperlink ref="BE33" r:id="rId1" display="https://invias.sharepoint.com/:f:/s/GRUPOATENCINALCIUDADANO/EoVEsCLWaUFJqf9qPCeOZxABEmG2c1vuepQGpurJu1zMgA?e=AiGXBw" xr:uid="{86B01E84-BA6C-482A-A11D-3F2A9D6BF2A1}"/>
  </hyperlinks>
  <printOptions horizontalCentered="1" verticalCentered="1"/>
  <pageMargins left="0.70866141732283472" right="0.70866141732283472" top="0.74803149606299213" bottom="0.74803149606299213" header="0.31496062992125984" footer="0.31496062992125984"/>
  <pageSetup scale="15" fitToHeight="7" orientation="portrait" horizontalDpi="300" verticalDpi="300" r:id="rId2"/>
  <headerFooter>
    <oddHeader>&amp;LPág. &amp;P de &amp;N&amp;CImplementación Plan Anticorrupción y de Atención al Ciudadano 2023&amp;RCorte 2° trimestre de 2023</oddHeader>
    <oddFooter>&amp;ROficina Asesora de Planeación
INVIAS</oddFooter>
  </headerFooter>
  <rowBreaks count="1" manualBreakCount="1">
    <brk id="18" max="16383" man="1"/>
  </rowBreak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zoomScale="80" zoomScaleNormal="80" workbookViewId="0">
      <selection activeCell="J75" sqref="J7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73" t="s">
        <v>416</v>
      </c>
      <c r="B1" s="473"/>
      <c r="C1" s="473"/>
      <c r="D1" s="473"/>
      <c r="E1" s="473"/>
      <c r="F1" s="473"/>
      <c r="G1" s="473"/>
      <c r="H1" s="473"/>
    </row>
    <row r="2" spans="1:8" x14ac:dyDescent="0.25">
      <c r="A2" s="328"/>
      <c r="B2" s="328"/>
      <c r="C2" s="328"/>
      <c r="D2" s="328"/>
      <c r="E2" s="328"/>
      <c r="F2" s="328"/>
      <c r="G2" s="328"/>
      <c r="H2" s="328"/>
    </row>
    <row r="3" spans="1:8" x14ac:dyDescent="0.25">
      <c r="A3" s="328"/>
      <c r="B3" s="474" t="s">
        <v>437</v>
      </c>
      <c r="C3" s="474"/>
      <c r="D3" s="474"/>
      <c r="E3" s="329"/>
      <c r="F3" s="329"/>
      <c r="G3" s="329"/>
      <c r="H3" s="329"/>
    </row>
    <row r="4" spans="1:8" x14ac:dyDescent="0.25">
      <c r="A4" s="328"/>
      <c r="B4" s="329"/>
      <c r="C4" s="329"/>
      <c r="D4" s="329"/>
      <c r="E4" s="329"/>
      <c r="F4" s="330"/>
      <c r="G4" s="330"/>
      <c r="H4" s="330"/>
    </row>
    <row r="5" spans="1:8" x14ac:dyDescent="0.25">
      <c r="A5" s="328"/>
      <c r="B5" s="331" t="s">
        <v>438</v>
      </c>
      <c r="C5" s="331" t="s">
        <v>439</v>
      </c>
      <c r="D5" s="331" t="s">
        <v>440</v>
      </c>
      <c r="E5" s="331"/>
      <c r="F5" s="331"/>
      <c r="G5" s="328"/>
      <c r="H5" s="328"/>
    </row>
    <row r="6" spans="1:8" x14ac:dyDescent="0.25">
      <c r="A6" s="328"/>
      <c r="B6" s="337">
        <f>F38</f>
        <v>0.39049107864357863</v>
      </c>
      <c r="C6" s="331">
        <v>2</v>
      </c>
      <c r="D6" s="332">
        <f>SUM(B9:F9)-B6-C6</f>
        <v>197.60950892135642</v>
      </c>
      <c r="E6" s="331"/>
      <c r="F6" s="331"/>
      <c r="G6" s="328"/>
      <c r="H6" s="328"/>
    </row>
    <row r="7" spans="1:8" x14ac:dyDescent="0.25">
      <c r="A7" s="328"/>
      <c r="B7" s="331" t="s">
        <v>441</v>
      </c>
      <c r="C7" s="331"/>
      <c r="D7" s="331"/>
      <c r="E7" s="331"/>
      <c r="F7" s="331"/>
      <c r="G7" s="330"/>
      <c r="H7" s="330"/>
    </row>
    <row r="8" spans="1:8" x14ac:dyDescent="0.25">
      <c r="A8" s="328"/>
      <c r="B8" s="331" t="s">
        <v>442</v>
      </c>
      <c r="C8" s="331" t="s">
        <v>443</v>
      </c>
      <c r="D8" s="331" t="s">
        <v>444</v>
      </c>
      <c r="E8" s="331" t="s">
        <v>445</v>
      </c>
      <c r="F8" s="331" t="s">
        <v>446</v>
      </c>
      <c r="G8" s="330"/>
      <c r="H8" s="330"/>
    </row>
    <row r="9" spans="1:8" x14ac:dyDescent="0.25">
      <c r="A9" s="328"/>
      <c r="B9" s="331">
        <v>25</v>
      </c>
      <c r="C9" s="331">
        <v>25</v>
      </c>
      <c r="D9" s="331">
        <v>25</v>
      </c>
      <c r="E9" s="333">
        <v>25</v>
      </c>
      <c r="F9" s="331">
        <f>SUM(B9:E9)</f>
        <v>100</v>
      </c>
      <c r="G9" s="330"/>
      <c r="H9" s="330"/>
    </row>
    <row r="10" spans="1:8" x14ac:dyDescent="0.25">
      <c r="A10" s="328"/>
      <c r="B10" s="331"/>
      <c r="C10" s="331"/>
      <c r="D10" s="331"/>
      <c r="E10" s="331"/>
      <c r="F10" s="328"/>
      <c r="G10" s="328"/>
      <c r="H10" s="328"/>
    </row>
    <row r="11" spans="1:8" x14ac:dyDescent="0.25">
      <c r="A11" s="328"/>
      <c r="B11" s="331"/>
      <c r="C11" s="331"/>
      <c r="D11" s="331"/>
      <c r="E11" s="331"/>
      <c r="F11" s="328"/>
      <c r="G11" s="328"/>
      <c r="H11" s="328"/>
    </row>
    <row r="12" spans="1:8" x14ac:dyDescent="0.25">
      <c r="A12" s="328"/>
      <c r="B12" s="329"/>
      <c r="C12" s="329"/>
      <c r="D12" s="329"/>
      <c r="E12" s="329"/>
      <c r="F12" s="328"/>
      <c r="G12" s="328"/>
      <c r="H12" s="328"/>
    </row>
    <row r="13" spans="1:8" x14ac:dyDescent="0.25">
      <c r="A13" s="328"/>
      <c r="B13" s="330"/>
      <c r="C13" s="330"/>
      <c r="D13" s="330"/>
      <c r="E13" s="330"/>
      <c r="F13" s="330"/>
      <c r="G13" s="330"/>
      <c r="H13" s="330"/>
    </row>
    <row r="14" spans="1:8" x14ac:dyDescent="0.25">
      <c r="A14" s="328"/>
      <c r="B14" s="330"/>
      <c r="C14" s="330"/>
      <c r="D14" s="330"/>
      <c r="E14" s="330"/>
      <c r="F14" s="330"/>
      <c r="G14" s="330"/>
      <c r="H14" s="330"/>
    </row>
    <row r="15" spans="1:8" ht="15" customHeight="1" x14ac:dyDescent="0.25">
      <c r="A15" s="328"/>
      <c r="B15" s="330"/>
      <c r="C15" s="330"/>
      <c r="D15" s="330"/>
      <c r="E15" s="330"/>
      <c r="F15" s="330"/>
      <c r="G15" s="330"/>
      <c r="H15" s="330"/>
    </row>
    <row r="16" spans="1:8" x14ac:dyDescent="0.25">
      <c r="A16" s="328"/>
      <c r="B16" s="330"/>
      <c r="C16" s="330"/>
      <c r="D16" s="334"/>
      <c r="E16" s="335"/>
      <c r="F16" s="335"/>
      <c r="G16" s="335"/>
      <c r="H16" s="335"/>
    </row>
    <row r="17" spans="1:8" x14ac:dyDescent="0.25">
      <c r="A17" s="328"/>
      <c r="B17" s="330"/>
      <c r="C17" s="330"/>
      <c r="D17" s="330"/>
      <c r="E17" s="330"/>
      <c r="F17" s="330"/>
      <c r="G17" s="330"/>
      <c r="H17" s="330"/>
    </row>
    <row r="18" spans="1:8" x14ac:dyDescent="0.25">
      <c r="A18" s="328"/>
      <c r="B18" s="330"/>
      <c r="C18" s="330"/>
      <c r="D18" s="330"/>
      <c r="E18" s="336"/>
      <c r="F18" s="330"/>
      <c r="G18" s="330"/>
      <c r="H18" s="330"/>
    </row>
    <row r="19" spans="1:8" x14ac:dyDescent="0.25">
      <c r="A19" s="328"/>
      <c r="B19" s="330"/>
      <c r="C19" s="330"/>
      <c r="D19" s="330"/>
      <c r="E19" s="330"/>
      <c r="F19" s="330"/>
      <c r="G19" s="330"/>
      <c r="H19" s="330"/>
    </row>
    <row r="20" spans="1:8" x14ac:dyDescent="0.25">
      <c r="A20" s="328"/>
      <c r="B20" s="330"/>
      <c r="C20" s="330"/>
      <c r="D20" s="330"/>
      <c r="E20" s="330"/>
      <c r="F20" s="330"/>
      <c r="G20" s="330"/>
      <c r="H20" s="330"/>
    </row>
    <row r="21" spans="1:8" x14ac:dyDescent="0.25">
      <c r="A21" s="328"/>
      <c r="B21" s="330"/>
      <c r="C21" s="330"/>
      <c r="D21" s="330"/>
      <c r="E21" s="330"/>
      <c r="F21" s="330"/>
      <c r="G21" s="330"/>
      <c r="H21" s="330"/>
    </row>
    <row r="22" spans="1:8" x14ac:dyDescent="0.25">
      <c r="A22" s="328"/>
      <c r="B22" s="330"/>
      <c r="C22" s="330"/>
      <c r="D22" s="330"/>
      <c r="E22" s="330"/>
      <c r="F22" s="330"/>
      <c r="G22" s="330"/>
      <c r="H22" s="330"/>
    </row>
    <row r="23" spans="1:8" x14ac:dyDescent="0.25">
      <c r="A23" s="328"/>
      <c r="B23" s="328"/>
      <c r="C23" s="328"/>
      <c r="D23" s="328"/>
      <c r="E23" s="328"/>
      <c r="F23" s="328"/>
      <c r="G23" s="328"/>
      <c r="H23" s="328"/>
    </row>
    <row r="24" spans="1:8" x14ac:dyDescent="0.25">
      <c r="A24" s="328"/>
      <c r="B24" s="328"/>
      <c r="C24" s="328"/>
      <c r="D24" s="328"/>
      <c r="E24" s="328"/>
      <c r="F24" s="328"/>
      <c r="G24" s="328"/>
      <c r="H24" s="328"/>
    </row>
    <row r="25" spans="1:8" x14ac:dyDescent="0.25">
      <c r="A25" s="328"/>
      <c r="B25" s="328"/>
      <c r="C25" s="328"/>
      <c r="D25" s="328"/>
      <c r="E25" s="328"/>
      <c r="F25" s="328"/>
      <c r="G25" s="328"/>
      <c r="H25" s="328"/>
    </row>
    <row r="26" spans="1:8" x14ac:dyDescent="0.25">
      <c r="A26" s="328"/>
      <c r="B26" s="328"/>
      <c r="C26" s="328"/>
      <c r="D26" s="328"/>
      <c r="E26" s="328"/>
      <c r="F26" s="328"/>
      <c r="G26" s="328"/>
      <c r="H26" s="328"/>
    </row>
    <row r="27" spans="1:8" x14ac:dyDescent="0.25">
      <c r="A27" s="328"/>
      <c r="B27" s="328"/>
      <c r="C27" s="328"/>
      <c r="D27" s="328"/>
      <c r="E27" s="328"/>
      <c r="F27" s="328"/>
      <c r="G27" s="328"/>
      <c r="H27" s="328"/>
    </row>
    <row r="28" spans="1:8" x14ac:dyDescent="0.25">
      <c r="A28" s="328"/>
      <c r="B28" s="328"/>
      <c r="C28" s="328"/>
      <c r="D28" s="328"/>
      <c r="E28" s="328"/>
      <c r="F28" s="328"/>
      <c r="G28" s="328"/>
      <c r="H28" s="328"/>
    </row>
    <row r="29" spans="1:8" x14ac:dyDescent="0.25">
      <c r="A29" s="328"/>
      <c r="B29" s="328"/>
      <c r="C29" s="328"/>
      <c r="D29" s="328"/>
      <c r="E29" s="328"/>
      <c r="F29" s="328"/>
      <c r="G29" s="328"/>
      <c r="H29" s="328"/>
    </row>
    <row r="30" spans="1:8" x14ac:dyDescent="0.25">
      <c r="A30" s="328"/>
      <c r="B30" s="475"/>
      <c r="C30" s="475"/>
      <c r="D30" s="475"/>
      <c r="E30" s="475"/>
      <c r="F30" s="475"/>
      <c r="G30" s="475"/>
      <c r="H30" s="328"/>
    </row>
    <row r="31" spans="1:8" x14ac:dyDescent="0.25">
      <c r="A31" s="328"/>
      <c r="B31" s="338" t="s">
        <v>80</v>
      </c>
      <c r="C31" s="339" t="s">
        <v>79</v>
      </c>
      <c r="D31" s="340" t="s">
        <v>81</v>
      </c>
      <c r="E31" s="340" t="s">
        <v>82</v>
      </c>
      <c r="F31" s="340" t="s">
        <v>83</v>
      </c>
      <c r="G31" s="340" t="s">
        <v>84</v>
      </c>
      <c r="H31" s="328"/>
    </row>
    <row r="32" spans="1:8" x14ac:dyDescent="0.25">
      <c r="A32" s="328"/>
      <c r="B32" s="341" t="s">
        <v>87</v>
      </c>
      <c r="C32" s="342">
        <v>44954</v>
      </c>
      <c r="D32" s="342">
        <v>45291</v>
      </c>
      <c r="E32" s="343">
        <f>D32-C32+1</f>
        <v>338</v>
      </c>
      <c r="F32" s="344">
        <f>C45</f>
        <v>0.38030303030303031</v>
      </c>
      <c r="G32" s="345">
        <f>E32*F32</f>
        <v>128.54242424242423</v>
      </c>
      <c r="H32" s="328"/>
    </row>
    <row r="33" spans="1:8" x14ac:dyDescent="0.25">
      <c r="A33" s="328"/>
      <c r="B33" s="341" t="s">
        <v>8</v>
      </c>
      <c r="C33" s="342">
        <v>44954</v>
      </c>
      <c r="D33" s="342">
        <v>45291</v>
      </c>
      <c r="E33" s="343">
        <f t="shared" ref="E33:E37" si="0">D33-C33+1</f>
        <v>338</v>
      </c>
      <c r="F33" s="344">
        <f t="shared" ref="F33:F37" si="1">C46</f>
        <v>0.9</v>
      </c>
      <c r="G33" s="345">
        <f t="shared" ref="G33:G37" si="2">E33*F33</f>
        <v>304.2</v>
      </c>
      <c r="H33" s="328"/>
    </row>
    <row r="34" spans="1:8" x14ac:dyDescent="0.25">
      <c r="A34" s="328"/>
      <c r="B34" s="341" t="s">
        <v>9</v>
      </c>
      <c r="C34" s="342">
        <v>44954</v>
      </c>
      <c r="D34" s="342">
        <v>45291</v>
      </c>
      <c r="E34" s="343">
        <f t="shared" si="0"/>
        <v>338</v>
      </c>
      <c r="F34" s="344">
        <f t="shared" si="1"/>
        <v>0.26298701298701299</v>
      </c>
      <c r="G34" s="345">
        <f t="shared" si="2"/>
        <v>88.889610389610397</v>
      </c>
      <c r="H34" s="328"/>
    </row>
    <row r="35" spans="1:8" x14ac:dyDescent="0.25">
      <c r="A35" s="328"/>
      <c r="B35" s="341" t="s">
        <v>10</v>
      </c>
      <c r="C35" s="342">
        <v>44954</v>
      </c>
      <c r="D35" s="342">
        <v>45291</v>
      </c>
      <c r="E35" s="343">
        <f t="shared" si="0"/>
        <v>338</v>
      </c>
      <c r="F35" s="344">
        <f t="shared" si="1"/>
        <v>0.25</v>
      </c>
      <c r="G35" s="345">
        <f t="shared" si="2"/>
        <v>84.5</v>
      </c>
      <c r="H35" s="328"/>
    </row>
    <row r="36" spans="1:8" x14ac:dyDescent="0.25">
      <c r="A36" s="328"/>
      <c r="B36" s="341" t="s">
        <v>11</v>
      </c>
      <c r="C36" s="342">
        <v>44954</v>
      </c>
      <c r="D36" s="342">
        <v>45291</v>
      </c>
      <c r="E36" s="343">
        <f t="shared" si="0"/>
        <v>338</v>
      </c>
      <c r="F36" s="344">
        <f t="shared" si="1"/>
        <v>0.30357142857142855</v>
      </c>
      <c r="G36" s="345">
        <f t="shared" si="2"/>
        <v>102.60714285714285</v>
      </c>
      <c r="H36" s="328"/>
    </row>
    <row r="37" spans="1:8" x14ac:dyDescent="0.25">
      <c r="A37" s="328"/>
      <c r="B37" s="341" t="s">
        <v>74</v>
      </c>
      <c r="C37" s="342">
        <v>44954</v>
      </c>
      <c r="D37" s="342">
        <v>45291</v>
      </c>
      <c r="E37" s="343">
        <f t="shared" si="0"/>
        <v>338</v>
      </c>
      <c r="F37" s="344">
        <f t="shared" si="1"/>
        <v>0.24608499999999997</v>
      </c>
      <c r="G37" s="345">
        <f t="shared" si="2"/>
        <v>83.176729999999992</v>
      </c>
      <c r="H37" s="328"/>
    </row>
    <row r="38" spans="1:8" x14ac:dyDescent="0.25">
      <c r="A38" s="328"/>
      <c r="B38" s="328"/>
      <c r="C38" s="328"/>
      <c r="D38" s="328"/>
      <c r="E38" s="328"/>
      <c r="F38" s="346">
        <f>AVERAGE(F32:F37)</f>
        <v>0.39049107864357863</v>
      </c>
      <c r="G38" s="328"/>
      <c r="H38" s="328"/>
    </row>
    <row r="39" spans="1:8" x14ac:dyDescent="0.25">
      <c r="A39" s="328"/>
      <c r="B39" s="328"/>
      <c r="C39" s="328"/>
      <c r="D39" s="328"/>
      <c r="E39" s="328"/>
      <c r="F39" s="328"/>
      <c r="G39" s="328"/>
      <c r="H39" s="328"/>
    </row>
    <row r="40" spans="1:8" x14ac:dyDescent="0.25">
      <c r="A40" s="328"/>
      <c r="B40" s="328"/>
      <c r="C40" s="328"/>
      <c r="D40" s="328"/>
      <c r="E40" s="328"/>
      <c r="F40" s="328"/>
      <c r="G40" s="328"/>
      <c r="H40" s="328"/>
    </row>
    <row r="41" spans="1:8" ht="18.75" x14ac:dyDescent="0.3">
      <c r="A41" s="473" t="s">
        <v>132</v>
      </c>
      <c r="B41" s="473"/>
      <c r="C41" s="473"/>
      <c r="D41" s="473"/>
      <c r="E41" s="473"/>
      <c r="F41" s="473"/>
      <c r="G41" s="473"/>
      <c r="H41" s="473"/>
    </row>
    <row r="42" spans="1:8" x14ac:dyDescent="0.25">
      <c r="A42" s="328"/>
      <c r="B42" s="328"/>
      <c r="C42" s="328"/>
      <c r="D42" s="328"/>
      <c r="E42" s="328"/>
      <c r="F42" s="328"/>
      <c r="G42" s="328"/>
      <c r="H42" s="328"/>
    </row>
    <row r="43" spans="1:8" x14ac:dyDescent="0.25">
      <c r="A43" s="328"/>
      <c r="B43" s="328"/>
      <c r="C43" s="328"/>
      <c r="D43" s="328"/>
      <c r="E43" s="328"/>
      <c r="F43" s="328"/>
      <c r="G43" s="328"/>
      <c r="H43" s="328"/>
    </row>
    <row r="44" spans="1:8" x14ac:dyDescent="0.25">
      <c r="A44" s="328"/>
      <c r="B44" s="328"/>
      <c r="C44" s="328"/>
      <c r="D44" s="328"/>
      <c r="E44" s="328"/>
      <c r="F44" s="328"/>
      <c r="G44" s="328"/>
      <c r="H44" s="328"/>
    </row>
    <row r="45" spans="1:8" x14ac:dyDescent="0.25">
      <c r="A45" s="328"/>
      <c r="B45" s="328" t="str">
        <f t="shared" ref="B45:B50" si="3">B32</f>
        <v>1 - Gestión del Riesgo de Corrupción “MAPA DE RIESGOS DE CORRUPCIÓN"</v>
      </c>
      <c r="C45" s="347">
        <f>'PAAC 2023'!E4</f>
        <v>0.38030303030303031</v>
      </c>
      <c r="D45" s="328"/>
      <c r="E45" s="328"/>
      <c r="F45" s="328"/>
      <c r="G45" s="328"/>
      <c r="H45" s="328"/>
    </row>
    <row r="46" spans="1:8" x14ac:dyDescent="0.25">
      <c r="A46" s="328"/>
      <c r="B46" s="328" t="str">
        <f t="shared" si="3"/>
        <v xml:space="preserve"> 2 - Racionalización de Trámites</v>
      </c>
      <c r="C46" s="347">
        <f>'PAAC 2023'!E15</f>
        <v>0.9</v>
      </c>
      <c r="D46" s="328"/>
      <c r="E46" s="328"/>
      <c r="F46" s="328"/>
      <c r="G46" s="328"/>
      <c r="H46" s="328"/>
    </row>
    <row r="47" spans="1:8" x14ac:dyDescent="0.25">
      <c r="A47" s="328"/>
      <c r="B47" s="328" t="str">
        <f t="shared" si="3"/>
        <v xml:space="preserve"> 3 - Rendición de Cuentas (RdC)</v>
      </c>
      <c r="C47" s="347">
        <f>'PAAC 2023'!E19</f>
        <v>0.26298701298701299</v>
      </c>
      <c r="D47" s="328"/>
      <c r="E47" s="328"/>
      <c r="F47" s="328"/>
      <c r="G47" s="328"/>
      <c r="H47" s="328"/>
    </row>
    <row r="48" spans="1:8" x14ac:dyDescent="0.25">
      <c r="A48" s="328"/>
      <c r="B48" s="328" t="str">
        <f t="shared" si="3"/>
        <v xml:space="preserve"> 4 - Mecanismos para mejorar la Atención al Ciudadano</v>
      </c>
      <c r="C48" s="347">
        <f>'PAAC 2023'!E31</f>
        <v>0.25</v>
      </c>
      <c r="D48" s="328"/>
      <c r="E48" s="328"/>
      <c r="F48" s="328"/>
      <c r="G48" s="328"/>
      <c r="H48" s="328"/>
    </row>
    <row r="49" spans="1:8" x14ac:dyDescent="0.25">
      <c r="A49" s="328"/>
      <c r="B49" s="328" t="str">
        <f t="shared" si="3"/>
        <v xml:space="preserve"> 5 - Mecanismos para la Transparencia y Acceso a la Información</v>
      </c>
      <c r="C49" s="347">
        <f>'PAAC 2023'!E58</f>
        <v>0.30357142857142855</v>
      </c>
      <c r="D49" s="328"/>
      <c r="E49" s="328"/>
      <c r="F49" s="328"/>
      <c r="G49" s="328"/>
      <c r="H49" s="328"/>
    </row>
    <row r="50" spans="1:8" x14ac:dyDescent="0.25">
      <c r="A50" s="328"/>
      <c r="B50" s="328" t="str">
        <f t="shared" si="3"/>
        <v>6- Iniciativas adicionales</v>
      </c>
      <c r="C50" s="347">
        <f>'PAAC 2023'!E80</f>
        <v>0.24608499999999997</v>
      </c>
      <c r="D50" s="328"/>
      <c r="E50" s="328"/>
      <c r="F50" s="328"/>
      <c r="G50" s="328"/>
      <c r="H50" s="328"/>
    </row>
    <row r="51" spans="1:8" x14ac:dyDescent="0.25">
      <c r="A51" s="328"/>
      <c r="B51" s="328"/>
      <c r="C51" s="328"/>
      <c r="D51" s="328"/>
      <c r="E51" s="328"/>
      <c r="F51" s="328"/>
      <c r="G51" s="328"/>
      <c r="H51" s="328"/>
    </row>
    <row r="52" spans="1:8" x14ac:dyDescent="0.25">
      <c r="A52" s="328"/>
      <c r="B52" s="328"/>
      <c r="C52" s="328"/>
      <c r="D52" s="328"/>
      <c r="E52" s="328"/>
      <c r="F52" s="328"/>
      <c r="G52" s="328"/>
      <c r="H52" s="328"/>
    </row>
    <row r="53" spans="1:8" x14ac:dyDescent="0.25">
      <c r="A53" s="328"/>
      <c r="B53" s="328"/>
      <c r="C53" s="328"/>
      <c r="D53" s="328"/>
      <c r="E53" s="328"/>
      <c r="F53" s="328"/>
      <c r="G53" s="328"/>
      <c r="H53" s="328"/>
    </row>
    <row r="54" spans="1:8" x14ac:dyDescent="0.25">
      <c r="A54" s="328"/>
      <c r="B54" s="328"/>
      <c r="C54" s="328"/>
      <c r="D54" s="328"/>
      <c r="E54" s="328"/>
      <c r="F54" s="328"/>
      <c r="G54" s="328"/>
      <c r="H54" s="328"/>
    </row>
    <row r="55" spans="1:8" x14ac:dyDescent="0.25">
      <c r="A55" s="328"/>
      <c r="B55" s="328"/>
      <c r="C55" s="328"/>
      <c r="D55" s="328"/>
      <c r="E55" s="328"/>
      <c r="F55" s="328"/>
      <c r="G55" s="328"/>
      <c r="H55" s="328"/>
    </row>
    <row r="56" spans="1:8" x14ac:dyDescent="0.25">
      <c r="A56" s="328"/>
      <c r="B56" s="328"/>
      <c r="C56" s="328"/>
      <c r="D56" s="328"/>
      <c r="E56" s="328"/>
      <c r="F56" s="328"/>
      <c r="G56" s="328"/>
      <c r="H56" s="328"/>
    </row>
    <row r="57" spans="1:8" x14ac:dyDescent="0.25">
      <c r="A57" s="328"/>
      <c r="B57" s="328"/>
      <c r="C57" s="328"/>
      <c r="D57" s="328"/>
      <c r="E57" s="328"/>
      <c r="F57" s="328"/>
      <c r="G57" s="328"/>
      <c r="H57" s="328"/>
    </row>
    <row r="58" spans="1:8" x14ac:dyDescent="0.25">
      <c r="A58" s="328"/>
      <c r="B58" s="328"/>
      <c r="C58" s="328"/>
      <c r="D58" s="328"/>
      <c r="E58" s="328"/>
      <c r="F58" s="328"/>
      <c r="G58" s="328"/>
      <c r="H58" s="328"/>
    </row>
    <row r="59" spans="1:8" x14ac:dyDescent="0.25">
      <c r="A59" s="328"/>
      <c r="B59" s="328"/>
      <c r="C59" s="328"/>
      <c r="D59" s="328"/>
      <c r="E59" s="328"/>
      <c r="F59" s="328"/>
      <c r="G59" s="328"/>
      <c r="H59" s="328"/>
    </row>
    <row r="60" spans="1:8" x14ac:dyDescent="0.25">
      <c r="A60" s="328"/>
      <c r="B60" s="328"/>
      <c r="C60" s="328"/>
      <c r="D60" s="328"/>
      <c r="E60" s="328"/>
      <c r="F60" s="328"/>
      <c r="G60" s="328"/>
      <c r="H60" s="328"/>
    </row>
    <row r="61" spans="1:8" x14ac:dyDescent="0.25">
      <c r="A61" s="328"/>
      <c r="B61" s="328"/>
      <c r="C61" s="328"/>
      <c r="D61" s="328"/>
      <c r="E61" s="328"/>
      <c r="F61" s="328"/>
      <c r="G61" s="328"/>
      <c r="H61" s="328"/>
    </row>
    <row r="62" spans="1:8" x14ac:dyDescent="0.25">
      <c r="A62" s="328"/>
      <c r="B62" s="328"/>
      <c r="C62" s="328"/>
      <c r="D62" s="328"/>
      <c r="E62" s="328"/>
      <c r="F62" s="328"/>
      <c r="G62" s="328"/>
      <c r="H62" s="328"/>
    </row>
    <row r="63" spans="1:8" x14ac:dyDescent="0.25">
      <c r="A63" s="328"/>
      <c r="B63" s="328"/>
      <c r="C63" s="328"/>
      <c r="D63" s="328"/>
      <c r="E63" s="328"/>
      <c r="F63" s="328"/>
      <c r="G63" s="328"/>
      <c r="H63" s="328"/>
    </row>
    <row r="64" spans="1:8" x14ac:dyDescent="0.25">
      <c r="A64" s="328"/>
      <c r="B64" s="328"/>
      <c r="C64" s="328"/>
      <c r="D64" s="328"/>
      <c r="E64" s="328"/>
      <c r="F64" s="328"/>
      <c r="G64" s="328"/>
      <c r="H64" s="328"/>
    </row>
    <row r="65" spans="1:8" ht="18.75" x14ac:dyDescent="0.3">
      <c r="A65" s="473" t="s">
        <v>133</v>
      </c>
      <c r="B65" s="473"/>
      <c r="C65" s="473"/>
      <c r="D65" s="473"/>
      <c r="E65" s="473"/>
      <c r="F65" s="473"/>
      <c r="G65" s="473"/>
      <c r="H65" s="473"/>
    </row>
    <row r="66" spans="1:8" x14ac:dyDescent="0.25">
      <c r="A66" s="328"/>
      <c r="B66" s="328"/>
      <c r="C66" s="328"/>
      <c r="D66" s="328"/>
      <c r="E66" s="328"/>
      <c r="F66" s="328"/>
      <c r="G66" s="328"/>
      <c r="H66" s="328"/>
    </row>
    <row r="67" spans="1:8" x14ac:dyDescent="0.25">
      <c r="A67" s="328"/>
      <c r="B67" s="328" t="str">
        <f>B45</f>
        <v>1 - Gestión del Riesgo de Corrupción “MAPA DE RIESGOS DE CORRUPCIÓN"</v>
      </c>
      <c r="C67" s="348">
        <f>'PAAC 2023'!B4</f>
        <v>1</v>
      </c>
      <c r="D67" s="328"/>
      <c r="E67" s="328"/>
      <c r="F67" s="328"/>
      <c r="G67" s="328"/>
      <c r="H67" s="328"/>
    </row>
    <row r="68" spans="1:8" x14ac:dyDescent="0.25">
      <c r="A68" s="328"/>
      <c r="B68" s="328" t="str">
        <f t="shared" ref="B68:B72" si="4">B46</f>
        <v xml:space="preserve"> 2 - Racionalización de Trámites</v>
      </c>
      <c r="C68" s="348">
        <f>'PAAC 2023'!B15</f>
        <v>0.9</v>
      </c>
      <c r="D68" s="328"/>
      <c r="E68" s="328"/>
      <c r="F68" s="328"/>
      <c r="G68" s="328"/>
      <c r="H68" s="328"/>
    </row>
    <row r="69" spans="1:8" x14ac:dyDescent="0.25">
      <c r="A69" s="328"/>
      <c r="B69" s="328" t="str">
        <f t="shared" si="4"/>
        <v xml:space="preserve"> 3 - Rendición de Cuentas (RdC)</v>
      </c>
      <c r="C69" s="348">
        <f>'PAAC 2023'!B19</f>
        <v>0.9285714285714286</v>
      </c>
      <c r="D69" s="328"/>
      <c r="E69" s="328"/>
      <c r="F69" s="328"/>
      <c r="G69" s="328"/>
      <c r="H69" s="328"/>
    </row>
    <row r="70" spans="1:8" x14ac:dyDescent="0.25">
      <c r="A70" s="328"/>
      <c r="B70" s="328" t="str">
        <f t="shared" si="4"/>
        <v xml:space="preserve"> 4 - Mecanismos para mejorar la Atención al Ciudadano</v>
      </c>
      <c r="C70" s="348">
        <f>'PAAC 2023'!B31</f>
        <v>1</v>
      </c>
      <c r="D70" s="328"/>
      <c r="E70" s="328"/>
      <c r="F70" s="328"/>
      <c r="G70" s="328"/>
      <c r="H70" s="328"/>
    </row>
    <row r="71" spans="1:8" x14ac:dyDescent="0.25">
      <c r="A71" s="328"/>
      <c r="B71" s="328" t="str">
        <f t="shared" si="4"/>
        <v xml:space="preserve"> 5 - Mecanismos para la Transparencia y Acceso a la Información</v>
      </c>
      <c r="C71" s="348">
        <f>'PAAC 2023'!B58</f>
        <v>0.93333333333333335</v>
      </c>
      <c r="D71" s="328"/>
      <c r="E71" s="328"/>
      <c r="F71" s="328"/>
      <c r="G71" s="328"/>
      <c r="H71" s="328"/>
    </row>
    <row r="72" spans="1:8" x14ac:dyDescent="0.25">
      <c r="A72" s="328"/>
      <c r="B72" s="328" t="str">
        <f t="shared" si="4"/>
        <v>6- Iniciativas adicionales</v>
      </c>
      <c r="C72" s="348">
        <f>'PAAC 2023'!B80</f>
        <v>0.95</v>
      </c>
      <c r="D72" s="328"/>
      <c r="E72" s="328"/>
      <c r="F72" s="328"/>
      <c r="G72" s="328"/>
      <c r="H72" s="328"/>
    </row>
    <row r="73" spans="1:8" x14ac:dyDescent="0.25">
      <c r="A73" s="328"/>
      <c r="B73" s="328"/>
      <c r="C73" s="328"/>
      <c r="D73" s="328"/>
      <c r="E73" s="328"/>
      <c r="F73" s="328"/>
      <c r="G73" s="328"/>
      <c r="H73" s="328"/>
    </row>
    <row r="74" spans="1:8" x14ac:dyDescent="0.25">
      <c r="A74" s="328"/>
      <c r="B74" s="328"/>
      <c r="C74" s="328"/>
      <c r="D74" s="328"/>
      <c r="E74" s="328"/>
      <c r="F74" s="328"/>
      <c r="G74" s="328"/>
      <c r="H74" s="328"/>
    </row>
    <row r="75" spans="1:8" x14ac:dyDescent="0.25">
      <c r="A75" s="328"/>
      <c r="B75" s="328"/>
      <c r="C75" s="328"/>
      <c r="D75" s="328"/>
      <c r="E75" s="328"/>
      <c r="F75" s="328"/>
      <c r="G75" s="328"/>
      <c r="H75" s="328"/>
    </row>
    <row r="76" spans="1:8" x14ac:dyDescent="0.25">
      <c r="A76" s="328"/>
      <c r="B76" s="328"/>
      <c r="C76" s="328"/>
      <c r="D76" s="328"/>
      <c r="E76" s="328"/>
      <c r="F76" s="328"/>
      <c r="G76" s="328"/>
      <c r="H76" s="328"/>
    </row>
    <row r="77" spans="1:8" x14ac:dyDescent="0.25">
      <c r="A77" s="328"/>
      <c r="B77" s="328"/>
      <c r="C77" s="328"/>
      <c r="D77" s="328"/>
      <c r="E77" s="328"/>
      <c r="F77" s="328"/>
      <c r="G77" s="328"/>
      <c r="H77" s="328"/>
    </row>
    <row r="78" spans="1:8" x14ac:dyDescent="0.25">
      <c r="A78" s="328"/>
      <c r="B78" s="328"/>
      <c r="C78" s="328"/>
      <c r="D78" s="328"/>
      <c r="E78" s="328"/>
      <c r="F78" s="328"/>
      <c r="G78" s="328"/>
      <c r="H78" s="328"/>
    </row>
    <row r="79" spans="1:8" x14ac:dyDescent="0.25">
      <c r="A79" s="328"/>
      <c r="B79" s="328"/>
      <c r="C79" s="328"/>
      <c r="D79" s="328"/>
      <c r="E79" s="328"/>
      <c r="F79" s="328"/>
      <c r="G79" s="328"/>
      <c r="H79" s="328"/>
    </row>
    <row r="80" spans="1:8" x14ac:dyDescent="0.25">
      <c r="A80" s="328"/>
      <c r="B80" s="328"/>
      <c r="C80" s="328"/>
      <c r="D80" s="328"/>
      <c r="E80" s="328"/>
      <c r="F80" s="328"/>
      <c r="G80" s="328"/>
      <c r="H80" s="328"/>
    </row>
    <row r="81" spans="1:8" x14ac:dyDescent="0.25">
      <c r="A81" s="328"/>
      <c r="B81" s="328"/>
      <c r="C81" s="328"/>
      <c r="D81" s="328"/>
      <c r="E81" s="328"/>
      <c r="F81" s="328"/>
      <c r="G81" s="328"/>
      <c r="H81" s="328"/>
    </row>
    <row r="82" spans="1:8" x14ac:dyDescent="0.25">
      <c r="A82" s="328"/>
      <c r="B82" s="328"/>
      <c r="C82" s="328"/>
      <c r="D82" s="328"/>
      <c r="E82" s="328"/>
      <c r="F82" s="328"/>
      <c r="G82" s="328"/>
      <c r="H82" s="328"/>
    </row>
    <row r="83" spans="1:8" x14ac:dyDescent="0.25">
      <c r="A83" s="328"/>
      <c r="B83" s="328"/>
      <c r="C83" s="328"/>
      <c r="D83" s="328"/>
      <c r="E83" s="328"/>
      <c r="F83" s="328"/>
      <c r="G83" s="328"/>
      <c r="H83" s="328"/>
    </row>
    <row r="84" spans="1:8" x14ac:dyDescent="0.25">
      <c r="A84" s="328"/>
      <c r="B84" s="328"/>
      <c r="C84" s="328"/>
      <c r="D84" s="328"/>
      <c r="E84" s="328"/>
      <c r="F84" s="328"/>
      <c r="G84" s="328"/>
      <c r="H84" s="328"/>
    </row>
    <row r="85" spans="1:8" x14ac:dyDescent="0.25">
      <c r="A85" s="328"/>
      <c r="B85" s="328"/>
      <c r="C85" s="328"/>
      <c r="D85" s="328"/>
      <c r="E85" s="328"/>
      <c r="F85" s="328"/>
      <c r="G85" s="328"/>
      <c r="H85" s="328"/>
    </row>
    <row r="86" spans="1:8" x14ac:dyDescent="0.25">
      <c r="A86" s="328"/>
      <c r="B86" s="328"/>
      <c r="C86" s="328"/>
      <c r="D86" s="328"/>
      <c r="E86" s="328"/>
      <c r="F86" s="328"/>
      <c r="G86" s="328"/>
      <c r="H86" s="328"/>
    </row>
    <row r="87" spans="1:8" x14ac:dyDescent="0.25">
      <c r="A87" s="328"/>
      <c r="B87" s="328"/>
      <c r="C87" s="328"/>
      <c r="D87" s="328"/>
      <c r="E87" s="328"/>
      <c r="F87" s="328"/>
      <c r="G87" s="328"/>
      <c r="H87" s="328"/>
    </row>
    <row r="88" spans="1:8" ht="18.75" x14ac:dyDescent="0.3">
      <c r="A88" s="473" t="s">
        <v>134</v>
      </c>
      <c r="B88" s="473"/>
      <c r="C88" s="473"/>
      <c r="D88" s="473"/>
      <c r="E88" s="473"/>
      <c r="F88" s="473"/>
      <c r="G88" s="473"/>
      <c r="H88" s="473"/>
    </row>
    <row r="89" spans="1:8" x14ac:dyDescent="0.25">
      <c r="A89" s="328"/>
      <c r="B89" s="328"/>
      <c r="C89" s="328"/>
      <c r="D89" s="328"/>
      <c r="E89" s="328"/>
      <c r="F89" s="328"/>
      <c r="G89" s="328"/>
      <c r="H89" s="328"/>
    </row>
    <row r="90" spans="1:8" x14ac:dyDescent="0.25">
      <c r="A90" s="328"/>
      <c r="B90" s="328" t="s">
        <v>21</v>
      </c>
      <c r="C90" s="349">
        <f>'PAAC 2023'!J4</f>
        <v>0.25</v>
      </c>
      <c r="D90" s="328"/>
      <c r="E90" s="328"/>
      <c r="F90" s="328"/>
      <c r="G90" s="328"/>
      <c r="H90" s="328"/>
    </row>
    <row r="91" spans="1:8" x14ac:dyDescent="0.25">
      <c r="A91" s="328"/>
      <c r="B91" s="328" t="s">
        <v>24</v>
      </c>
      <c r="C91" s="349">
        <f>'PAAC 2023'!J6</f>
        <v>0.55000000000000004</v>
      </c>
      <c r="D91" s="328"/>
      <c r="E91" s="328"/>
      <c r="F91" s="328"/>
      <c r="G91" s="328"/>
      <c r="H91" s="328"/>
    </row>
    <row r="92" spans="1:8" x14ac:dyDescent="0.25">
      <c r="A92" s="328"/>
      <c r="B92" s="328" t="s">
        <v>26</v>
      </c>
      <c r="C92" s="349">
        <f>'PAAC 2023'!J8</f>
        <v>0.5</v>
      </c>
      <c r="D92" s="328"/>
      <c r="E92" s="328"/>
      <c r="F92" s="328"/>
      <c r="G92" s="328"/>
      <c r="H92" s="328"/>
    </row>
    <row r="93" spans="1:8" x14ac:dyDescent="0.25">
      <c r="A93" s="328"/>
      <c r="B93" s="328" t="s">
        <v>29</v>
      </c>
      <c r="C93" s="349">
        <f>'PAAC 2023'!J11</f>
        <v>0.25</v>
      </c>
      <c r="D93" s="328"/>
      <c r="E93" s="328"/>
      <c r="F93" s="328"/>
      <c r="G93" s="328"/>
      <c r="H93" s="328"/>
    </row>
    <row r="94" spans="1:8" x14ac:dyDescent="0.25">
      <c r="A94" s="328"/>
      <c r="B94" s="328" t="s">
        <v>32</v>
      </c>
      <c r="C94" s="349">
        <f>'PAAC 2023'!J13</f>
        <v>0.29166666666666663</v>
      </c>
      <c r="D94" s="328"/>
      <c r="E94" s="328"/>
      <c r="F94" s="328"/>
      <c r="G94" s="328"/>
      <c r="H94" s="328"/>
    </row>
    <row r="95" spans="1:8" x14ac:dyDescent="0.25">
      <c r="A95" s="328"/>
      <c r="B95" s="328"/>
      <c r="C95" s="349">
        <f>AVERAGE(C90:C94)</f>
        <v>0.36833333333333335</v>
      </c>
      <c r="D95" s="328"/>
      <c r="E95" s="328"/>
      <c r="F95" s="328"/>
      <c r="G95" s="328"/>
      <c r="H95" s="328"/>
    </row>
    <row r="96" spans="1:8" x14ac:dyDescent="0.25">
      <c r="A96" s="328"/>
      <c r="B96" s="328"/>
      <c r="C96" s="328">
        <f>'PAAC 2023'!B4</f>
        <v>1</v>
      </c>
      <c r="D96" s="328"/>
      <c r="E96" s="328"/>
      <c r="F96" s="328"/>
      <c r="G96" s="328"/>
      <c r="H96" s="328"/>
    </row>
    <row r="97" spans="1:8" x14ac:dyDescent="0.25">
      <c r="A97" s="328"/>
      <c r="B97" s="328"/>
      <c r="C97" s="350">
        <f>C95-C96</f>
        <v>-0.6316666666666666</v>
      </c>
      <c r="D97" s="328"/>
      <c r="E97" s="328"/>
      <c r="F97" s="328"/>
      <c r="G97" s="328"/>
      <c r="H97" s="328"/>
    </row>
    <row r="98" spans="1:8" x14ac:dyDescent="0.25">
      <c r="A98" s="328"/>
      <c r="B98" s="328"/>
      <c r="C98" s="328"/>
      <c r="D98" s="328"/>
      <c r="E98" s="328"/>
      <c r="F98" s="328"/>
      <c r="G98" s="328"/>
      <c r="H98" s="328"/>
    </row>
    <row r="99" spans="1:8" x14ac:dyDescent="0.25">
      <c r="A99" s="328"/>
      <c r="B99" s="328"/>
      <c r="C99" s="328"/>
      <c r="D99" s="328"/>
      <c r="E99" s="328"/>
      <c r="F99" s="328"/>
      <c r="G99" s="328"/>
      <c r="H99" s="328"/>
    </row>
    <row r="100" spans="1:8" x14ac:dyDescent="0.25">
      <c r="A100" s="328"/>
      <c r="B100" s="328"/>
      <c r="C100" s="328"/>
      <c r="D100" s="328"/>
      <c r="E100" s="328"/>
      <c r="F100" s="328"/>
      <c r="G100" s="328"/>
      <c r="H100" s="328"/>
    </row>
    <row r="101" spans="1:8" x14ac:dyDescent="0.25">
      <c r="A101" s="328"/>
      <c r="B101" s="328"/>
      <c r="C101" s="328"/>
      <c r="D101" s="328"/>
      <c r="E101" s="328"/>
      <c r="F101" s="328"/>
      <c r="G101" s="328"/>
      <c r="H101" s="328"/>
    </row>
    <row r="102" spans="1:8" x14ac:dyDescent="0.25">
      <c r="A102" s="328"/>
      <c r="B102" s="328"/>
      <c r="C102" s="328"/>
      <c r="D102" s="328"/>
      <c r="E102" s="328"/>
      <c r="F102" s="328"/>
      <c r="G102" s="328"/>
      <c r="H102" s="328"/>
    </row>
    <row r="103" spans="1:8" x14ac:dyDescent="0.25">
      <c r="A103" s="328"/>
      <c r="B103" s="328"/>
      <c r="C103" s="328"/>
      <c r="D103" s="328"/>
      <c r="E103" s="328"/>
      <c r="F103" s="328"/>
      <c r="G103" s="328"/>
      <c r="H103" s="328"/>
    </row>
    <row r="104" spans="1:8" x14ac:dyDescent="0.25">
      <c r="A104" s="328"/>
      <c r="B104" s="328"/>
      <c r="C104" s="328"/>
      <c r="D104" s="328"/>
      <c r="E104" s="328"/>
      <c r="F104" s="328"/>
      <c r="G104" s="328"/>
      <c r="H104" s="328"/>
    </row>
    <row r="105" spans="1:8" x14ac:dyDescent="0.25">
      <c r="A105" s="328"/>
      <c r="B105" s="328"/>
      <c r="C105" s="328"/>
      <c r="D105" s="328"/>
      <c r="E105" s="328"/>
      <c r="F105" s="328"/>
      <c r="G105" s="328"/>
      <c r="H105" s="328"/>
    </row>
    <row r="106" spans="1:8" x14ac:dyDescent="0.25">
      <c r="A106" s="328"/>
      <c r="B106" s="328"/>
      <c r="C106" s="328"/>
      <c r="D106" s="328"/>
      <c r="E106" s="328"/>
      <c r="F106" s="328"/>
      <c r="G106" s="328"/>
      <c r="H106" s="328"/>
    </row>
    <row r="107" spans="1:8" x14ac:dyDescent="0.25">
      <c r="A107" s="328"/>
      <c r="B107" s="328"/>
      <c r="C107" s="328"/>
      <c r="D107" s="328"/>
      <c r="E107" s="328"/>
      <c r="F107" s="328"/>
      <c r="G107" s="328"/>
      <c r="H107" s="328"/>
    </row>
    <row r="108" spans="1:8" x14ac:dyDescent="0.25">
      <c r="A108" s="328"/>
      <c r="B108" s="328"/>
      <c r="C108" s="328"/>
      <c r="D108" s="328"/>
      <c r="E108" s="328"/>
      <c r="F108" s="328"/>
      <c r="G108" s="328"/>
      <c r="H108" s="328"/>
    </row>
    <row r="109" spans="1:8" x14ac:dyDescent="0.25">
      <c r="A109" s="328"/>
      <c r="B109" s="328"/>
      <c r="C109" s="328"/>
      <c r="D109" s="328"/>
      <c r="E109" s="328"/>
      <c r="F109" s="328"/>
      <c r="G109" s="328"/>
      <c r="H109" s="328"/>
    </row>
    <row r="110" spans="1:8" x14ac:dyDescent="0.25">
      <c r="A110" s="328"/>
      <c r="B110" s="328"/>
      <c r="C110" s="328"/>
      <c r="D110" s="328"/>
      <c r="E110" s="328"/>
      <c r="F110" s="328"/>
      <c r="G110" s="328"/>
      <c r="H110" s="328"/>
    </row>
    <row r="111" spans="1:8" x14ac:dyDescent="0.25">
      <c r="A111" s="328"/>
      <c r="B111" s="328"/>
      <c r="C111" s="328"/>
      <c r="D111" s="328"/>
      <c r="E111" s="328"/>
      <c r="F111" s="328"/>
      <c r="G111" s="328"/>
      <c r="H111" s="328"/>
    </row>
    <row r="112" spans="1:8" x14ac:dyDescent="0.25">
      <c r="A112" s="328"/>
      <c r="B112" s="328"/>
      <c r="C112" s="328"/>
      <c r="D112" s="328"/>
      <c r="E112" s="328"/>
      <c r="F112" s="328"/>
      <c r="G112" s="328"/>
      <c r="H112" s="328"/>
    </row>
    <row r="113" spans="1:8" x14ac:dyDescent="0.25">
      <c r="A113" s="328"/>
      <c r="B113" s="328" t="str">
        <f>'PAAC 2023'!N15</f>
        <v>Implementar racionalización tecnológica para que el trámite "Permiso para movilización de carga extra dimensionada por las vías nacionales"  esté disponible totalmente en línea para los usuarios</v>
      </c>
      <c r="C113" s="349">
        <f>'PAAC 2023'!J15</f>
        <v>0.9</v>
      </c>
      <c r="D113" s="328"/>
      <c r="E113" s="328"/>
      <c r="F113" s="328"/>
      <c r="G113" s="328"/>
      <c r="H113" s="328"/>
    </row>
    <row r="114" spans="1:8" x14ac:dyDescent="0.25">
      <c r="A114" s="328"/>
      <c r="B114" s="328" t="str">
        <f>'PAAC 2023'!N16</f>
        <v>Implementar racionalización tecnológica para que el trámite "Concepto técnico de ubicación de estaciones de servicios "  esté disponible totalmente en línea para los usuarios</v>
      </c>
      <c r="C114" s="349">
        <f>'PAAC 2023'!J16</f>
        <v>0</v>
      </c>
      <c r="D114" s="328"/>
      <c r="E114" s="328"/>
      <c r="F114" s="328"/>
      <c r="G114" s="328"/>
      <c r="H114" s="328"/>
    </row>
    <row r="115" spans="1:8" x14ac:dyDescent="0.25">
      <c r="A115" s="328"/>
      <c r="B115" s="328"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349">
        <f>'PAAC 2023'!J17</f>
        <v>0</v>
      </c>
      <c r="D115" s="328"/>
      <c r="E115" s="328"/>
      <c r="F115" s="328"/>
      <c r="G115" s="328"/>
      <c r="H115" s="328"/>
    </row>
    <row r="116" spans="1:8" x14ac:dyDescent="0.25">
      <c r="A116" s="328"/>
      <c r="B116" s="328" t="str">
        <f>'PAAC 2023'!N18</f>
        <v>Implementar racionalización tecnológica para que el trámite "Beneficio de tarifa diferencial o exenta en las estaciones de peaje a cargo del INVIAS"  esté disponible totalmente en línea para los usuarios</v>
      </c>
      <c r="C116" s="349">
        <f>'PAAC 2023'!J18</f>
        <v>0.9</v>
      </c>
      <c r="D116" s="328"/>
      <c r="E116" s="328"/>
      <c r="F116" s="328"/>
      <c r="G116" s="328"/>
      <c r="H116" s="328"/>
    </row>
    <row r="117" spans="1:8" x14ac:dyDescent="0.25">
      <c r="A117" s="328"/>
      <c r="B117" s="328"/>
      <c r="C117" s="349"/>
      <c r="D117" s="328"/>
      <c r="E117" s="328"/>
      <c r="F117" s="328"/>
      <c r="G117" s="328"/>
      <c r="H117" s="328"/>
    </row>
    <row r="118" spans="1:8" x14ac:dyDescent="0.25">
      <c r="A118" s="328"/>
      <c r="B118" s="328"/>
      <c r="C118" s="349"/>
      <c r="D118" s="328"/>
      <c r="E118" s="328"/>
      <c r="F118" s="328"/>
      <c r="G118" s="328"/>
      <c r="H118" s="328"/>
    </row>
    <row r="119" spans="1:8" x14ac:dyDescent="0.25">
      <c r="A119" s="328"/>
      <c r="B119" s="328"/>
      <c r="C119" s="349"/>
      <c r="D119" s="328"/>
      <c r="E119" s="328"/>
      <c r="F119" s="328"/>
      <c r="G119" s="328"/>
      <c r="H119" s="328"/>
    </row>
    <row r="120" spans="1:8" x14ac:dyDescent="0.25">
      <c r="A120" s="328"/>
      <c r="B120" s="328"/>
      <c r="C120" s="328"/>
      <c r="D120" s="328"/>
      <c r="E120" s="328"/>
      <c r="F120" s="328"/>
      <c r="G120" s="328"/>
      <c r="H120" s="328"/>
    </row>
    <row r="121" spans="1:8" x14ac:dyDescent="0.25">
      <c r="A121" s="328"/>
      <c r="B121" s="328"/>
      <c r="C121" s="328"/>
      <c r="D121" s="328"/>
      <c r="E121" s="328"/>
      <c r="F121" s="328"/>
      <c r="G121" s="328"/>
      <c r="H121" s="328"/>
    </row>
    <row r="122" spans="1:8" x14ac:dyDescent="0.25">
      <c r="A122" s="328"/>
      <c r="B122" s="328"/>
      <c r="C122" s="328"/>
      <c r="D122" s="328"/>
      <c r="E122" s="328"/>
      <c r="F122" s="328"/>
      <c r="G122" s="328"/>
      <c r="H122" s="328"/>
    </row>
    <row r="123" spans="1:8" x14ac:dyDescent="0.25">
      <c r="A123" s="328"/>
      <c r="B123" s="328"/>
      <c r="C123" s="328"/>
      <c r="D123" s="328"/>
      <c r="E123" s="328"/>
      <c r="F123" s="328"/>
      <c r="G123" s="328"/>
      <c r="H123" s="328"/>
    </row>
    <row r="124" spans="1:8" x14ac:dyDescent="0.25">
      <c r="A124" s="328"/>
      <c r="B124" s="328"/>
      <c r="C124" s="328"/>
      <c r="D124" s="328"/>
      <c r="E124" s="328"/>
      <c r="F124" s="328"/>
      <c r="G124" s="328"/>
      <c r="H124" s="328"/>
    </row>
    <row r="125" spans="1:8" x14ac:dyDescent="0.25">
      <c r="A125" s="328"/>
      <c r="B125" s="328"/>
      <c r="C125" s="328"/>
      <c r="D125" s="328"/>
      <c r="E125" s="328"/>
      <c r="F125" s="328"/>
      <c r="G125" s="328"/>
      <c r="H125" s="328"/>
    </row>
    <row r="126" spans="1:8" x14ac:dyDescent="0.25">
      <c r="A126" s="328"/>
      <c r="B126" s="328"/>
      <c r="C126" s="328"/>
      <c r="D126" s="328"/>
      <c r="E126" s="328"/>
      <c r="F126" s="328"/>
      <c r="G126" s="328"/>
      <c r="H126" s="328"/>
    </row>
    <row r="127" spans="1:8" x14ac:dyDescent="0.25">
      <c r="A127" s="328"/>
      <c r="B127" s="328"/>
      <c r="C127" s="328"/>
      <c r="D127" s="328"/>
      <c r="E127" s="328"/>
      <c r="F127" s="328"/>
      <c r="G127" s="328"/>
      <c r="H127" s="328"/>
    </row>
    <row r="128" spans="1:8" x14ac:dyDescent="0.25">
      <c r="A128" s="328"/>
      <c r="B128" s="328"/>
      <c r="C128" s="328"/>
      <c r="D128" s="328"/>
      <c r="E128" s="328"/>
      <c r="F128" s="328"/>
      <c r="G128" s="328"/>
      <c r="H128" s="328"/>
    </row>
    <row r="129" spans="1:8" x14ac:dyDescent="0.25">
      <c r="A129" s="328"/>
      <c r="B129" s="328"/>
      <c r="C129" s="328"/>
      <c r="D129" s="328"/>
      <c r="E129" s="328"/>
      <c r="F129" s="328"/>
      <c r="G129" s="328"/>
      <c r="H129" s="328"/>
    </row>
    <row r="130" spans="1:8" x14ac:dyDescent="0.25">
      <c r="A130" s="328"/>
      <c r="B130" s="328"/>
      <c r="C130" s="328"/>
      <c r="D130" s="328"/>
      <c r="E130" s="328"/>
      <c r="F130" s="328"/>
      <c r="G130" s="328"/>
      <c r="H130" s="328"/>
    </row>
    <row r="131" spans="1:8" x14ac:dyDescent="0.25">
      <c r="A131" s="328"/>
      <c r="B131" s="328"/>
      <c r="C131" s="328"/>
      <c r="D131" s="328"/>
      <c r="E131" s="328"/>
      <c r="F131" s="328"/>
      <c r="G131" s="328"/>
      <c r="H131" s="328"/>
    </row>
    <row r="132" spans="1:8" x14ac:dyDescent="0.25">
      <c r="A132" s="328"/>
      <c r="B132" s="328"/>
      <c r="C132" s="328"/>
      <c r="D132" s="328"/>
      <c r="E132" s="328"/>
      <c r="F132" s="328"/>
      <c r="G132" s="328"/>
      <c r="H132" s="328"/>
    </row>
    <row r="133" spans="1:8" x14ac:dyDescent="0.25">
      <c r="A133" s="328"/>
      <c r="B133" s="328"/>
      <c r="C133" s="328"/>
      <c r="D133" s="328"/>
      <c r="E133" s="328"/>
      <c r="F133" s="328"/>
      <c r="G133" s="328"/>
      <c r="H133" s="328"/>
    </row>
    <row r="134" spans="1:8" x14ac:dyDescent="0.25">
      <c r="A134" s="328"/>
      <c r="B134" s="328"/>
      <c r="C134" s="328"/>
      <c r="D134" s="328"/>
      <c r="E134" s="328"/>
      <c r="F134" s="328"/>
      <c r="G134" s="328"/>
      <c r="H134" s="328"/>
    </row>
    <row r="135" spans="1:8" x14ac:dyDescent="0.25">
      <c r="A135" s="328"/>
      <c r="B135" s="328" t="str">
        <f>'PAAC 2023'!I19</f>
        <v>Información</v>
      </c>
      <c r="C135" s="349">
        <f>'PAAC 2023'!J19</f>
        <v>0.25</v>
      </c>
      <c r="D135" s="328"/>
      <c r="E135" s="328"/>
      <c r="F135" s="328"/>
      <c r="G135" s="328"/>
      <c r="H135" s="328"/>
    </row>
    <row r="136" spans="1:8" x14ac:dyDescent="0.25">
      <c r="A136" s="328"/>
      <c r="B136" s="328" t="str">
        <f>'PAAC 2023'!I22</f>
        <v>Diálogo</v>
      </c>
      <c r="C136" s="349">
        <f>'PAAC 2023'!J22</f>
        <v>9.0909090909090912E-2</v>
      </c>
      <c r="D136" s="328"/>
      <c r="E136" s="328"/>
      <c r="F136" s="328"/>
      <c r="G136" s="328"/>
      <c r="H136" s="328"/>
    </row>
    <row r="137" spans="1:8" x14ac:dyDescent="0.25">
      <c r="A137" s="328"/>
      <c r="B137" s="328" t="str">
        <f>'PAAC 2023'!I24</f>
        <v>Responsabilidad</v>
      </c>
      <c r="C137" s="349">
        <f>'PAAC 2023'!J24</f>
        <v>0.3125</v>
      </c>
      <c r="D137" s="328"/>
      <c r="E137" s="328"/>
      <c r="F137" s="328"/>
      <c r="G137" s="328"/>
      <c r="H137" s="328"/>
    </row>
    <row r="138" spans="1:8" x14ac:dyDescent="0.25">
      <c r="A138" s="328"/>
      <c r="B138" s="328"/>
      <c r="C138" s="349">
        <f>AVERAGE(C135:C137)</f>
        <v>0.2178030303030303</v>
      </c>
      <c r="D138" s="328"/>
      <c r="E138" s="328"/>
      <c r="F138" s="328"/>
      <c r="G138" s="328"/>
      <c r="H138" s="328"/>
    </row>
    <row r="139" spans="1:8" x14ac:dyDescent="0.25">
      <c r="A139" s="328"/>
      <c r="B139" s="328"/>
      <c r="C139" s="328"/>
      <c r="D139" s="328"/>
      <c r="E139" s="328"/>
      <c r="F139" s="328"/>
      <c r="G139" s="328"/>
      <c r="H139" s="328"/>
    </row>
    <row r="140" spans="1:8" x14ac:dyDescent="0.25">
      <c r="A140" s="328"/>
      <c r="B140" s="328"/>
      <c r="C140" s="328"/>
      <c r="D140" s="328"/>
      <c r="E140" s="328"/>
      <c r="F140" s="328"/>
      <c r="G140" s="328"/>
      <c r="H140" s="328"/>
    </row>
    <row r="141" spans="1:8" x14ac:dyDescent="0.25">
      <c r="A141" s="328"/>
      <c r="B141" s="328"/>
      <c r="C141" s="328"/>
      <c r="D141" s="328"/>
      <c r="E141" s="328"/>
      <c r="F141" s="328"/>
      <c r="G141" s="328"/>
      <c r="H141" s="328"/>
    </row>
    <row r="142" spans="1:8" x14ac:dyDescent="0.25">
      <c r="A142" s="328"/>
      <c r="B142" s="328"/>
      <c r="C142" s="328"/>
      <c r="D142" s="328"/>
      <c r="E142" s="328"/>
      <c r="F142" s="328"/>
      <c r="G142" s="328"/>
      <c r="H142" s="328"/>
    </row>
    <row r="143" spans="1:8" x14ac:dyDescent="0.25">
      <c r="A143" s="328"/>
      <c r="B143" s="328"/>
      <c r="C143" s="328"/>
      <c r="D143" s="328"/>
      <c r="E143" s="328"/>
      <c r="F143" s="328"/>
      <c r="G143" s="328"/>
      <c r="H143" s="328"/>
    </row>
    <row r="144" spans="1:8" x14ac:dyDescent="0.25">
      <c r="A144" s="328"/>
      <c r="B144" s="328"/>
      <c r="C144" s="328"/>
      <c r="D144" s="328"/>
      <c r="E144" s="328"/>
      <c r="F144" s="328"/>
      <c r="G144" s="328"/>
      <c r="H144" s="328"/>
    </row>
    <row r="145" spans="1:8" x14ac:dyDescent="0.25">
      <c r="A145" s="328"/>
      <c r="B145" s="328"/>
      <c r="C145" s="328"/>
      <c r="D145" s="328"/>
      <c r="E145" s="328"/>
      <c r="F145" s="328"/>
      <c r="G145" s="328"/>
      <c r="H145" s="328"/>
    </row>
    <row r="146" spans="1:8" x14ac:dyDescent="0.25">
      <c r="A146" s="328"/>
      <c r="B146" s="328"/>
      <c r="C146" s="328"/>
      <c r="D146" s="328"/>
      <c r="E146" s="328"/>
      <c r="F146" s="328"/>
      <c r="G146" s="328"/>
      <c r="H146" s="328"/>
    </row>
    <row r="147" spans="1:8" x14ac:dyDescent="0.25">
      <c r="A147" s="328"/>
      <c r="B147" s="328"/>
      <c r="C147" s="328"/>
      <c r="D147" s="328"/>
      <c r="E147" s="328"/>
      <c r="F147" s="328"/>
      <c r="G147" s="328"/>
      <c r="H147" s="328"/>
    </row>
    <row r="148" spans="1:8" x14ac:dyDescent="0.25">
      <c r="A148" s="328"/>
      <c r="B148" s="328"/>
      <c r="C148" s="328"/>
      <c r="D148" s="328"/>
      <c r="E148" s="328"/>
      <c r="F148" s="328"/>
      <c r="G148" s="328"/>
      <c r="H148" s="328"/>
    </row>
    <row r="149" spans="1:8" x14ac:dyDescent="0.25">
      <c r="A149" s="328"/>
      <c r="B149" s="328"/>
      <c r="C149" s="328"/>
      <c r="D149" s="328"/>
      <c r="E149" s="328"/>
      <c r="F149" s="328"/>
      <c r="G149" s="328"/>
      <c r="H149" s="328"/>
    </row>
    <row r="150" spans="1:8" x14ac:dyDescent="0.25">
      <c r="A150" s="328"/>
      <c r="B150" s="328"/>
      <c r="C150" s="328"/>
      <c r="D150" s="328"/>
      <c r="E150" s="328"/>
      <c r="F150" s="328"/>
      <c r="G150" s="328"/>
      <c r="H150" s="328"/>
    </row>
    <row r="151" spans="1:8" x14ac:dyDescent="0.25">
      <c r="A151" s="328"/>
      <c r="B151" s="328"/>
      <c r="C151" s="328"/>
      <c r="D151" s="328"/>
      <c r="E151" s="328"/>
      <c r="F151" s="328"/>
      <c r="G151" s="328"/>
      <c r="H151" s="328"/>
    </row>
    <row r="152" spans="1:8" x14ac:dyDescent="0.25">
      <c r="A152" s="328"/>
      <c r="B152" s="328"/>
      <c r="C152" s="328"/>
      <c r="D152" s="328"/>
      <c r="E152" s="328"/>
      <c r="F152" s="328"/>
      <c r="G152" s="328"/>
      <c r="H152" s="328"/>
    </row>
    <row r="153" spans="1:8" x14ac:dyDescent="0.25">
      <c r="A153" s="328"/>
      <c r="B153" s="328"/>
      <c r="C153" s="328"/>
      <c r="D153" s="328"/>
      <c r="E153" s="328"/>
      <c r="F153" s="328"/>
      <c r="G153" s="328"/>
      <c r="H153" s="328"/>
    </row>
    <row r="154" spans="1:8" x14ac:dyDescent="0.25">
      <c r="A154" s="328"/>
      <c r="B154" s="328" t="str">
        <f>'PAAC 2023'!I31</f>
        <v>1. Planeación estratégica del servicio al ciudadano</v>
      </c>
      <c r="C154" s="349">
        <f>'PAAC 2023'!J31</f>
        <v>0.25</v>
      </c>
      <c r="D154" s="328"/>
      <c r="E154" s="328"/>
      <c r="F154" s="328"/>
      <c r="G154" s="328"/>
      <c r="H154" s="328"/>
    </row>
    <row r="155" spans="1:8" x14ac:dyDescent="0.25">
      <c r="A155" s="328"/>
      <c r="B155" s="328" t="str">
        <f>'PAAC 2023'!I39</f>
        <v>2. Fortalecimiento del Talento humano al servicio del ciudadano</v>
      </c>
      <c r="C155" s="349">
        <f>'PAAC 2023'!J39</f>
        <v>0.25</v>
      </c>
      <c r="D155" s="328"/>
      <c r="E155" s="328"/>
      <c r="F155" s="328"/>
      <c r="G155" s="328"/>
      <c r="H155" s="328"/>
    </row>
    <row r="156" spans="1:8" x14ac:dyDescent="0.25">
      <c r="A156" s="328"/>
      <c r="B156" s="328" t="str">
        <f>'PAAC 2023'!I44</f>
        <v>3. Gestión de relacionamiento con los ciudadanos</v>
      </c>
      <c r="C156" s="349" t="e">
        <f>'PAAC 2023'!J44</f>
        <v>#DIV/0!</v>
      </c>
      <c r="D156" s="328"/>
      <c r="E156" s="328"/>
      <c r="F156" s="328"/>
      <c r="G156" s="328"/>
      <c r="H156" s="328"/>
    </row>
    <row r="157" spans="1:8" x14ac:dyDescent="0.25">
      <c r="A157" s="328"/>
      <c r="B157" s="328" t="str">
        <f>'PAAC 2023'!I52</f>
        <v>4. Conocimiento al servicio al ciudadano</v>
      </c>
      <c r="C157" s="349" t="e">
        <f>'PAAC 2023'!J52</f>
        <v>#DIV/0!</v>
      </c>
      <c r="D157" s="328"/>
      <c r="E157" s="328"/>
      <c r="F157" s="328"/>
      <c r="G157" s="328"/>
      <c r="H157" s="328"/>
    </row>
    <row r="158" spans="1:8" x14ac:dyDescent="0.25">
      <c r="A158" s="328"/>
      <c r="B158" s="328" t="str">
        <f>'PAAC 2023'!I54</f>
        <v>5. Evaluación de gestión y medición de la percepción ciudadana</v>
      </c>
      <c r="C158" s="349">
        <f>'PAAC 2023'!J54</f>
        <v>0.25</v>
      </c>
      <c r="D158" s="328"/>
      <c r="E158" s="328"/>
      <c r="F158" s="328"/>
      <c r="G158" s="328"/>
      <c r="H158" s="328"/>
    </row>
    <row r="159" spans="1:8" x14ac:dyDescent="0.25">
      <c r="A159" s="328"/>
      <c r="B159" s="328"/>
      <c r="C159" s="349" t="e">
        <f>AVERAGE(C154:C158)</f>
        <v>#DIV/0!</v>
      </c>
      <c r="D159" s="328"/>
      <c r="E159" s="328"/>
      <c r="F159" s="328"/>
      <c r="G159" s="328"/>
      <c r="H159" s="328"/>
    </row>
    <row r="160" spans="1:8" x14ac:dyDescent="0.25">
      <c r="A160" s="328"/>
      <c r="B160" s="328"/>
      <c r="C160" s="328"/>
      <c r="D160" s="328"/>
      <c r="E160" s="328"/>
      <c r="F160" s="328"/>
      <c r="G160" s="328"/>
      <c r="H160" s="328"/>
    </row>
    <row r="161" spans="1:8" x14ac:dyDescent="0.25">
      <c r="A161" s="328"/>
      <c r="B161" s="328"/>
      <c r="C161" s="328"/>
      <c r="D161" s="328"/>
      <c r="E161" s="328"/>
      <c r="F161" s="328"/>
      <c r="G161" s="328"/>
      <c r="H161" s="328"/>
    </row>
    <row r="162" spans="1:8" x14ac:dyDescent="0.25">
      <c r="A162" s="328"/>
      <c r="B162" s="328"/>
      <c r="C162" s="328"/>
      <c r="D162" s="328"/>
      <c r="E162" s="328"/>
      <c r="F162" s="328"/>
      <c r="G162" s="328"/>
      <c r="H162" s="328"/>
    </row>
    <row r="163" spans="1:8" x14ac:dyDescent="0.25">
      <c r="A163" s="328"/>
      <c r="B163" s="328"/>
      <c r="C163" s="328"/>
      <c r="D163" s="328"/>
      <c r="E163" s="328"/>
      <c r="F163" s="328"/>
      <c r="G163" s="328"/>
      <c r="H163" s="328"/>
    </row>
    <row r="164" spans="1:8" x14ac:dyDescent="0.25">
      <c r="A164" s="328"/>
      <c r="B164" s="328"/>
      <c r="C164" s="328"/>
      <c r="D164" s="328"/>
      <c r="E164" s="328"/>
      <c r="F164" s="328"/>
      <c r="G164" s="328"/>
      <c r="H164" s="328"/>
    </row>
    <row r="165" spans="1:8" x14ac:dyDescent="0.25">
      <c r="A165" s="328"/>
      <c r="B165" s="328"/>
      <c r="C165" s="328"/>
      <c r="D165" s="328"/>
      <c r="E165" s="328"/>
      <c r="F165" s="328"/>
      <c r="G165" s="328"/>
      <c r="H165" s="328"/>
    </row>
    <row r="166" spans="1:8" x14ac:dyDescent="0.25">
      <c r="A166" s="328"/>
      <c r="B166" s="328"/>
      <c r="C166" s="328"/>
      <c r="D166" s="328"/>
      <c r="E166" s="328"/>
      <c r="F166" s="328"/>
      <c r="G166" s="328"/>
      <c r="H166" s="328"/>
    </row>
    <row r="167" spans="1:8" x14ac:dyDescent="0.25">
      <c r="A167" s="328"/>
      <c r="B167" s="328"/>
      <c r="C167" s="328"/>
      <c r="D167" s="328"/>
      <c r="E167" s="328"/>
      <c r="F167" s="328"/>
      <c r="G167" s="328"/>
      <c r="H167" s="328"/>
    </row>
    <row r="168" spans="1:8" x14ac:dyDescent="0.25">
      <c r="A168" s="328"/>
      <c r="B168" s="328"/>
      <c r="C168" s="328"/>
      <c r="D168" s="328"/>
      <c r="E168" s="328"/>
      <c r="F168" s="328"/>
      <c r="G168" s="328"/>
      <c r="H168" s="328"/>
    </row>
    <row r="169" spans="1:8" x14ac:dyDescent="0.25">
      <c r="A169" s="328"/>
      <c r="B169" s="328"/>
      <c r="C169" s="328"/>
      <c r="D169" s="328"/>
      <c r="E169" s="328"/>
      <c r="F169" s="328"/>
      <c r="G169" s="328"/>
      <c r="H169" s="328"/>
    </row>
    <row r="170" spans="1:8" x14ac:dyDescent="0.25">
      <c r="A170" s="328"/>
      <c r="B170" s="328"/>
      <c r="C170" s="328"/>
      <c r="D170" s="328"/>
      <c r="E170" s="328"/>
      <c r="F170" s="328"/>
      <c r="G170" s="328"/>
      <c r="H170" s="328"/>
    </row>
    <row r="171" spans="1:8" x14ac:dyDescent="0.25">
      <c r="A171" s="328"/>
      <c r="B171" s="328"/>
      <c r="C171" s="328"/>
      <c r="D171" s="328"/>
      <c r="E171" s="328"/>
      <c r="F171" s="328"/>
      <c r="G171" s="328"/>
      <c r="H171" s="328"/>
    </row>
    <row r="172" spans="1:8" x14ac:dyDescent="0.25">
      <c r="A172" s="328"/>
      <c r="B172" s="328"/>
      <c r="C172" s="328"/>
      <c r="D172" s="328"/>
      <c r="E172" s="328"/>
      <c r="F172" s="328"/>
      <c r="G172" s="328"/>
      <c r="H172" s="328"/>
    </row>
    <row r="173" spans="1:8" x14ac:dyDescent="0.25">
      <c r="A173" s="328"/>
      <c r="B173" s="328"/>
      <c r="C173" s="328"/>
      <c r="D173" s="328"/>
      <c r="E173" s="328"/>
      <c r="F173" s="328"/>
      <c r="G173" s="328"/>
      <c r="H173" s="328"/>
    </row>
    <row r="174" spans="1:8" x14ac:dyDescent="0.25">
      <c r="A174" s="328"/>
      <c r="B174" s="328" t="str">
        <f>'PAAC 2023'!I58</f>
        <v>1. Lineamientos de Transparencia Activa</v>
      </c>
      <c r="C174" s="349">
        <f>'PAAC 2023'!J58</f>
        <v>0.25</v>
      </c>
      <c r="D174" s="328"/>
      <c r="E174" s="328"/>
      <c r="F174" s="328"/>
      <c r="G174" s="328"/>
      <c r="H174" s="328"/>
    </row>
    <row r="175" spans="1:8" x14ac:dyDescent="0.25">
      <c r="A175" s="328"/>
      <c r="B175" s="328" t="str">
        <f>'PAAC 2023'!I62</f>
        <v>2. Lineamientos de Transparencia Pasiva</v>
      </c>
      <c r="C175" s="349">
        <f>'PAAC 2023'!J62</f>
        <v>0.375</v>
      </c>
      <c r="D175" s="328"/>
      <c r="E175" s="328"/>
      <c r="F175" s="328"/>
      <c r="G175" s="328"/>
      <c r="H175" s="328"/>
    </row>
    <row r="176" spans="1:8" x14ac:dyDescent="0.25">
      <c r="A176" s="328"/>
      <c r="B176" s="328" t="str">
        <f>'PAAC 2023'!I70</f>
        <v>3. Elaboración los Instrumentos de Gestión de la Información</v>
      </c>
      <c r="C176" s="349">
        <f>'PAAC 2023'!J70</f>
        <v>0</v>
      </c>
      <c r="D176" s="328"/>
      <c r="E176" s="328"/>
      <c r="F176" s="328"/>
      <c r="G176" s="328"/>
      <c r="H176" s="328"/>
    </row>
    <row r="177" spans="1:8" x14ac:dyDescent="0.25">
      <c r="A177" s="328"/>
      <c r="B177" s="328" t="str">
        <f>'PAAC 2023'!I71</f>
        <v>4. Criterio Diferencial de Accesibilidad</v>
      </c>
      <c r="C177" s="349" t="e">
        <f>'PAAC 2023'!J71</f>
        <v>#DIV/0!</v>
      </c>
      <c r="D177" s="328"/>
      <c r="E177" s="328"/>
      <c r="F177" s="328"/>
      <c r="G177" s="328"/>
      <c r="H177" s="328"/>
    </row>
    <row r="178" spans="1:8" x14ac:dyDescent="0.25">
      <c r="A178" s="328"/>
      <c r="B178" s="328" t="str">
        <f>'PAAC 2023'!I74</f>
        <v>5. Monitoreo del Acceso a la Información Pública</v>
      </c>
      <c r="C178" s="349">
        <f>'PAAC 2023'!J74</f>
        <v>0.25</v>
      </c>
      <c r="D178" s="328"/>
      <c r="E178" s="328"/>
      <c r="F178" s="328"/>
      <c r="G178" s="328"/>
      <c r="H178" s="328"/>
    </row>
    <row r="179" spans="1:8" x14ac:dyDescent="0.25">
      <c r="A179" s="328"/>
      <c r="B179" s="328"/>
      <c r="C179" s="349" t="e">
        <f>AVERAGE(C174:C178)</f>
        <v>#DIV/0!</v>
      </c>
      <c r="D179" s="328"/>
      <c r="E179" s="328"/>
      <c r="F179" s="328"/>
      <c r="G179" s="328"/>
      <c r="H179" s="328"/>
    </row>
    <row r="180" spans="1:8" x14ac:dyDescent="0.25">
      <c r="A180" s="328"/>
      <c r="B180" s="328"/>
      <c r="C180" s="328"/>
      <c r="D180" s="328"/>
      <c r="E180" s="328"/>
      <c r="F180" s="328"/>
      <c r="G180" s="328"/>
      <c r="H180" s="328"/>
    </row>
    <row r="181" spans="1:8" x14ac:dyDescent="0.25">
      <c r="A181" s="328"/>
      <c r="B181" s="328"/>
      <c r="C181" s="328"/>
      <c r="D181" s="328"/>
      <c r="E181" s="328"/>
      <c r="F181" s="328"/>
      <c r="G181" s="328"/>
      <c r="H181" s="328"/>
    </row>
    <row r="182" spans="1:8" x14ac:dyDescent="0.25">
      <c r="A182" s="328"/>
      <c r="B182" s="328"/>
      <c r="C182" s="328"/>
      <c r="D182" s="328"/>
      <c r="E182" s="328"/>
      <c r="F182" s="328"/>
      <c r="G182" s="328"/>
      <c r="H182" s="328"/>
    </row>
    <row r="183" spans="1:8" x14ac:dyDescent="0.25">
      <c r="A183" s="328"/>
      <c r="B183" s="328"/>
      <c r="C183" s="328"/>
      <c r="D183" s="328"/>
      <c r="E183" s="328"/>
      <c r="F183" s="328"/>
      <c r="G183" s="328"/>
      <c r="H183" s="328"/>
    </row>
    <row r="184" spans="1:8" x14ac:dyDescent="0.25">
      <c r="A184" s="328"/>
      <c r="B184" s="328"/>
      <c r="C184" s="328"/>
      <c r="D184" s="328"/>
      <c r="E184" s="328"/>
      <c r="F184" s="328"/>
      <c r="G184" s="328"/>
      <c r="H184" s="328"/>
    </row>
    <row r="185" spans="1:8" x14ac:dyDescent="0.25">
      <c r="A185" s="328"/>
      <c r="B185" s="328"/>
      <c r="C185" s="328"/>
      <c r="D185" s="328"/>
      <c r="E185" s="328"/>
      <c r="F185" s="328"/>
      <c r="G185" s="328"/>
      <c r="H185" s="328"/>
    </row>
    <row r="186" spans="1:8" x14ac:dyDescent="0.25">
      <c r="A186" s="328"/>
      <c r="B186" s="328"/>
      <c r="C186" s="328"/>
      <c r="D186" s="328"/>
      <c r="E186" s="328"/>
      <c r="F186" s="328"/>
      <c r="G186" s="328"/>
      <c r="H186" s="328"/>
    </row>
    <row r="187" spans="1:8" x14ac:dyDescent="0.25">
      <c r="A187" s="328"/>
      <c r="B187" s="328"/>
      <c r="C187" s="328"/>
      <c r="D187" s="328"/>
      <c r="E187" s="328"/>
      <c r="F187" s="328"/>
      <c r="G187" s="328"/>
      <c r="H187" s="328"/>
    </row>
    <row r="188" spans="1:8" x14ac:dyDescent="0.25">
      <c r="A188" s="328"/>
      <c r="B188" s="328"/>
      <c r="C188" s="328"/>
      <c r="D188" s="328"/>
      <c r="E188" s="328"/>
      <c r="F188" s="328"/>
      <c r="G188" s="328"/>
      <c r="H188" s="328"/>
    </row>
    <row r="189" spans="1:8" x14ac:dyDescent="0.25">
      <c r="A189" s="328"/>
      <c r="B189" s="328"/>
      <c r="C189" s="328"/>
      <c r="D189" s="328"/>
      <c r="E189" s="328"/>
      <c r="F189" s="328"/>
      <c r="G189" s="328"/>
      <c r="H189" s="328"/>
    </row>
    <row r="190" spans="1:8" x14ac:dyDescent="0.25">
      <c r="A190" s="328"/>
      <c r="B190" s="328"/>
      <c r="C190" s="328"/>
      <c r="D190" s="328"/>
      <c r="E190" s="328"/>
      <c r="F190" s="328"/>
      <c r="G190" s="328"/>
      <c r="H190" s="328"/>
    </row>
    <row r="191" spans="1:8" x14ac:dyDescent="0.25">
      <c r="A191" s="328"/>
      <c r="B191" s="328"/>
      <c r="C191" s="328"/>
      <c r="D191" s="328"/>
      <c r="E191" s="328"/>
      <c r="F191" s="328"/>
      <c r="G191" s="328"/>
      <c r="H191" s="328"/>
    </row>
    <row r="192" spans="1:8" x14ac:dyDescent="0.25">
      <c r="A192" s="328"/>
      <c r="B192" s="328"/>
      <c r="C192" s="328"/>
      <c r="D192" s="328"/>
      <c r="E192" s="328"/>
      <c r="F192" s="328"/>
      <c r="G192" s="328"/>
      <c r="H192" s="328"/>
    </row>
    <row r="193" spans="1:8" x14ac:dyDescent="0.25">
      <c r="A193" s="328"/>
      <c r="B193" s="328"/>
      <c r="C193" s="328"/>
      <c r="D193" s="328"/>
      <c r="E193" s="328"/>
      <c r="F193" s="328"/>
      <c r="G193" s="328"/>
      <c r="H193" s="328"/>
    </row>
    <row r="194" spans="1:8" x14ac:dyDescent="0.25">
      <c r="A194" s="328"/>
      <c r="B194" s="328" t="str">
        <f>'PAAC 2023'!N80</f>
        <v>Implementar una estrategia para la gestión de conflicto de intereses</v>
      </c>
      <c r="C194" s="349">
        <f>'PAAC 2023'!J80</f>
        <v>0.25</v>
      </c>
      <c r="D194" s="328"/>
      <c r="E194" s="328"/>
      <c r="F194" s="328"/>
      <c r="G194" s="328"/>
      <c r="H194" s="328"/>
    </row>
    <row r="195" spans="1:8" x14ac:dyDescent="0.25">
      <c r="A195" s="328"/>
      <c r="B195" s="328" t="str">
        <f>'PAAC 2023'!N81</f>
        <v xml:space="preserve">Definir estrategias para la inducción o reinducción de los servidores públicos con el propósito de afianzar las temáticas del Código de buen gobierno. </v>
      </c>
      <c r="C195" s="349">
        <f>'PAAC 2023'!J81</f>
        <v>0.25</v>
      </c>
      <c r="D195" s="328"/>
      <c r="E195" s="328"/>
      <c r="F195" s="328"/>
      <c r="G195" s="328"/>
      <c r="H195" s="328"/>
    </row>
    <row r="196" spans="1:8" x14ac:dyDescent="0.25">
      <c r="A196" s="328"/>
      <c r="B196" s="328"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349">
        <f>'PAAC 2023'!J82</f>
        <v>1</v>
      </c>
      <c r="D196" s="328"/>
      <c r="E196" s="328"/>
      <c r="F196" s="328"/>
      <c r="G196" s="328"/>
      <c r="H196" s="328"/>
    </row>
    <row r="197" spans="1:8" x14ac:dyDescent="0.25">
      <c r="A197" s="328"/>
      <c r="B197" s="328" t="str">
        <f>'PAAC 2023'!N83</f>
        <v>Realizar sustentaciones previas con los grupos evaluadores para cada proceso de selección contractual y Audiencias Públicas para la adjudicación del contratista en modalidades distintas a la Licitación Pública.</v>
      </c>
      <c r="C197" s="349">
        <f>'PAAC 2023'!J83</f>
        <v>0.25</v>
      </c>
      <c r="D197" s="328"/>
      <c r="E197" s="328"/>
      <c r="F197" s="328"/>
      <c r="G197" s="328"/>
      <c r="H197" s="328"/>
    </row>
    <row r="198" spans="1:8" x14ac:dyDescent="0.25">
      <c r="A198" s="328"/>
      <c r="B198" s="328" t="str">
        <f>'PAAC 2023'!N84</f>
        <v xml:space="preserve">Concertar estrategia para  fortalecer la revisión previa que realiza el área solicitante al interior del Instituto de los actos administrativos objeto de control de legalidad </v>
      </c>
      <c r="C198" s="349">
        <f>'PAAC 2023'!J84</f>
        <v>0.25</v>
      </c>
      <c r="D198" s="328"/>
      <c r="E198" s="328"/>
      <c r="F198" s="328"/>
      <c r="G198" s="328"/>
      <c r="H198" s="328"/>
    </row>
    <row r="199" spans="1:8" x14ac:dyDescent="0.25">
      <c r="A199" s="328"/>
      <c r="B199" s="328" t="str">
        <f>'PAAC 2023'!N85</f>
        <v xml:space="preserve">Concertar estrategia para  fortalecer la revisión previa que realiza el área solicitante al interior del Instituto de los actos administrativos objeto de control de legalidad </v>
      </c>
      <c r="C199" s="349">
        <f>'PAAC 2023'!J85</f>
        <v>0.25</v>
      </c>
      <c r="D199" s="328"/>
      <c r="E199" s="328"/>
      <c r="F199" s="328"/>
      <c r="G199" s="328"/>
      <c r="H199" s="328"/>
    </row>
    <row r="200" spans="1:8" x14ac:dyDescent="0.25">
      <c r="A200" s="328"/>
      <c r="B200" s="328" t="str">
        <f>'PAAC 2023'!N86</f>
        <v>*Documentar Buenas prácticas en materia de Integridad 
*Identificar mejoras para actualizar el Código de buen gobierno</v>
      </c>
      <c r="C200" s="349">
        <f>'PAAC 2023'!J86</f>
        <v>0.25</v>
      </c>
      <c r="D200" s="328"/>
      <c r="E200" s="328"/>
      <c r="F200" s="328"/>
      <c r="G200" s="328"/>
      <c r="H200" s="328"/>
    </row>
    <row r="201" spans="1:8" x14ac:dyDescent="0.25">
      <c r="A201" s="328"/>
      <c r="B201" s="328" t="str">
        <f>'PAAC 2023'!N87</f>
        <v>Enviar memorando con lista de requisitos documentales y tiempos de entrega para los contratos que presenten algún requerimiento de ingreso al Comité de Contratación</v>
      </c>
      <c r="C201" s="349">
        <f>'PAAC 2023'!J87</f>
        <v>0.25</v>
      </c>
      <c r="D201" s="328"/>
      <c r="E201" s="328"/>
      <c r="F201" s="328"/>
      <c r="G201" s="328"/>
      <c r="H201" s="328"/>
    </row>
    <row r="202" spans="1:8" x14ac:dyDescent="0.25">
      <c r="A202" s="328"/>
      <c r="B202" s="328" t="str">
        <f>'PAAC 2023'!N88</f>
        <v>Enviar memorando circular de la  SGCP con indicaciones y directrices para revisión y elaboración de minutas</v>
      </c>
      <c r="C202" s="349">
        <f>'PAAC 2023'!J88</f>
        <v>0.25</v>
      </c>
      <c r="D202" s="328"/>
      <c r="E202" s="328"/>
      <c r="F202" s="328"/>
      <c r="G202" s="328"/>
      <c r="H202" s="328"/>
    </row>
    <row r="203" spans="1:8" x14ac:dyDescent="0.25">
      <c r="A203" s="328"/>
      <c r="B203" s="328" t="str">
        <f>'PAAC 2023'!N89</f>
        <v>Realizar requerimientos y seguimiento semanal, mensual y trimestral a las UE para  el trámite oportuno de revisión, aprobación y suscripción de los proyectos de actas de liquidación de los contratos y/o convenios</v>
      </c>
      <c r="C203" s="349">
        <f>'PAAC 2023'!J89</f>
        <v>0.25</v>
      </c>
      <c r="D203" s="328"/>
      <c r="E203" s="328"/>
      <c r="F203" s="328"/>
      <c r="G203" s="328"/>
      <c r="H203" s="328"/>
    </row>
    <row r="204" spans="1:8" x14ac:dyDescent="0.25">
      <c r="A204" s="328"/>
      <c r="B204" s="328" t="str">
        <f>'PAAC 2023'!N90</f>
        <v xml:space="preserve">Realizar seguimiento oportuno a la gestión contractual de Estudios Técnicos </v>
      </c>
      <c r="C204" s="349">
        <f>'PAAC 2023'!J90</f>
        <v>0.25</v>
      </c>
      <c r="D204" s="328"/>
      <c r="E204" s="328"/>
      <c r="F204" s="328"/>
      <c r="G204" s="328"/>
      <c r="H204" s="328"/>
    </row>
    <row r="205" spans="1:8" x14ac:dyDescent="0.25">
      <c r="A205" s="328"/>
      <c r="B205" s="328" t="str">
        <f>'PAAC 2023'!N91</f>
        <v>Elaborar informe de validación documental para regular y adoptar nuevas tecnologías identificadas en la cuarta y quinta rueda de innovación (antes "Regular y adoptar nuevas tecnologías identificadas en ruedas de innovación")</v>
      </c>
      <c r="C205" s="349">
        <f>'PAAC 2023'!J91</f>
        <v>0</v>
      </c>
      <c r="D205" s="328"/>
      <c r="E205" s="328"/>
      <c r="F205" s="328"/>
      <c r="G205" s="328"/>
      <c r="H205" s="328"/>
    </row>
    <row r="206" spans="1:8" x14ac:dyDescent="0.25">
      <c r="A206" s="328"/>
      <c r="B206" s="328" t="str">
        <f>'PAAC 2023'!N92</f>
        <v xml:space="preserve">Actualizar Normas técnicas </v>
      </c>
      <c r="C206" s="349">
        <f>'PAAC 2023'!J92</f>
        <v>0</v>
      </c>
      <c r="D206" s="328"/>
      <c r="E206" s="328"/>
      <c r="F206" s="328"/>
      <c r="G206" s="328"/>
      <c r="H206" s="328"/>
    </row>
    <row r="207" spans="1:8" x14ac:dyDescent="0.25">
      <c r="A207" s="328"/>
      <c r="B207" s="328" t="str">
        <f>'PAAC 2023'!N93</f>
        <v>Generar confianza en la comunidad a través de la siembra y reforestación de árboles</v>
      </c>
      <c r="C207" s="349">
        <f>'PAAC 2023'!J93</f>
        <v>0.1</v>
      </c>
      <c r="D207" s="328"/>
      <c r="E207" s="328"/>
      <c r="F207" s="328"/>
      <c r="G207" s="328"/>
      <c r="H207" s="328"/>
    </row>
    <row r="208" spans="1:8" x14ac:dyDescent="0.25">
      <c r="A208" s="328"/>
      <c r="B208" s="328" t="str">
        <f>'PAAC 2023'!N94</f>
        <v>Generar conciencia en los niños escolares sobre el medioambiente y mejorar el paisaje mediante la arborización en el entorno de las escuelas rurales cercanas a los corredores viales a cargo del Instituto</v>
      </c>
      <c r="C208" s="349">
        <f>'PAAC 2023'!J94</f>
        <v>0</v>
      </c>
      <c r="D208" s="328"/>
      <c r="E208" s="328"/>
      <c r="F208" s="328"/>
      <c r="G208" s="328"/>
      <c r="H208" s="328"/>
    </row>
    <row r="209" spans="1:8" x14ac:dyDescent="0.25">
      <c r="A209" s="328"/>
      <c r="B209" s="328" t="str">
        <f>'PAAC 2023'!N95</f>
        <v xml:space="preserve">Generar confianza en la comunidad garantizando la realización de reuniones de Consultas previas </v>
      </c>
      <c r="C209" s="349">
        <f>'PAAC 2023'!J95</f>
        <v>0</v>
      </c>
      <c r="D209" s="328"/>
      <c r="E209" s="328"/>
      <c r="F209" s="328"/>
      <c r="G209" s="328"/>
      <c r="H209" s="328"/>
    </row>
    <row r="210" spans="1:8" x14ac:dyDescent="0.25">
      <c r="A210" s="328"/>
      <c r="B210" s="328" t="str">
        <f>'PAAC 2023'!N96</f>
        <v>Realizar reuniones con veedurías involucradas en los proyectos del INVIAS.</v>
      </c>
      <c r="C210" s="349">
        <f>'PAAC 2023'!J96</f>
        <v>0.03</v>
      </c>
      <c r="D210" s="328"/>
      <c r="E210" s="328"/>
      <c r="F210" s="328"/>
      <c r="G210" s="328"/>
      <c r="H210" s="328"/>
    </row>
    <row r="211" spans="1:8" x14ac:dyDescent="0.25">
      <c r="A211" s="328"/>
      <c r="B211" s="328" t="str">
        <f>'PAAC 2023'!N97</f>
        <v>Realizar socializaciones con la comunidad</v>
      </c>
      <c r="C211" s="349">
        <f>'PAAC 2023'!J97</f>
        <v>0.125</v>
      </c>
      <c r="D211" s="328"/>
      <c r="E211" s="328"/>
      <c r="F211" s="328"/>
      <c r="G211" s="328"/>
      <c r="H211" s="328"/>
    </row>
    <row r="212" spans="1:8" x14ac:dyDescent="0.25">
      <c r="A212" s="328"/>
      <c r="B212" s="328" t="str">
        <f>'PAAC 2023'!N98</f>
        <v xml:space="preserve">Realizar Obras Sociales que beneficien a la comunidad. </v>
      </c>
      <c r="C212" s="349">
        <f>'PAAC 2023'!J98</f>
        <v>0.25</v>
      </c>
      <c r="D212" s="328"/>
      <c r="E212" s="328"/>
      <c r="F212" s="328"/>
      <c r="G212" s="328"/>
      <c r="H212" s="328"/>
    </row>
    <row r="213" spans="1:8" x14ac:dyDescent="0.25">
      <c r="A213" s="328"/>
      <c r="B213" s="328" t="str">
        <f>'PAAC 2023'!N99</f>
        <v>Incluir criterios de vinculación de mano de obra del área de influencia del proyecto en el 00% de los pliegos de condiciones</v>
      </c>
      <c r="C213" s="349">
        <f>'PAAC 2023'!J99</f>
        <v>0.25</v>
      </c>
      <c r="D213" s="328"/>
      <c r="E213" s="328"/>
      <c r="F213" s="328"/>
      <c r="G213" s="328"/>
      <c r="H213" s="328"/>
    </row>
    <row r="214" spans="1:8" x14ac:dyDescent="0.25">
      <c r="A214" s="328"/>
      <c r="B214" s="328" t="str">
        <f>'PAAC 2023'!N100</f>
        <v>Realizar compensaciones de factores Socio-Prediales a la comunidad</v>
      </c>
      <c r="C214" s="349">
        <f>'PAAC 2023'!J100</f>
        <v>0.16669999999999999</v>
      </c>
      <c r="D214" s="328"/>
      <c r="E214" s="328"/>
      <c r="F214" s="328"/>
      <c r="G214" s="328"/>
      <c r="H214" s="328"/>
    </row>
    <row r="215" spans="1:8" x14ac:dyDescent="0.25">
      <c r="A215" s="328"/>
      <c r="B215" s="328" t="str">
        <f>'PAAC 2023'!N101</f>
        <v>Atender el 100% de los requerimientos dando respuesta a la comunidad para el reporte y protección de fauna vulnerable a atropellamiento en las vías administradas por el INVIAS</v>
      </c>
      <c r="C215" s="349">
        <f>'PAAC 2023'!J101</f>
        <v>0.25</v>
      </c>
      <c r="D215" s="328"/>
      <c r="E215" s="328"/>
      <c r="F215" s="328"/>
      <c r="G215" s="328"/>
      <c r="H215" s="328"/>
    </row>
    <row r="216" spans="1:8" x14ac:dyDescent="0.25">
      <c r="A216" s="328"/>
      <c r="B216" s="328" t="str">
        <f>'PAAC 2023'!N102</f>
        <v>Realizar reuniones de sensibilización o capacitaciones en temas de sostenibilidad dirigidas a grupos de interés</v>
      </c>
      <c r="C216" s="349">
        <f>'PAAC 2023'!J102</f>
        <v>0.25</v>
      </c>
      <c r="D216" s="328"/>
      <c r="E216" s="328"/>
      <c r="F216" s="328"/>
      <c r="G216" s="328"/>
      <c r="H216" s="328"/>
    </row>
    <row r="217" spans="1:8" x14ac:dyDescent="0.25">
      <c r="A217" s="328"/>
      <c r="B217" s="328" t="str">
        <f>'PAAC 2023'!N103</f>
        <v>Actualizar el Código de buen gobierno acorde la Ley 2195 de 2022</v>
      </c>
      <c r="C217" s="349">
        <f>'PAAC 2023'!J103</f>
        <v>0</v>
      </c>
      <c r="D217" s="328"/>
      <c r="E217" s="328"/>
      <c r="F217" s="328"/>
      <c r="G217" s="328"/>
      <c r="H217" s="328"/>
    </row>
    <row r="218" spans="1:8" x14ac:dyDescent="0.25">
      <c r="A218" s="328"/>
      <c r="B218" s="328"/>
      <c r="C218" s="328"/>
      <c r="D218" s="328"/>
      <c r="E218" s="328"/>
      <c r="F218" s="328"/>
      <c r="G218" s="328"/>
      <c r="H218" s="328"/>
    </row>
    <row r="219" spans="1:8" x14ac:dyDescent="0.25">
      <c r="A219" s="328"/>
      <c r="B219" s="328"/>
      <c r="C219" s="328"/>
      <c r="D219" s="328"/>
      <c r="E219" s="328"/>
      <c r="F219" s="328"/>
      <c r="G219" s="328"/>
      <c r="H219" s="328"/>
    </row>
    <row r="220" spans="1:8" x14ac:dyDescent="0.25">
      <c r="A220" s="328"/>
      <c r="B220" s="328"/>
      <c r="C220" s="328"/>
      <c r="D220" s="328"/>
      <c r="E220" s="328"/>
      <c r="F220" s="328"/>
      <c r="G220" s="328"/>
      <c r="H220" s="328"/>
    </row>
    <row r="221" spans="1:8" x14ac:dyDescent="0.25">
      <c r="A221" s="328"/>
      <c r="B221" s="328"/>
      <c r="C221" s="328"/>
      <c r="D221" s="328"/>
      <c r="E221" s="328"/>
      <c r="F221" s="328"/>
      <c r="G221" s="328"/>
      <c r="H221" s="328"/>
    </row>
    <row r="222" spans="1:8" x14ac:dyDescent="0.25">
      <c r="A222" s="328"/>
      <c r="B222" s="328"/>
      <c r="C222" s="328"/>
      <c r="D222" s="328"/>
      <c r="E222" s="328"/>
      <c r="F222" s="328"/>
      <c r="G222" s="328"/>
      <c r="H222" s="328"/>
    </row>
    <row r="223" spans="1:8" x14ac:dyDescent="0.25">
      <c r="A223" s="328"/>
      <c r="B223" s="328"/>
      <c r="C223" s="328"/>
      <c r="D223" s="328"/>
      <c r="E223" s="328"/>
      <c r="F223" s="328"/>
      <c r="G223" s="328"/>
      <c r="H223" s="328"/>
    </row>
    <row r="224" spans="1:8" x14ac:dyDescent="0.25">
      <c r="A224" s="328"/>
      <c r="B224" s="328"/>
      <c r="C224" s="328"/>
      <c r="D224" s="328"/>
      <c r="E224" s="328"/>
      <c r="F224" s="328"/>
      <c r="G224" s="328"/>
      <c r="H224" s="328"/>
    </row>
    <row r="225" spans="1:8" x14ac:dyDescent="0.25">
      <c r="A225" s="328"/>
      <c r="B225" s="328"/>
      <c r="C225" s="328"/>
      <c r="D225" s="328"/>
      <c r="E225" s="328"/>
      <c r="F225" s="328"/>
      <c r="G225" s="328"/>
      <c r="H225" s="328"/>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21F9-9124-4543-84E7-1F96688DA53E}">
  <sheetPr>
    <tabColor theme="8"/>
    <outlinePr applyStyles="1"/>
  </sheetPr>
  <dimension ref="A1:J202"/>
  <sheetViews>
    <sheetView view="pageBreakPreview" topLeftCell="A29" zoomScale="60" zoomScaleNormal="80" workbookViewId="0">
      <selection activeCell="J75" sqref="J7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0" ht="18.75" x14ac:dyDescent="0.3">
      <c r="A1" s="473" t="s">
        <v>416</v>
      </c>
      <c r="B1" s="473"/>
      <c r="C1" s="473"/>
      <c r="D1" s="473"/>
      <c r="E1" s="473"/>
      <c r="F1" s="473"/>
      <c r="G1" s="473"/>
      <c r="H1" s="473"/>
    </row>
    <row r="2" spans="1:10" x14ac:dyDescent="0.25">
      <c r="A2" s="328"/>
      <c r="B2" s="328"/>
      <c r="C2" s="328"/>
      <c r="D2" s="328"/>
      <c r="E2" s="328"/>
      <c r="F2" s="328"/>
      <c r="G2" s="328"/>
      <c r="H2" s="328"/>
    </row>
    <row r="3" spans="1:10" x14ac:dyDescent="0.25">
      <c r="A3" s="328"/>
      <c r="B3" s="474" t="s">
        <v>506</v>
      </c>
      <c r="C3" s="474"/>
      <c r="D3" s="474"/>
      <c r="E3" s="329"/>
      <c r="F3" s="329"/>
      <c r="G3" s="329"/>
      <c r="H3" s="329"/>
    </row>
    <row r="4" spans="1:10" x14ac:dyDescent="0.25">
      <c r="A4" s="328"/>
      <c r="B4" s="329"/>
      <c r="C4" s="329"/>
      <c r="D4" s="329"/>
      <c r="E4" s="329"/>
      <c r="F4" s="330"/>
      <c r="G4" s="330"/>
      <c r="H4" s="330"/>
    </row>
    <row r="5" spans="1:10" x14ac:dyDescent="0.25">
      <c r="A5" s="328"/>
      <c r="B5" s="331" t="s">
        <v>438</v>
      </c>
      <c r="C5" s="331" t="s">
        <v>439</v>
      </c>
      <c r="D5" s="331" t="s">
        <v>440</v>
      </c>
      <c r="E5" s="331"/>
      <c r="F5" s="331"/>
      <c r="G5" s="328"/>
      <c r="H5" s="328"/>
      <c r="J5" t="s">
        <v>592</v>
      </c>
    </row>
    <row r="6" spans="1:10" x14ac:dyDescent="0.25">
      <c r="A6" s="328"/>
      <c r="B6" s="398">
        <f>F38</f>
        <v>0.31224911733433408</v>
      </c>
      <c r="C6" s="331">
        <v>2</v>
      </c>
      <c r="D6" s="332">
        <f>SUM(B9:F9)-B6-C6</f>
        <v>197.68775088266565</v>
      </c>
      <c r="E6" s="331"/>
      <c r="F6" s="331"/>
      <c r="G6" s="328"/>
      <c r="H6" s="328"/>
    </row>
    <row r="7" spans="1:10" x14ac:dyDescent="0.25">
      <c r="A7" s="328"/>
      <c r="B7" s="331" t="s">
        <v>441</v>
      </c>
      <c r="C7" s="331"/>
      <c r="D7" s="331"/>
      <c r="E7" s="331"/>
      <c r="F7" s="331"/>
      <c r="G7" s="330"/>
      <c r="H7" s="330"/>
    </row>
    <row r="8" spans="1:10" x14ac:dyDescent="0.25">
      <c r="A8" s="328"/>
      <c r="B8" s="331" t="s">
        <v>442</v>
      </c>
      <c r="C8" s="331" t="s">
        <v>443</v>
      </c>
      <c r="D8" s="331" t="s">
        <v>444</v>
      </c>
      <c r="E8" s="331" t="s">
        <v>445</v>
      </c>
      <c r="F8" s="331" t="s">
        <v>446</v>
      </c>
      <c r="G8" s="330"/>
      <c r="H8" s="330"/>
    </row>
    <row r="9" spans="1:10" x14ac:dyDescent="0.25">
      <c r="A9" s="328"/>
      <c r="B9" s="397">
        <v>25</v>
      </c>
      <c r="C9" s="331">
        <v>25</v>
      </c>
      <c r="D9" s="331">
        <v>25</v>
      </c>
      <c r="E9" s="333">
        <v>25</v>
      </c>
      <c r="F9" s="331">
        <f>SUM(B9:E9)</f>
        <v>100</v>
      </c>
      <c r="G9" s="330"/>
      <c r="H9" s="330"/>
    </row>
    <row r="10" spans="1:10" x14ac:dyDescent="0.25">
      <c r="A10" s="328"/>
      <c r="B10" s="397"/>
      <c r="C10" s="331"/>
      <c r="D10" s="331"/>
      <c r="E10" s="331"/>
      <c r="F10" s="328"/>
      <c r="G10" s="328"/>
      <c r="H10" s="328"/>
    </row>
    <row r="11" spans="1:10" x14ac:dyDescent="0.25">
      <c r="A11" s="328"/>
      <c r="B11" s="397"/>
      <c r="C11" s="331"/>
      <c r="D11" s="331"/>
      <c r="E11" s="331"/>
      <c r="F11" s="328"/>
      <c r="G11" s="328"/>
      <c r="H11" s="328"/>
    </row>
    <row r="12" spans="1:10" x14ac:dyDescent="0.25">
      <c r="A12" s="328"/>
      <c r="B12" s="397"/>
      <c r="C12" s="329"/>
      <c r="D12" s="329"/>
      <c r="E12" s="329"/>
      <c r="F12" s="328"/>
      <c r="G12" s="328"/>
      <c r="H12" s="328"/>
    </row>
    <row r="13" spans="1:10" x14ac:dyDescent="0.25">
      <c r="A13" s="328"/>
      <c r="B13" s="397"/>
      <c r="C13" s="330"/>
      <c r="D13" s="330"/>
      <c r="E13" s="330"/>
      <c r="F13" s="330"/>
      <c r="G13" s="330"/>
      <c r="H13" s="330"/>
    </row>
    <row r="14" spans="1:10" x14ac:dyDescent="0.25">
      <c r="A14" s="328"/>
      <c r="B14" s="397"/>
      <c r="C14" s="330"/>
      <c r="D14" s="330"/>
      <c r="E14" s="330"/>
      <c r="F14" s="330"/>
      <c r="G14" s="330"/>
      <c r="H14" s="330"/>
    </row>
    <row r="15" spans="1:10" ht="15" customHeight="1" x14ac:dyDescent="0.25">
      <c r="A15" s="328"/>
      <c r="B15" s="397"/>
      <c r="C15" s="330"/>
      <c r="D15" s="330"/>
      <c r="E15" s="330"/>
      <c r="F15" s="330"/>
      <c r="G15" s="330"/>
      <c r="H15" s="330"/>
    </row>
    <row r="16" spans="1:10" x14ac:dyDescent="0.25">
      <c r="A16" s="328"/>
      <c r="B16" s="330"/>
      <c r="C16" s="330"/>
      <c r="D16" s="334"/>
      <c r="E16" s="335"/>
      <c r="F16" s="335"/>
      <c r="G16" s="335"/>
      <c r="H16" s="335"/>
    </row>
    <row r="17" spans="1:8" x14ac:dyDescent="0.25">
      <c r="A17" s="328"/>
      <c r="B17" s="330"/>
      <c r="C17" s="330"/>
      <c r="D17" s="330"/>
      <c r="E17" s="330"/>
      <c r="F17" s="330"/>
      <c r="G17" s="330"/>
      <c r="H17" s="330"/>
    </row>
    <row r="18" spans="1:8" x14ac:dyDescent="0.25">
      <c r="A18" s="328"/>
      <c r="B18" s="330"/>
      <c r="C18" s="330"/>
      <c r="D18" s="330"/>
      <c r="E18" s="336"/>
      <c r="F18" s="330"/>
      <c r="G18" s="330"/>
      <c r="H18" s="330"/>
    </row>
    <row r="19" spans="1:8" x14ac:dyDescent="0.25">
      <c r="A19" s="328"/>
      <c r="B19" s="330"/>
      <c r="C19" s="330"/>
      <c r="D19" s="330"/>
      <c r="E19" s="330"/>
      <c r="F19" s="330"/>
      <c r="G19" s="330"/>
      <c r="H19" s="330"/>
    </row>
    <row r="20" spans="1:8" x14ac:dyDescent="0.25">
      <c r="A20" s="328"/>
      <c r="B20" s="330"/>
      <c r="C20" s="330"/>
      <c r="D20" s="330"/>
      <c r="E20" s="330"/>
      <c r="F20" s="330"/>
      <c r="G20" s="330"/>
      <c r="H20" s="330"/>
    </row>
    <row r="21" spans="1:8" x14ac:dyDescent="0.25">
      <c r="A21" s="328"/>
      <c r="B21" s="330"/>
      <c r="C21" s="330"/>
      <c r="D21" s="330"/>
      <c r="E21" s="330"/>
      <c r="F21" s="330"/>
      <c r="G21" s="330"/>
      <c r="H21" s="330"/>
    </row>
    <row r="22" spans="1:8" x14ac:dyDescent="0.25">
      <c r="A22" s="328"/>
      <c r="B22" s="330"/>
      <c r="C22" s="330"/>
      <c r="D22" s="330"/>
      <c r="E22" s="330"/>
      <c r="F22" s="330"/>
      <c r="G22" s="330"/>
      <c r="H22" s="330"/>
    </row>
    <row r="23" spans="1:8" x14ac:dyDescent="0.25">
      <c r="A23" s="328"/>
      <c r="B23" s="328"/>
      <c r="C23" s="328"/>
      <c r="D23" s="328"/>
      <c r="E23" s="328"/>
      <c r="F23" s="328"/>
      <c r="G23" s="328"/>
      <c r="H23" s="328"/>
    </row>
    <row r="24" spans="1:8" x14ac:dyDescent="0.25">
      <c r="A24" s="328"/>
      <c r="B24" s="328"/>
      <c r="C24" s="328"/>
      <c r="D24" s="328"/>
      <c r="E24" s="328"/>
      <c r="F24" s="328"/>
      <c r="G24" s="328"/>
      <c r="H24" s="328"/>
    </row>
    <row r="25" spans="1:8" x14ac:dyDescent="0.25">
      <c r="A25" s="328"/>
      <c r="B25" s="328"/>
      <c r="C25" s="328"/>
      <c r="D25" s="328"/>
      <c r="E25" s="328"/>
      <c r="F25" s="328"/>
      <c r="G25" s="328"/>
      <c r="H25" s="328"/>
    </row>
    <row r="26" spans="1:8" x14ac:dyDescent="0.25">
      <c r="A26" s="328"/>
      <c r="B26" s="328"/>
      <c r="C26" s="328"/>
      <c r="D26" s="328"/>
      <c r="E26" s="328"/>
      <c r="F26" s="328"/>
      <c r="G26" s="328"/>
      <c r="H26" s="328"/>
    </row>
    <row r="27" spans="1:8" x14ac:dyDescent="0.25">
      <c r="A27" s="328"/>
      <c r="B27" s="328"/>
      <c r="C27" s="328"/>
      <c r="D27" s="328"/>
      <c r="E27" s="328"/>
      <c r="F27" s="328"/>
      <c r="G27" s="328"/>
      <c r="H27" s="328"/>
    </row>
    <row r="28" spans="1:8" x14ac:dyDescent="0.25">
      <c r="A28" s="328"/>
      <c r="B28" s="328"/>
      <c r="C28" s="328"/>
      <c r="D28" s="328"/>
      <c r="E28" s="328"/>
      <c r="F28" s="328"/>
      <c r="G28" s="328"/>
      <c r="H28" s="328"/>
    </row>
    <row r="29" spans="1:8" x14ac:dyDescent="0.25">
      <c r="A29" s="328"/>
      <c r="B29" s="328"/>
      <c r="C29" s="328"/>
      <c r="D29" s="328"/>
      <c r="E29" s="328"/>
      <c r="F29" s="328"/>
      <c r="G29" s="328"/>
      <c r="H29" s="328"/>
    </row>
    <row r="30" spans="1:8" x14ac:dyDescent="0.25">
      <c r="A30" s="328"/>
      <c r="B30" s="475"/>
      <c r="C30" s="475"/>
      <c r="D30" s="475"/>
      <c r="E30" s="475"/>
      <c r="F30" s="475"/>
      <c r="G30" s="475"/>
      <c r="H30" s="328"/>
    </row>
    <row r="31" spans="1:8" x14ac:dyDescent="0.25">
      <c r="A31" s="328"/>
      <c r="B31" s="338" t="s">
        <v>80</v>
      </c>
      <c r="C31" s="339" t="s">
        <v>79</v>
      </c>
      <c r="D31" s="340" t="s">
        <v>81</v>
      </c>
      <c r="E31" s="340" t="s">
        <v>82</v>
      </c>
      <c r="F31" s="340" t="s">
        <v>83</v>
      </c>
      <c r="G31" s="340" t="s">
        <v>84</v>
      </c>
      <c r="H31" s="328"/>
    </row>
    <row r="32" spans="1:8" x14ac:dyDescent="0.25">
      <c r="A32" s="328"/>
      <c r="B32" s="341" t="s">
        <v>87</v>
      </c>
      <c r="C32" s="342">
        <v>44954</v>
      </c>
      <c r="D32" s="342">
        <v>45291</v>
      </c>
      <c r="E32" s="343">
        <f>D32-C32+1</f>
        <v>338</v>
      </c>
      <c r="F32" s="344">
        <f>C45</f>
        <v>0.57424242424242433</v>
      </c>
      <c r="G32" s="345">
        <f>E32*F32</f>
        <v>194.09393939393942</v>
      </c>
      <c r="H32" s="328"/>
    </row>
    <row r="33" spans="1:8" x14ac:dyDescent="0.25">
      <c r="A33" s="328"/>
      <c r="B33" s="341" t="s">
        <v>8</v>
      </c>
      <c r="C33" s="342">
        <v>44954</v>
      </c>
      <c r="D33" s="342">
        <v>45291</v>
      </c>
      <c r="E33" s="343">
        <f t="shared" ref="E33:E37" si="0">D33-C33+1</f>
        <v>338</v>
      </c>
      <c r="F33" s="344">
        <f t="shared" ref="F33:F37" si="1">C46</f>
        <v>0</v>
      </c>
      <c r="G33" s="345">
        <f t="shared" ref="G33:G37" si="2">E33*F33</f>
        <v>0</v>
      </c>
      <c r="H33" s="328"/>
    </row>
    <row r="34" spans="1:8" x14ac:dyDescent="0.25">
      <c r="A34" s="328"/>
      <c r="B34" s="341" t="s">
        <v>9</v>
      </c>
      <c r="C34" s="342">
        <v>44954</v>
      </c>
      <c r="D34" s="342">
        <v>45291</v>
      </c>
      <c r="E34" s="343">
        <f t="shared" si="0"/>
        <v>338</v>
      </c>
      <c r="F34" s="344">
        <f t="shared" si="1"/>
        <v>0.26136363636363635</v>
      </c>
      <c r="G34" s="345">
        <f t="shared" si="2"/>
        <v>88.340909090909093</v>
      </c>
      <c r="H34" s="328"/>
    </row>
    <row r="35" spans="1:8" x14ac:dyDescent="0.25">
      <c r="A35" s="328"/>
      <c r="B35" s="341" t="s">
        <v>10</v>
      </c>
      <c r="C35" s="342">
        <v>44954</v>
      </c>
      <c r="D35" s="342">
        <v>45291</v>
      </c>
      <c r="E35" s="343">
        <f t="shared" si="0"/>
        <v>338</v>
      </c>
      <c r="F35" s="344">
        <f t="shared" si="1"/>
        <v>0.25490196078431371</v>
      </c>
      <c r="G35" s="345">
        <f t="shared" si="2"/>
        <v>86.156862745098039</v>
      </c>
      <c r="H35" s="328"/>
    </row>
    <row r="36" spans="1:8" x14ac:dyDescent="0.25">
      <c r="A36" s="328"/>
      <c r="B36" s="341" t="s">
        <v>11</v>
      </c>
      <c r="C36" s="342">
        <v>44954</v>
      </c>
      <c r="D36" s="342">
        <v>45291</v>
      </c>
      <c r="E36" s="343">
        <f t="shared" si="0"/>
        <v>338</v>
      </c>
      <c r="F36" s="344">
        <f t="shared" si="1"/>
        <v>0.39649122807017545</v>
      </c>
      <c r="G36" s="345">
        <f t="shared" si="2"/>
        <v>134.01403508771929</v>
      </c>
      <c r="H36" s="328"/>
    </row>
    <row r="37" spans="1:8" x14ac:dyDescent="0.25">
      <c r="A37" s="328"/>
      <c r="B37" s="341" t="s">
        <v>74</v>
      </c>
      <c r="C37" s="342">
        <v>44954</v>
      </c>
      <c r="D37" s="342">
        <v>45291</v>
      </c>
      <c r="E37" s="343">
        <f t="shared" si="0"/>
        <v>338</v>
      </c>
      <c r="F37" s="344">
        <f t="shared" si="1"/>
        <v>0.38649545454545459</v>
      </c>
      <c r="G37" s="345">
        <f t="shared" si="2"/>
        <v>130.63546363636365</v>
      </c>
      <c r="H37" s="328"/>
    </row>
    <row r="38" spans="1:8" x14ac:dyDescent="0.25">
      <c r="A38" s="328"/>
      <c r="B38" s="328"/>
      <c r="C38" s="328"/>
      <c r="D38" s="328"/>
      <c r="E38" s="328"/>
      <c r="F38" s="346">
        <f>AVERAGE(F32:F37)</f>
        <v>0.31224911733433408</v>
      </c>
      <c r="G38" s="328"/>
      <c r="H38" s="328"/>
    </row>
    <row r="39" spans="1:8" x14ac:dyDescent="0.25">
      <c r="A39" s="328"/>
      <c r="B39" s="328"/>
      <c r="C39" s="328"/>
      <c r="D39" s="328"/>
      <c r="E39" s="328"/>
      <c r="F39" s="328"/>
      <c r="G39" s="328"/>
      <c r="H39" s="328"/>
    </row>
    <row r="40" spans="1:8" x14ac:dyDescent="0.25">
      <c r="A40" s="328"/>
      <c r="B40" s="328"/>
      <c r="C40" s="328"/>
      <c r="D40" s="328"/>
      <c r="E40" s="328"/>
      <c r="F40" s="328"/>
      <c r="G40" s="328"/>
      <c r="H40" s="328"/>
    </row>
    <row r="41" spans="1:8" ht="18.75" x14ac:dyDescent="0.3">
      <c r="A41" s="473" t="s">
        <v>507</v>
      </c>
      <c r="B41" s="473"/>
      <c r="C41" s="473"/>
      <c r="D41" s="473"/>
      <c r="E41" s="473"/>
      <c r="F41" s="473"/>
      <c r="G41" s="473"/>
      <c r="H41" s="473"/>
    </row>
    <row r="42" spans="1:8" x14ac:dyDescent="0.25">
      <c r="A42" s="328"/>
      <c r="B42" s="328"/>
      <c r="C42" s="328"/>
      <c r="D42" s="328"/>
      <c r="E42" s="328"/>
      <c r="F42" s="328"/>
      <c r="G42" s="328"/>
      <c r="H42" s="328"/>
    </row>
    <row r="43" spans="1:8" x14ac:dyDescent="0.25">
      <c r="A43" s="328"/>
      <c r="B43" s="328"/>
      <c r="C43" s="328"/>
      <c r="D43" s="328"/>
      <c r="E43" s="328"/>
      <c r="F43" s="328"/>
      <c r="G43" s="328"/>
      <c r="H43" s="328"/>
    </row>
    <row r="44" spans="1:8" x14ac:dyDescent="0.25">
      <c r="A44" s="328"/>
      <c r="B44" s="328"/>
      <c r="C44" s="328"/>
      <c r="D44" s="328"/>
      <c r="E44" s="328"/>
      <c r="F44" s="328"/>
      <c r="G44" s="328"/>
      <c r="H44" s="328"/>
    </row>
    <row r="45" spans="1:8" x14ac:dyDescent="0.25">
      <c r="A45" s="328"/>
      <c r="B45" s="328" t="str">
        <f t="shared" ref="B45:B50" si="3">B32</f>
        <v>1 - Gestión del Riesgo de Corrupción “MAPA DE RIESGOS DE CORRUPCIÓN"</v>
      </c>
      <c r="C45" s="347">
        <f>'PAAC 2023'!F4</f>
        <v>0.57424242424242433</v>
      </c>
      <c r="D45" s="328"/>
      <c r="E45" s="328"/>
      <c r="F45" s="328"/>
      <c r="G45" s="328"/>
      <c r="H45" s="328"/>
    </row>
    <row r="46" spans="1:8" x14ac:dyDescent="0.25">
      <c r="A46" s="328"/>
      <c r="B46" s="328" t="str">
        <f t="shared" si="3"/>
        <v xml:space="preserve"> 2 - Racionalización de Trámites</v>
      </c>
      <c r="C46" s="347">
        <f>'PAAC 2023'!F15</f>
        <v>0</v>
      </c>
      <c r="D46" s="328"/>
      <c r="E46" s="328"/>
      <c r="F46" s="328"/>
      <c r="G46" s="328"/>
      <c r="H46" s="328"/>
    </row>
    <row r="47" spans="1:8" x14ac:dyDescent="0.25">
      <c r="A47" s="328"/>
      <c r="B47" s="328" t="str">
        <f t="shared" si="3"/>
        <v xml:space="preserve"> 3 - Rendición de Cuentas (RdC)</v>
      </c>
      <c r="C47" s="347">
        <f>'PAAC 2023'!F19</f>
        <v>0.26136363636363635</v>
      </c>
      <c r="D47" s="328"/>
      <c r="E47" s="328"/>
      <c r="F47" s="328"/>
      <c r="G47" s="328"/>
      <c r="H47" s="328"/>
    </row>
    <row r="48" spans="1:8" x14ac:dyDescent="0.25">
      <c r="A48" s="328"/>
      <c r="B48" s="328" t="str">
        <f t="shared" si="3"/>
        <v xml:space="preserve"> 4 - Mecanismos para mejorar la Atención al Ciudadano</v>
      </c>
      <c r="C48" s="347">
        <f>'PAAC 2023'!F31</f>
        <v>0.25490196078431371</v>
      </c>
      <c r="D48" s="328"/>
      <c r="E48" s="328"/>
      <c r="F48" s="328"/>
      <c r="G48" s="328"/>
      <c r="H48" s="328"/>
    </row>
    <row r="49" spans="1:8" x14ac:dyDescent="0.25">
      <c r="A49" s="328"/>
      <c r="B49" s="328" t="str">
        <f t="shared" si="3"/>
        <v xml:space="preserve"> 5 - Mecanismos para la Transparencia y Acceso a la Información</v>
      </c>
      <c r="C49" s="347">
        <f>'PAAC 2023'!F58</f>
        <v>0.39649122807017545</v>
      </c>
      <c r="D49" s="328"/>
      <c r="E49" s="328"/>
      <c r="F49" s="328"/>
      <c r="G49" s="328"/>
      <c r="H49" s="328"/>
    </row>
    <row r="50" spans="1:8" x14ac:dyDescent="0.25">
      <c r="A50" s="328"/>
      <c r="B50" s="328" t="str">
        <f t="shared" si="3"/>
        <v>6- Iniciativas adicionales</v>
      </c>
      <c r="C50" s="347">
        <f>'PAAC 2023'!F80</f>
        <v>0.38649545454545459</v>
      </c>
      <c r="D50" s="328"/>
      <c r="E50" s="328"/>
      <c r="F50" s="328"/>
      <c r="G50" s="328"/>
      <c r="H50" s="328"/>
    </row>
    <row r="51" spans="1:8" x14ac:dyDescent="0.25">
      <c r="A51" s="328"/>
      <c r="B51" s="328"/>
      <c r="C51" s="328"/>
      <c r="D51" s="328"/>
      <c r="E51" s="328"/>
      <c r="F51" s="328"/>
      <c r="G51" s="328"/>
      <c r="H51" s="328"/>
    </row>
    <row r="52" spans="1:8" x14ac:dyDescent="0.25">
      <c r="A52" s="328"/>
      <c r="B52" s="328"/>
      <c r="C52" s="328"/>
      <c r="D52" s="328"/>
      <c r="E52" s="328"/>
      <c r="F52" s="328"/>
      <c r="G52" s="328"/>
      <c r="H52" s="328"/>
    </row>
    <row r="53" spans="1:8" x14ac:dyDescent="0.25">
      <c r="A53" s="328"/>
      <c r="B53" s="328"/>
      <c r="C53" s="328"/>
      <c r="D53" s="328"/>
      <c r="E53" s="328"/>
      <c r="F53" s="328"/>
      <c r="G53" s="328"/>
      <c r="H53" s="328"/>
    </row>
    <row r="54" spans="1:8" x14ac:dyDescent="0.25">
      <c r="A54" s="328"/>
      <c r="B54" s="328"/>
      <c r="C54" s="328"/>
      <c r="D54" s="328"/>
      <c r="E54" s="328"/>
      <c r="F54" s="328"/>
      <c r="G54" s="328"/>
      <c r="H54" s="328"/>
    </row>
    <row r="55" spans="1:8" x14ac:dyDescent="0.25">
      <c r="A55" s="328"/>
      <c r="B55" s="328"/>
      <c r="C55" s="328"/>
      <c r="D55" s="328"/>
      <c r="E55" s="328"/>
      <c r="F55" s="328"/>
      <c r="G55" s="328"/>
      <c r="H55" s="328"/>
    </row>
    <row r="56" spans="1:8" x14ac:dyDescent="0.25">
      <c r="A56" s="328"/>
      <c r="B56" s="328"/>
      <c r="C56" s="328"/>
      <c r="D56" s="328"/>
      <c r="E56" s="328"/>
      <c r="F56" s="328"/>
      <c r="G56" s="328"/>
      <c r="H56" s="328"/>
    </row>
    <row r="57" spans="1:8" x14ac:dyDescent="0.25">
      <c r="A57" s="328"/>
      <c r="B57" s="328"/>
      <c r="C57" s="328"/>
      <c r="D57" s="328"/>
      <c r="E57" s="328"/>
      <c r="F57" s="328"/>
      <c r="G57" s="328"/>
      <c r="H57" s="328"/>
    </row>
    <row r="58" spans="1:8" x14ac:dyDescent="0.25">
      <c r="A58" s="328"/>
      <c r="B58" s="328"/>
      <c r="C58" s="328"/>
      <c r="D58" s="328"/>
      <c r="E58" s="328"/>
      <c r="F58" s="328"/>
      <c r="G58" s="328"/>
      <c r="H58" s="328"/>
    </row>
    <row r="59" spans="1:8" x14ac:dyDescent="0.25">
      <c r="A59" s="328"/>
      <c r="B59" s="328"/>
      <c r="C59" s="328"/>
      <c r="D59" s="328"/>
      <c r="E59" s="328"/>
      <c r="F59" s="328"/>
      <c r="G59" s="328"/>
      <c r="H59" s="328"/>
    </row>
    <row r="60" spans="1:8" ht="18.75" x14ac:dyDescent="0.3">
      <c r="A60" s="473" t="s">
        <v>508</v>
      </c>
      <c r="B60" s="473"/>
      <c r="C60" s="473"/>
      <c r="D60" s="473"/>
      <c r="E60" s="473"/>
      <c r="F60" s="473"/>
      <c r="G60" s="473"/>
      <c r="H60" s="473"/>
    </row>
    <row r="61" spans="1:8" x14ac:dyDescent="0.25">
      <c r="A61" s="328"/>
      <c r="B61" s="328"/>
      <c r="C61" s="328"/>
      <c r="D61" s="328"/>
      <c r="E61" s="328"/>
      <c r="F61" s="328"/>
      <c r="G61" s="328"/>
      <c r="H61" s="328"/>
    </row>
    <row r="62" spans="1:8" x14ac:dyDescent="0.25">
      <c r="A62" s="328"/>
      <c r="B62" s="328" t="str">
        <f>B45</f>
        <v>1 - Gestión del Riesgo de Corrupción “MAPA DE RIESGOS DE CORRUPCIÓN"</v>
      </c>
      <c r="C62" s="348">
        <f>'PAAC 2023'!C4</f>
        <v>1</v>
      </c>
      <c r="D62" s="328"/>
      <c r="E62" s="328"/>
      <c r="F62" s="328"/>
      <c r="G62" s="328"/>
      <c r="H62" s="328"/>
    </row>
    <row r="63" spans="1:8" x14ac:dyDescent="0.25">
      <c r="A63" s="328"/>
      <c r="B63" s="328" t="str">
        <f t="shared" ref="B63:B67" si="4">B46</f>
        <v xml:space="preserve"> 2 - Racionalización de Trámites</v>
      </c>
      <c r="C63" s="348">
        <f>'PAAC 2023'!C15</f>
        <v>0</v>
      </c>
      <c r="D63" s="328"/>
      <c r="E63" s="328"/>
      <c r="F63" s="328"/>
      <c r="G63" s="328"/>
      <c r="H63" s="328"/>
    </row>
    <row r="64" spans="1:8" x14ac:dyDescent="0.25">
      <c r="A64" s="328"/>
      <c r="B64" s="328" t="str">
        <f t="shared" si="4"/>
        <v xml:space="preserve"> 3 - Rendición de Cuentas (RdC)</v>
      </c>
      <c r="C64" s="348">
        <f>'PAAC 2023'!C19</f>
        <v>0.52500000000000002</v>
      </c>
      <c r="D64" s="328"/>
      <c r="E64" s="328"/>
      <c r="F64" s="328"/>
      <c r="G64" s="328"/>
      <c r="H64" s="328"/>
    </row>
    <row r="65" spans="1:8" x14ac:dyDescent="0.25">
      <c r="A65" s="328"/>
      <c r="B65" s="328" t="str">
        <f t="shared" si="4"/>
        <v xml:space="preserve"> 4 - Mecanismos para mejorar la Atención al Ciudadano</v>
      </c>
      <c r="C65" s="348">
        <f>'PAAC 2023'!C31</f>
        <v>0.58823529411764708</v>
      </c>
      <c r="D65" s="328"/>
      <c r="E65" s="328"/>
      <c r="F65" s="328"/>
      <c r="G65" s="328"/>
      <c r="H65" s="328"/>
    </row>
    <row r="66" spans="1:8" x14ac:dyDescent="0.25">
      <c r="A66" s="328"/>
      <c r="B66" s="328" t="str">
        <f t="shared" si="4"/>
        <v xml:space="preserve"> 5 - Mecanismos para la Transparencia y Acceso a la Información</v>
      </c>
      <c r="C66" s="348">
        <f>'PAAC 2023'!C58</f>
        <v>0.75789473684210529</v>
      </c>
      <c r="D66" s="328"/>
      <c r="E66" s="328"/>
      <c r="F66" s="328"/>
      <c r="G66" s="328"/>
      <c r="H66" s="328"/>
    </row>
    <row r="67" spans="1:8" x14ac:dyDescent="0.25">
      <c r="A67" s="328"/>
      <c r="B67" s="328" t="str">
        <f t="shared" si="4"/>
        <v>6- Iniciativas adicionales</v>
      </c>
      <c r="C67" s="348">
        <f>'PAAC 2023'!C80</f>
        <v>0.79545454545454541</v>
      </c>
      <c r="D67" s="328"/>
      <c r="E67" s="328"/>
      <c r="F67" s="328"/>
      <c r="G67" s="328"/>
      <c r="H67" s="328"/>
    </row>
    <row r="68" spans="1:8" x14ac:dyDescent="0.25">
      <c r="A68" s="328"/>
      <c r="B68" s="328"/>
      <c r="C68" s="328"/>
      <c r="D68" s="328"/>
      <c r="E68" s="328"/>
      <c r="F68" s="328"/>
      <c r="G68" s="328"/>
      <c r="H68" s="328"/>
    </row>
    <row r="69" spans="1:8" x14ac:dyDescent="0.25">
      <c r="A69" s="328"/>
      <c r="B69" s="328"/>
      <c r="C69" s="328"/>
      <c r="D69" s="328"/>
      <c r="E69" s="328"/>
      <c r="F69" s="328"/>
      <c r="G69" s="328"/>
      <c r="H69" s="328"/>
    </row>
    <row r="70" spans="1:8" x14ac:dyDescent="0.25">
      <c r="A70" s="328"/>
      <c r="B70" s="328"/>
      <c r="C70" s="328"/>
      <c r="D70" s="328"/>
      <c r="E70" s="328"/>
      <c r="F70" s="328"/>
      <c r="G70" s="328"/>
      <c r="H70" s="328"/>
    </row>
    <row r="71" spans="1:8" x14ac:dyDescent="0.25">
      <c r="A71" s="328"/>
      <c r="B71" s="328"/>
      <c r="C71" s="328"/>
      <c r="D71" s="328"/>
      <c r="E71" s="328"/>
      <c r="F71" s="328"/>
      <c r="G71" s="328"/>
      <c r="H71" s="328"/>
    </row>
    <row r="72" spans="1:8" x14ac:dyDescent="0.25">
      <c r="A72" s="328"/>
      <c r="B72" s="328"/>
      <c r="C72" s="328"/>
      <c r="D72" s="328"/>
      <c r="E72" s="328"/>
      <c r="F72" s="328"/>
      <c r="G72" s="328"/>
      <c r="H72" s="328"/>
    </row>
    <row r="73" spans="1:8" x14ac:dyDescent="0.25">
      <c r="A73" s="328"/>
      <c r="B73" s="328"/>
      <c r="C73" s="328"/>
      <c r="D73" s="328"/>
      <c r="E73" s="328"/>
      <c r="F73" s="328"/>
      <c r="G73" s="328"/>
      <c r="H73" s="328"/>
    </row>
    <row r="74" spans="1:8" x14ac:dyDescent="0.25">
      <c r="A74" s="328"/>
      <c r="B74" s="328"/>
      <c r="C74" s="328"/>
      <c r="D74" s="328"/>
      <c r="E74" s="328"/>
      <c r="F74" s="328"/>
      <c r="G74" s="328"/>
      <c r="H74" s="328"/>
    </row>
    <row r="75" spans="1:8" x14ac:dyDescent="0.25">
      <c r="A75" s="328"/>
      <c r="B75" s="328"/>
      <c r="C75" s="328"/>
      <c r="D75" s="328"/>
      <c r="E75" s="328"/>
      <c r="F75" s="328"/>
      <c r="G75" s="328"/>
      <c r="H75" s="328"/>
    </row>
    <row r="76" spans="1:8" ht="18.75" x14ac:dyDescent="0.3">
      <c r="A76" s="473" t="s">
        <v>509</v>
      </c>
      <c r="B76" s="473"/>
      <c r="C76" s="473"/>
      <c r="D76" s="473"/>
      <c r="E76" s="473"/>
      <c r="F76" s="473"/>
      <c r="G76" s="473"/>
      <c r="H76" s="473"/>
    </row>
    <row r="77" spans="1:8" x14ac:dyDescent="0.25">
      <c r="A77" s="328"/>
      <c r="B77" s="328"/>
      <c r="C77" s="328"/>
      <c r="D77" s="328"/>
      <c r="E77" s="328"/>
      <c r="F77" s="328"/>
      <c r="G77" s="328"/>
      <c r="H77" s="328"/>
    </row>
    <row r="78" spans="1:8" x14ac:dyDescent="0.25">
      <c r="A78" s="328"/>
      <c r="B78" s="328" t="s">
        <v>21</v>
      </c>
      <c r="C78" s="349">
        <f>'PAAC 2023'!K4</f>
        <v>0.5</v>
      </c>
      <c r="D78" s="328"/>
      <c r="E78" s="328"/>
      <c r="F78" s="328"/>
      <c r="G78" s="328"/>
      <c r="H78" s="328"/>
    </row>
    <row r="79" spans="1:8" x14ac:dyDescent="0.25">
      <c r="A79" s="328"/>
      <c r="B79" s="328" t="s">
        <v>24</v>
      </c>
      <c r="C79" s="349">
        <f>'PAAC 2023'!K6</f>
        <v>0.57499999999999996</v>
      </c>
      <c r="D79" s="328"/>
      <c r="E79" s="328"/>
      <c r="F79" s="328"/>
      <c r="G79" s="328"/>
      <c r="H79" s="328"/>
    </row>
    <row r="80" spans="1:8" x14ac:dyDescent="0.25">
      <c r="A80" s="328"/>
      <c r="B80" s="328" t="s">
        <v>26</v>
      </c>
      <c r="C80" s="349">
        <f>'PAAC 2023'!K8</f>
        <v>0.66666666666666663</v>
      </c>
      <c r="D80" s="328"/>
      <c r="E80" s="328"/>
      <c r="F80" s="328"/>
      <c r="G80" s="328"/>
      <c r="H80" s="328"/>
    </row>
    <row r="81" spans="1:8" x14ac:dyDescent="0.25">
      <c r="A81" s="328"/>
      <c r="B81" s="328" t="s">
        <v>29</v>
      </c>
      <c r="C81" s="349">
        <f>'PAAC 2023'!K11</f>
        <v>0.5</v>
      </c>
      <c r="D81" s="328"/>
      <c r="E81" s="328"/>
      <c r="F81" s="328"/>
      <c r="G81" s="328"/>
      <c r="H81" s="328"/>
    </row>
    <row r="82" spans="1:8" x14ac:dyDescent="0.25">
      <c r="A82" s="328"/>
      <c r="B82" s="328" t="s">
        <v>32</v>
      </c>
      <c r="C82" s="349">
        <f>'PAAC 2023'!K13</f>
        <v>0.58333333333333326</v>
      </c>
      <c r="D82" s="328"/>
      <c r="E82" s="328"/>
      <c r="F82" s="328"/>
      <c r="G82" s="328"/>
      <c r="H82" s="328"/>
    </row>
    <row r="83" spans="1:8" x14ac:dyDescent="0.25">
      <c r="A83" s="328"/>
      <c r="B83" s="328"/>
      <c r="C83" s="349">
        <f>AVERAGE(C78:C82)</f>
        <v>0.56500000000000006</v>
      </c>
      <c r="D83" s="328"/>
      <c r="E83" s="328"/>
      <c r="F83" s="328"/>
      <c r="G83" s="328"/>
      <c r="H83" s="328"/>
    </row>
    <row r="84" spans="1:8" x14ac:dyDescent="0.25">
      <c r="A84" s="328"/>
      <c r="B84" s="328"/>
      <c r="C84" s="328">
        <f>'PAAC 2023'!B4</f>
        <v>1</v>
      </c>
      <c r="D84" s="328"/>
      <c r="E84" s="328"/>
      <c r="F84" s="328"/>
      <c r="G84" s="328"/>
      <c r="H84" s="328"/>
    </row>
    <row r="85" spans="1:8" x14ac:dyDescent="0.25">
      <c r="A85" s="328"/>
      <c r="B85" s="328"/>
      <c r="C85" s="350">
        <f>C83-C84</f>
        <v>-0.43499999999999994</v>
      </c>
      <c r="D85" s="328"/>
      <c r="E85" s="328"/>
      <c r="F85" s="328"/>
      <c r="G85" s="328"/>
      <c r="H85" s="328"/>
    </row>
    <row r="86" spans="1:8" x14ac:dyDescent="0.25">
      <c r="A86" s="328"/>
      <c r="B86" s="328"/>
      <c r="C86" s="328"/>
      <c r="D86" s="328"/>
      <c r="E86" s="328"/>
      <c r="F86" s="328"/>
      <c r="G86" s="328"/>
      <c r="H86" s="328"/>
    </row>
    <row r="87" spans="1:8" x14ac:dyDescent="0.25">
      <c r="A87" s="328"/>
      <c r="B87" s="328"/>
      <c r="C87" s="328"/>
      <c r="D87" s="328"/>
      <c r="E87" s="328"/>
      <c r="F87" s="328"/>
      <c r="G87" s="328"/>
      <c r="H87" s="328"/>
    </row>
    <row r="88" spans="1:8" x14ac:dyDescent="0.25">
      <c r="A88" s="328"/>
      <c r="B88" s="328"/>
      <c r="C88" s="328"/>
      <c r="D88" s="328"/>
      <c r="E88" s="328"/>
      <c r="F88" s="328"/>
      <c r="G88" s="328"/>
      <c r="H88" s="328"/>
    </row>
    <row r="89" spans="1:8" x14ac:dyDescent="0.25">
      <c r="A89" s="328"/>
      <c r="B89" s="328"/>
      <c r="C89" s="328"/>
      <c r="D89" s="328"/>
      <c r="E89" s="328"/>
      <c r="F89" s="328"/>
      <c r="G89" s="328"/>
      <c r="H89" s="328"/>
    </row>
    <row r="90" spans="1:8" x14ac:dyDescent="0.25">
      <c r="A90" s="328"/>
      <c r="B90" s="328"/>
      <c r="C90" s="328"/>
      <c r="D90" s="328"/>
      <c r="E90" s="328"/>
      <c r="F90" s="328"/>
      <c r="G90" s="328"/>
      <c r="H90" s="328"/>
    </row>
    <row r="91" spans="1:8" x14ac:dyDescent="0.25">
      <c r="A91" s="328"/>
      <c r="B91" s="328"/>
      <c r="C91" s="328"/>
      <c r="D91" s="328"/>
      <c r="E91" s="328"/>
      <c r="F91" s="328"/>
      <c r="G91" s="328"/>
      <c r="H91" s="328"/>
    </row>
    <row r="92" spans="1:8" x14ac:dyDescent="0.25">
      <c r="A92" s="328"/>
      <c r="B92" s="328"/>
      <c r="C92" s="328"/>
      <c r="D92" s="328"/>
      <c r="E92" s="328"/>
      <c r="F92" s="328"/>
      <c r="G92" s="328"/>
      <c r="H92" s="328"/>
    </row>
    <row r="93" spans="1:8" x14ac:dyDescent="0.25">
      <c r="A93" s="328"/>
      <c r="B93" s="328"/>
      <c r="C93" s="328"/>
      <c r="D93" s="328"/>
      <c r="E93" s="328"/>
      <c r="F93" s="328"/>
      <c r="G93" s="328"/>
      <c r="H93" s="328"/>
    </row>
    <row r="94" spans="1:8" x14ac:dyDescent="0.25">
      <c r="A94" s="328"/>
      <c r="B94" s="328"/>
      <c r="C94" s="328"/>
      <c r="D94" s="328"/>
      <c r="E94" s="328"/>
      <c r="F94" s="328"/>
      <c r="G94" s="328"/>
      <c r="H94" s="328"/>
    </row>
    <row r="95" spans="1:8" x14ac:dyDescent="0.25">
      <c r="A95" s="328"/>
      <c r="B95" s="328"/>
      <c r="C95" s="328"/>
      <c r="D95" s="328"/>
      <c r="E95" s="328"/>
      <c r="F95" s="328"/>
      <c r="G95" s="328"/>
      <c r="H95" s="328"/>
    </row>
    <row r="96" spans="1:8" x14ac:dyDescent="0.25">
      <c r="A96" s="328"/>
      <c r="B96" s="328"/>
      <c r="C96" s="328"/>
      <c r="D96" s="328"/>
      <c r="E96" s="328"/>
      <c r="F96" s="328"/>
      <c r="G96" s="328"/>
      <c r="H96" s="328"/>
    </row>
    <row r="97" spans="1:8" x14ac:dyDescent="0.25">
      <c r="A97" s="328"/>
      <c r="B97" s="328"/>
      <c r="C97" s="328"/>
      <c r="D97" s="328"/>
      <c r="E97" s="328"/>
      <c r="F97" s="328"/>
      <c r="G97" s="328"/>
      <c r="H97" s="328"/>
    </row>
    <row r="98" spans="1:8" x14ac:dyDescent="0.25">
      <c r="A98" s="328"/>
      <c r="B98" s="328"/>
      <c r="C98" s="328"/>
      <c r="D98" s="328"/>
      <c r="E98" s="328"/>
      <c r="F98" s="328"/>
      <c r="G98" s="328"/>
      <c r="H98" s="328"/>
    </row>
    <row r="99" spans="1:8" x14ac:dyDescent="0.25">
      <c r="A99" s="328"/>
      <c r="B99" s="328"/>
      <c r="C99" s="328"/>
      <c r="D99" s="328"/>
      <c r="E99" s="328"/>
      <c r="F99" s="328"/>
      <c r="G99" s="328"/>
      <c r="H99" s="328"/>
    </row>
    <row r="100" spans="1:8" x14ac:dyDescent="0.25">
      <c r="A100" s="328"/>
      <c r="B100" s="328"/>
      <c r="C100" s="328"/>
      <c r="D100" s="328"/>
      <c r="E100" s="328"/>
      <c r="F100" s="328"/>
      <c r="G100" s="328"/>
      <c r="H100" s="328"/>
    </row>
    <row r="101" spans="1:8" x14ac:dyDescent="0.25">
      <c r="A101" s="328"/>
      <c r="B101" s="328" t="str">
        <f>'PAAC 2023'!N15</f>
        <v>Implementar racionalización tecnológica para que el trámite "Permiso para movilización de carga extra dimensionada por las vías nacionales"  esté disponible totalmente en línea para los usuarios</v>
      </c>
      <c r="C101" s="349">
        <f>'PAAC 2023'!K15</f>
        <v>0</v>
      </c>
      <c r="D101" s="328"/>
      <c r="E101" s="328"/>
      <c r="F101" s="328"/>
      <c r="G101" s="328"/>
      <c r="H101" s="328"/>
    </row>
    <row r="102" spans="1:8" x14ac:dyDescent="0.25">
      <c r="A102" s="328"/>
      <c r="B102" s="328" t="str">
        <f>'PAAC 2023'!N16</f>
        <v>Implementar racionalización tecnológica para que el trámite "Concepto técnico de ubicación de estaciones de servicios "  esté disponible totalmente en línea para los usuarios</v>
      </c>
      <c r="C102" s="349">
        <f>'PAAC 2023'!K16</f>
        <v>0</v>
      </c>
      <c r="D102" s="328"/>
      <c r="E102" s="328"/>
      <c r="F102" s="328"/>
      <c r="G102" s="328"/>
      <c r="H102" s="328"/>
    </row>
    <row r="103" spans="1:8" x14ac:dyDescent="0.25">
      <c r="A103" s="328"/>
      <c r="B103" s="328"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49">
        <f>'PAAC 2023'!K17</f>
        <v>0</v>
      </c>
      <c r="D103" s="328"/>
      <c r="E103" s="328"/>
      <c r="F103" s="328"/>
      <c r="G103" s="328"/>
      <c r="H103" s="328"/>
    </row>
    <row r="104" spans="1:8" x14ac:dyDescent="0.25">
      <c r="A104" s="328"/>
      <c r="B104" s="328" t="str">
        <f>'PAAC 2023'!N18</f>
        <v>Implementar racionalización tecnológica para que el trámite "Beneficio de tarifa diferencial o exenta en las estaciones de peaje a cargo del INVIAS"  esté disponible totalmente en línea para los usuarios</v>
      </c>
      <c r="C104" s="349">
        <f>'PAAC 2023'!K18</f>
        <v>0</v>
      </c>
      <c r="D104" s="328"/>
      <c r="E104" s="328"/>
      <c r="F104" s="328"/>
      <c r="G104" s="328"/>
      <c r="H104" s="328"/>
    </row>
    <row r="105" spans="1:8" x14ac:dyDescent="0.25">
      <c r="A105" s="328"/>
      <c r="B105" s="328"/>
      <c r="C105" s="349"/>
      <c r="D105" s="328"/>
      <c r="E105" s="328"/>
      <c r="F105" s="328"/>
      <c r="G105" s="328"/>
      <c r="H105" s="328"/>
    </row>
    <row r="106" spans="1:8" x14ac:dyDescent="0.25">
      <c r="A106" s="328"/>
      <c r="B106" s="328"/>
      <c r="C106" s="349"/>
      <c r="D106" s="328"/>
      <c r="E106" s="328"/>
      <c r="F106" s="328"/>
      <c r="G106" s="328"/>
      <c r="H106" s="328"/>
    </row>
    <row r="107" spans="1:8" x14ac:dyDescent="0.25">
      <c r="A107" s="328"/>
      <c r="B107" s="328"/>
      <c r="C107" s="349"/>
      <c r="D107" s="328"/>
      <c r="E107" s="328"/>
      <c r="F107" s="328"/>
      <c r="G107" s="328"/>
      <c r="H107" s="328"/>
    </row>
    <row r="108" spans="1:8" x14ac:dyDescent="0.25">
      <c r="A108" s="328"/>
      <c r="B108" s="328"/>
      <c r="C108" s="328"/>
      <c r="D108" s="328"/>
      <c r="E108" s="328"/>
      <c r="F108" s="328"/>
      <c r="G108" s="328"/>
      <c r="H108" s="328"/>
    </row>
    <row r="109" spans="1:8" x14ac:dyDescent="0.25">
      <c r="A109" s="328"/>
      <c r="B109" s="328"/>
      <c r="C109" s="328"/>
      <c r="D109" s="328"/>
      <c r="E109" s="328"/>
      <c r="F109" s="328"/>
      <c r="G109" s="328"/>
      <c r="H109" s="328"/>
    </row>
    <row r="110" spans="1:8" x14ac:dyDescent="0.25">
      <c r="A110" s="328"/>
      <c r="B110" s="328"/>
      <c r="C110" s="328"/>
      <c r="D110" s="328"/>
      <c r="E110" s="328"/>
      <c r="F110" s="328"/>
      <c r="G110" s="328"/>
      <c r="H110" s="328"/>
    </row>
    <row r="111" spans="1:8" x14ac:dyDescent="0.25">
      <c r="A111" s="328"/>
      <c r="B111" s="328"/>
      <c r="C111" s="328"/>
      <c r="D111" s="328"/>
      <c r="E111" s="328"/>
      <c r="F111" s="328"/>
      <c r="G111" s="328"/>
      <c r="H111" s="328"/>
    </row>
    <row r="112" spans="1:8" x14ac:dyDescent="0.25">
      <c r="A112" s="328"/>
      <c r="B112" s="328"/>
      <c r="C112" s="328"/>
      <c r="D112" s="328"/>
      <c r="E112" s="328"/>
      <c r="F112" s="328"/>
      <c r="G112" s="328"/>
      <c r="H112" s="328"/>
    </row>
    <row r="113" spans="1:8" x14ac:dyDescent="0.25">
      <c r="A113" s="328"/>
      <c r="B113" s="328"/>
      <c r="C113" s="328"/>
      <c r="D113" s="328"/>
      <c r="E113" s="328"/>
      <c r="F113" s="328"/>
      <c r="G113" s="328"/>
      <c r="H113" s="328"/>
    </row>
    <row r="114" spans="1:8" x14ac:dyDescent="0.25">
      <c r="A114" s="328"/>
      <c r="B114" s="328"/>
      <c r="C114" s="328"/>
      <c r="D114" s="328"/>
      <c r="E114" s="328"/>
      <c r="F114" s="328"/>
      <c r="G114" s="328"/>
      <c r="H114" s="328"/>
    </row>
    <row r="115" spans="1:8" x14ac:dyDescent="0.25">
      <c r="A115" s="328"/>
      <c r="B115" s="328"/>
      <c r="C115" s="328"/>
      <c r="D115" s="328"/>
      <c r="E115" s="328"/>
      <c r="F115" s="328"/>
      <c r="G115" s="328"/>
      <c r="H115" s="328"/>
    </row>
    <row r="116" spans="1:8" x14ac:dyDescent="0.25">
      <c r="A116" s="328"/>
      <c r="B116" s="328"/>
      <c r="C116" s="328"/>
      <c r="D116" s="328"/>
      <c r="E116" s="328"/>
      <c r="F116" s="328"/>
      <c r="G116" s="328"/>
      <c r="H116" s="328"/>
    </row>
    <row r="117" spans="1:8" x14ac:dyDescent="0.25">
      <c r="A117" s="328"/>
      <c r="B117" s="328"/>
      <c r="C117" s="328"/>
      <c r="D117" s="328"/>
      <c r="E117" s="328"/>
      <c r="F117" s="328"/>
      <c r="G117" s="328"/>
      <c r="H117" s="328"/>
    </row>
    <row r="118" spans="1:8" x14ac:dyDescent="0.25">
      <c r="A118" s="328"/>
      <c r="B118" s="328"/>
      <c r="C118" s="328"/>
      <c r="D118" s="328"/>
      <c r="E118" s="328"/>
      <c r="F118" s="328"/>
      <c r="G118" s="328"/>
      <c r="H118" s="328"/>
    </row>
    <row r="119" spans="1:8" x14ac:dyDescent="0.25">
      <c r="A119" s="328"/>
      <c r="B119" s="328" t="str">
        <f>'PAAC 2023'!I19</f>
        <v>Información</v>
      </c>
      <c r="C119" s="349">
        <f>'PAAC 2023'!K19</f>
        <v>0.33333333333333331</v>
      </c>
      <c r="D119" s="328"/>
      <c r="E119" s="328"/>
      <c r="F119" s="328"/>
      <c r="G119" s="328"/>
      <c r="H119" s="328"/>
    </row>
    <row r="120" spans="1:8" x14ac:dyDescent="0.25">
      <c r="A120" s="328"/>
      <c r="B120" s="328" t="str">
        <f>'PAAC 2023'!I22</f>
        <v>Diálogo</v>
      </c>
      <c r="C120" s="349">
        <f>'PAAC 2023'!K22</f>
        <v>9.0909090909090912E-2</v>
      </c>
      <c r="D120" s="328"/>
      <c r="E120" s="328"/>
      <c r="F120" s="328"/>
      <c r="G120" s="328"/>
      <c r="H120" s="328"/>
    </row>
    <row r="121" spans="1:8" x14ac:dyDescent="0.25">
      <c r="A121" s="328"/>
      <c r="B121" s="328" t="str">
        <f>'PAAC 2023'!I24</f>
        <v>Responsabilidad</v>
      </c>
      <c r="C121" s="349">
        <f>'PAAC 2023'!K24</f>
        <v>0.25</v>
      </c>
      <c r="D121" s="328"/>
      <c r="E121" s="328"/>
      <c r="F121" s="328"/>
      <c r="G121" s="328"/>
      <c r="H121" s="328"/>
    </row>
    <row r="122" spans="1:8" x14ac:dyDescent="0.25">
      <c r="A122" s="328"/>
      <c r="B122" s="328"/>
      <c r="C122" s="349">
        <f>AVERAGE(C119:C121)</f>
        <v>0.22474747474747472</v>
      </c>
      <c r="D122" s="328"/>
      <c r="E122" s="328"/>
      <c r="F122" s="328"/>
      <c r="G122" s="328"/>
      <c r="H122" s="328"/>
    </row>
    <row r="123" spans="1:8" x14ac:dyDescent="0.25">
      <c r="A123" s="328"/>
      <c r="B123" s="328"/>
      <c r="C123" s="328"/>
      <c r="D123" s="328"/>
      <c r="E123" s="328"/>
      <c r="F123" s="328"/>
      <c r="G123" s="328"/>
      <c r="H123" s="328"/>
    </row>
    <row r="124" spans="1:8" x14ac:dyDescent="0.25">
      <c r="A124" s="328"/>
      <c r="B124" s="328"/>
      <c r="C124" s="328"/>
      <c r="D124" s="328"/>
      <c r="E124" s="328"/>
      <c r="F124" s="328"/>
      <c r="G124" s="328"/>
      <c r="H124" s="328"/>
    </row>
    <row r="125" spans="1:8" x14ac:dyDescent="0.25">
      <c r="A125" s="328"/>
      <c r="B125" s="328"/>
      <c r="C125" s="328"/>
      <c r="D125" s="328"/>
      <c r="E125" s="328"/>
      <c r="F125" s="328"/>
      <c r="G125" s="328"/>
      <c r="H125" s="328"/>
    </row>
    <row r="126" spans="1:8" x14ac:dyDescent="0.25">
      <c r="A126" s="328"/>
      <c r="B126" s="328"/>
      <c r="C126" s="328"/>
      <c r="D126" s="328"/>
      <c r="E126" s="328"/>
      <c r="F126" s="328"/>
      <c r="G126" s="328"/>
      <c r="H126" s="328"/>
    </row>
    <row r="127" spans="1:8" x14ac:dyDescent="0.25">
      <c r="A127" s="328"/>
      <c r="B127" s="328"/>
      <c r="C127" s="328"/>
      <c r="D127" s="328"/>
      <c r="E127" s="328"/>
      <c r="F127" s="328"/>
      <c r="G127" s="328"/>
      <c r="H127" s="328"/>
    </row>
    <row r="128" spans="1:8" x14ac:dyDescent="0.25">
      <c r="A128" s="328"/>
      <c r="B128" s="328"/>
      <c r="C128" s="328"/>
      <c r="D128" s="328"/>
      <c r="E128" s="328"/>
      <c r="F128" s="328"/>
      <c r="G128" s="328"/>
      <c r="H128" s="328"/>
    </row>
    <row r="129" spans="1:8" x14ac:dyDescent="0.25">
      <c r="A129" s="328"/>
      <c r="B129" s="328"/>
      <c r="C129" s="328"/>
      <c r="D129" s="328"/>
      <c r="E129" s="328"/>
      <c r="F129" s="328"/>
      <c r="G129" s="328"/>
      <c r="H129" s="328"/>
    </row>
    <row r="130" spans="1:8" x14ac:dyDescent="0.25">
      <c r="A130" s="328"/>
      <c r="B130" s="328"/>
      <c r="C130" s="328"/>
      <c r="D130" s="328"/>
      <c r="E130" s="328"/>
      <c r="F130" s="328"/>
      <c r="G130" s="328"/>
      <c r="H130" s="328"/>
    </row>
    <row r="131" spans="1:8" x14ac:dyDescent="0.25">
      <c r="A131" s="328"/>
      <c r="B131" s="328"/>
      <c r="C131" s="328"/>
      <c r="D131" s="328"/>
      <c r="E131" s="328"/>
      <c r="F131" s="328"/>
      <c r="G131" s="328"/>
      <c r="H131" s="328"/>
    </row>
    <row r="132" spans="1:8" x14ac:dyDescent="0.25">
      <c r="A132" s="328"/>
      <c r="B132" s="328"/>
      <c r="C132" s="328"/>
      <c r="D132" s="328"/>
      <c r="E132" s="328"/>
      <c r="F132" s="328"/>
      <c r="G132" s="328"/>
      <c r="H132" s="328"/>
    </row>
    <row r="133" spans="1:8" x14ac:dyDescent="0.25">
      <c r="A133" s="328"/>
      <c r="B133" s="328"/>
      <c r="C133" s="328"/>
      <c r="D133" s="328"/>
      <c r="E133" s="328"/>
      <c r="F133" s="328"/>
      <c r="G133" s="328"/>
      <c r="H133" s="328"/>
    </row>
    <row r="134" spans="1:8" x14ac:dyDescent="0.25">
      <c r="A134" s="328"/>
      <c r="B134" s="328"/>
      <c r="C134" s="328"/>
      <c r="D134" s="328"/>
      <c r="E134" s="328"/>
      <c r="F134" s="328"/>
      <c r="G134" s="328"/>
      <c r="H134" s="328"/>
    </row>
    <row r="135" spans="1:8" x14ac:dyDescent="0.25">
      <c r="A135" s="328"/>
      <c r="B135" s="328"/>
      <c r="C135" s="328"/>
      <c r="D135" s="328"/>
      <c r="E135" s="328"/>
      <c r="F135" s="328"/>
      <c r="G135" s="328"/>
      <c r="H135" s="328"/>
    </row>
    <row r="136" spans="1:8" x14ac:dyDescent="0.25">
      <c r="A136" s="328"/>
      <c r="B136" s="328"/>
      <c r="C136" s="328"/>
      <c r="D136" s="328"/>
      <c r="E136" s="328"/>
      <c r="F136" s="328"/>
      <c r="G136" s="328"/>
      <c r="H136" s="328"/>
    </row>
    <row r="137" spans="1:8" x14ac:dyDescent="0.25">
      <c r="A137" s="328"/>
      <c r="B137" s="328"/>
      <c r="C137" s="328"/>
      <c r="D137" s="328"/>
      <c r="E137" s="328"/>
      <c r="F137" s="328"/>
      <c r="G137" s="328"/>
      <c r="H137" s="328"/>
    </row>
    <row r="138" spans="1:8" x14ac:dyDescent="0.25">
      <c r="A138" s="328"/>
      <c r="B138" s="328" t="str">
        <f>'PAAC 2023'!I31</f>
        <v>1. Planeación estratégica del servicio al ciudadano</v>
      </c>
      <c r="C138" s="349">
        <f>'PAAC 2023'!K31</f>
        <v>0.3888888888888889</v>
      </c>
      <c r="D138" s="328"/>
      <c r="E138" s="328"/>
      <c r="F138" s="328"/>
      <c r="G138" s="328"/>
      <c r="H138" s="328"/>
    </row>
    <row r="139" spans="1:8" x14ac:dyDescent="0.25">
      <c r="A139" s="328"/>
      <c r="B139" s="328" t="str">
        <f>'PAAC 2023'!I39</f>
        <v>2. Fortalecimiento del Talento humano al servicio del ciudadano</v>
      </c>
      <c r="C139" s="349">
        <f>'PAAC 2023'!K39</f>
        <v>0.27777777777777773</v>
      </c>
      <c r="D139" s="328"/>
      <c r="E139" s="328"/>
      <c r="F139" s="328"/>
      <c r="G139" s="328"/>
      <c r="H139" s="328"/>
    </row>
    <row r="140" spans="1:8" x14ac:dyDescent="0.25">
      <c r="A140" s="328"/>
      <c r="B140" s="328" t="str">
        <f>'PAAC 2023'!I44</f>
        <v>3. Gestión de relacionamiento con los ciudadanos</v>
      </c>
      <c r="C140" s="349">
        <f>'PAAC 2023'!K44</f>
        <v>0.16666666666666666</v>
      </c>
      <c r="D140" s="328"/>
      <c r="E140" s="328"/>
      <c r="F140" s="328"/>
      <c r="G140" s="328"/>
      <c r="H140" s="328"/>
    </row>
    <row r="141" spans="1:8" x14ac:dyDescent="0.25">
      <c r="A141" s="328"/>
      <c r="B141" s="328" t="str">
        <f>'PAAC 2023'!I52</f>
        <v>4. Conocimiento al servicio al ciudadano</v>
      </c>
      <c r="C141" s="349" t="e">
        <f>'PAAC 2023'!K52</f>
        <v>#DIV/0!</v>
      </c>
      <c r="D141" s="328"/>
      <c r="E141" s="328"/>
      <c r="F141" s="328"/>
      <c r="G141" s="328"/>
      <c r="H141" s="328"/>
    </row>
    <row r="142" spans="1:8" x14ac:dyDescent="0.25">
      <c r="A142" s="328"/>
      <c r="B142" s="328" t="str">
        <f>'PAAC 2023'!I54</f>
        <v>5. Evaluación de gestión y medición de la percepción ciudadana</v>
      </c>
      <c r="C142" s="349">
        <f>'PAAC 2023'!K54</f>
        <v>0.1111111111111111</v>
      </c>
      <c r="D142" s="328"/>
      <c r="E142" s="328"/>
      <c r="F142" s="328"/>
      <c r="G142" s="328"/>
      <c r="H142" s="328"/>
    </row>
    <row r="143" spans="1:8" x14ac:dyDescent="0.25">
      <c r="A143" s="328"/>
      <c r="B143" s="328"/>
      <c r="C143" s="349" t="e">
        <f>AVERAGE(C138:C142)</f>
        <v>#DIV/0!</v>
      </c>
      <c r="D143" s="328"/>
      <c r="E143" s="328"/>
      <c r="F143" s="328"/>
      <c r="G143" s="328"/>
      <c r="H143" s="328"/>
    </row>
    <row r="144" spans="1:8" x14ac:dyDescent="0.25">
      <c r="A144" s="328"/>
      <c r="B144" s="328"/>
      <c r="C144" s="328"/>
      <c r="D144" s="328"/>
      <c r="E144" s="328"/>
      <c r="F144" s="328"/>
      <c r="G144" s="328"/>
      <c r="H144" s="328"/>
    </row>
    <row r="145" spans="1:8" x14ac:dyDescent="0.25">
      <c r="A145" s="328"/>
      <c r="B145" s="328"/>
      <c r="C145" s="328"/>
      <c r="D145" s="328"/>
      <c r="E145" s="328"/>
      <c r="F145" s="328"/>
      <c r="G145" s="328"/>
      <c r="H145" s="328"/>
    </row>
    <row r="146" spans="1:8" x14ac:dyDescent="0.25">
      <c r="A146" s="328"/>
      <c r="B146" s="328"/>
      <c r="C146" s="328"/>
      <c r="D146" s="328"/>
      <c r="E146" s="328"/>
      <c r="F146" s="328"/>
      <c r="G146" s="328"/>
      <c r="H146" s="328"/>
    </row>
    <row r="147" spans="1:8" x14ac:dyDescent="0.25">
      <c r="A147" s="328"/>
      <c r="B147" s="328"/>
      <c r="C147" s="328"/>
      <c r="D147" s="328"/>
      <c r="E147" s="328"/>
      <c r="F147" s="328"/>
      <c r="G147" s="328"/>
      <c r="H147" s="328"/>
    </row>
    <row r="148" spans="1:8" x14ac:dyDescent="0.25">
      <c r="A148" s="328"/>
      <c r="B148" s="328"/>
      <c r="C148" s="328"/>
      <c r="D148" s="328"/>
      <c r="E148" s="328"/>
      <c r="F148" s="328"/>
      <c r="G148" s="328"/>
      <c r="H148" s="328"/>
    </row>
    <row r="149" spans="1:8" x14ac:dyDescent="0.25">
      <c r="A149" s="328"/>
      <c r="B149" s="328"/>
      <c r="C149" s="328"/>
      <c r="D149" s="328"/>
      <c r="E149" s="328"/>
      <c r="F149" s="328"/>
      <c r="G149" s="328"/>
      <c r="H149" s="328"/>
    </row>
    <row r="150" spans="1:8" x14ac:dyDescent="0.25">
      <c r="A150" s="328"/>
      <c r="B150" s="328"/>
      <c r="C150" s="328"/>
      <c r="D150" s="328"/>
      <c r="E150" s="328"/>
      <c r="F150" s="328"/>
      <c r="G150" s="328"/>
      <c r="H150" s="328"/>
    </row>
    <row r="151" spans="1:8" x14ac:dyDescent="0.25">
      <c r="A151" s="328"/>
      <c r="B151" s="328"/>
      <c r="C151" s="328"/>
      <c r="D151" s="328"/>
      <c r="E151" s="328"/>
      <c r="F151" s="328"/>
      <c r="G151" s="328"/>
      <c r="H151" s="328"/>
    </row>
    <row r="152" spans="1:8" x14ac:dyDescent="0.25">
      <c r="A152" s="328"/>
      <c r="B152" s="328"/>
      <c r="C152" s="328"/>
      <c r="D152" s="328"/>
      <c r="E152" s="328"/>
      <c r="F152" s="328"/>
      <c r="G152" s="328"/>
      <c r="H152" s="328"/>
    </row>
    <row r="153" spans="1:8" x14ac:dyDescent="0.25">
      <c r="A153" s="328"/>
      <c r="B153" s="328"/>
      <c r="C153" s="328"/>
      <c r="D153" s="328"/>
      <c r="E153" s="328"/>
      <c r="F153" s="328"/>
      <c r="G153" s="328"/>
      <c r="H153" s="328"/>
    </row>
    <row r="154" spans="1:8" x14ac:dyDescent="0.25">
      <c r="A154" s="328"/>
      <c r="B154" s="328"/>
      <c r="C154" s="328"/>
      <c r="D154" s="328"/>
      <c r="E154" s="328"/>
      <c r="F154" s="328"/>
      <c r="G154" s="328"/>
      <c r="H154" s="328"/>
    </row>
    <row r="155" spans="1:8" x14ac:dyDescent="0.25">
      <c r="A155" s="328"/>
      <c r="B155" s="328" t="str">
        <f>'PAAC 2023'!I58</f>
        <v>1. Lineamientos de Transparencia Activa</v>
      </c>
      <c r="C155" s="349">
        <f>'PAAC 2023'!K58</f>
        <v>8.3333333333333329E-2</v>
      </c>
      <c r="D155" s="328"/>
      <c r="E155" s="328"/>
      <c r="F155" s="328"/>
      <c r="G155" s="328"/>
      <c r="H155" s="328"/>
    </row>
    <row r="156" spans="1:8" x14ac:dyDescent="0.25">
      <c r="A156" s="328"/>
      <c r="B156" s="328" t="str">
        <f>'PAAC 2023'!I62</f>
        <v>2. Lineamientos de Transparencia Pasiva</v>
      </c>
      <c r="C156" s="349">
        <f>'PAAC 2023'!K62</f>
        <v>0.5625</v>
      </c>
      <c r="D156" s="328"/>
      <c r="E156" s="328"/>
      <c r="F156" s="328"/>
      <c r="G156" s="328"/>
      <c r="H156" s="328"/>
    </row>
    <row r="157" spans="1:8" x14ac:dyDescent="0.25">
      <c r="A157" s="328"/>
      <c r="B157" s="328" t="str">
        <f>'PAAC 2023'!I70</f>
        <v>3. Elaboración los Instrumentos de Gestión de la Información</v>
      </c>
      <c r="C157" s="349">
        <f>'PAAC 2023'!K70</f>
        <v>0</v>
      </c>
      <c r="D157" s="328"/>
      <c r="E157" s="328"/>
      <c r="F157" s="328"/>
      <c r="G157" s="328"/>
      <c r="H157" s="328"/>
    </row>
    <row r="158" spans="1:8" x14ac:dyDescent="0.25">
      <c r="A158" s="328"/>
      <c r="B158" s="328" t="str">
        <f>'PAAC 2023'!I71</f>
        <v>4. Criterio Diferencial de Accesibilidad</v>
      </c>
      <c r="C158" s="349" t="e">
        <f>'PAAC 2023'!K71</f>
        <v>#DIV/0!</v>
      </c>
      <c r="D158" s="328"/>
      <c r="E158" s="328"/>
      <c r="F158" s="328"/>
      <c r="G158" s="328"/>
      <c r="H158" s="328"/>
    </row>
    <row r="159" spans="1:8" x14ac:dyDescent="0.25">
      <c r="A159" s="328"/>
      <c r="B159" s="328" t="str">
        <f>'PAAC 2023'!I74</f>
        <v>5. Monitoreo del Acceso a la Información Pública</v>
      </c>
      <c r="C159" s="349">
        <f>'PAAC 2023'!K74</f>
        <v>0.45</v>
      </c>
      <c r="D159" s="328"/>
      <c r="E159" s="328"/>
      <c r="F159" s="328"/>
      <c r="G159" s="328"/>
      <c r="H159" s="328"/>
    </row>
    <row r="160" spans="1:8" x14ac:dyDescent="0.25">
      <c r="A160" s="328"/>
      <c r="B160" s="328"/>
      <c r="C160" s="349" t="e">
        <f>AVERAGE(C155:C159)</f>
        <v>#DIV/0!</v>
      </c>
      <c r="D160" s="328"/>
      <c r="E160" s="328"/>
      <c r="F160" s="328"/>
      <c r="G160" s="328"/>
      <c r="H160" s="328"/>
    </row>
    <row r="161" spans="1:8" x14ac:dyDescent="0.25">
      <c r="A161" s="328"/>
      <c r="B161" s="328"/>
      <c r="C161" s="328"/>
      <c r="D161" s="328"/>
      <c r="E161" s="328"/>
      <c r="F161" s="328"/>
      <c r="G161" s="328"/>
      <c r="H161" s="328"/>
    </row>
    <row r="162" spans="1:8" x14ac:dyDescent="0.25">
      <c r="A162" s="328"/>
      <c r="B162" s="328"/>
      <c r="C162" s="328"/>
      <c r="D162" s="328"/>
      <c r="E162" s="328"/>
      <c r="F162" s="328"/>
      <c r="G162" s="328"/>
      <c r="H162" s="328"/>
    </row>
    <row r="163" spans="1:8" x14ac:dyDescent="0.25">
      <c r="A163" s="328"/>
      <c r="B163" s="328"/>
      <c r="C163" s="328"/>
      <c r="D163" s="328"/>
      <c r="E163" s="328"/>
      <c r="F163" s="328"/>
      <c r="G163" s="328"/>
      <c r="H163" s="328"/>
    </row>
    <row r="164" spans="1:8" x14ac:dyDescent="0.25">
      <c r="A164" s="328"/>
      <c r="B164" s="328"/>
      <c r="C164" s="328"/>
      <c r="D164" s="328"/>
      <c r="E164" s="328"/>
      <c r="F164" s="328"/>
      <c r="G164" s="328"/>
      <c r="H164" s="328"/>
    </row>
    <row r="165" spans="1:8" x14ac:dyDescent="0.25">
      <c r="A165" s="328"/>
      <c r="B165" s="328"/>
      <c r="C165" s="328"/>
      <c r="D165" s="328"/>
      <c r="E165" s="328"/>
      <c r="F165" s="328"/>
      <c r="G165" s="328"/>
      <c r="H165" s="328"/>
    </row>
    <row r="166" spans="1:8" x14ac:dyDescent="0.25">
      <c r="A166" s="328"/>
      <c r="B166" s="328"/>
      <c r="C166" s="328"/>
      <c r="D166" s="328"/>
      <c r="E166" s="328"/>
      <c r="F166" s="328"/>
      <c r="G166" s="328"/>
      <c r="H166" s="328"/>
    </row>
    <row r="167" spans="1:8" x14ac:dyDescent="0.25">
      <c r="A167" s="328"/>
      <c r="B167" s="328"/>
      <c r="C167" s="328"/>
      <c r="D167" s="328"/>
      <c r="E167" s="328"/>
      <c r="F167" s="328"/>
      <c r="G167" s="328"/>
      <c r="H167" s="328"/>
    </row>
    <row r="168" spans="1:8" x14ac:dyDescent="0.25">
      <c r="A168" s="328"/>
      <c r="B168" s="328"/>
      <c r="C168" s="328"/>
      <c r="D168" s="328"/>
      <c r="E168" s="328"/>
      <c r="F168" s="328"/>
      <c r="G168" s="328"/>
      <c r="H168" s="328"/>
    </row>
    <row r="169" spans="1:8" x14ac:dyDescent="0.25">
      <c r="A169" s="328"/>
      <c r="B169" s="328"/>
      <c r="C169" s="328"/>
      <c r="D169" s="328"/>
      <c r="E169" s="328"/>
      <c r="F169" s="328"/>
      <c r="G169" s="328"/>
      <c r="H169" s="328"/>
    </row>
    <row r="170" spans="1:8" x14ac:dyDescent="0.25">
      <c r="A170" s="328"/>
      <c r="B170" s="328"/>
      <c r="C170" s="328"/>
      <c r="D170" s="328"/>
      <c r="E170" s="328"/>
      <c r="F170" s="328"/>
      <c r="G170" s="328"/>
      <c r="H170" s="328"/>
    </row>
    <row r="171" spans="1:8" x14ac:dyDescent="0.25">
      <c r="A171" s="328"/>
      <c r="B171" s="328"/>
      <c r="C171" s="328"/>
      <c r="D171" s="328"/>
      <c r="E171" s="328"/>
      <c r="F171" s="328"/>
      <c r="G171" s="328"/>
      <c r="H171" s="328"/>
    </row>
    <row r="172" spans="1:8" x14ac:dyDescent="0.25">
      <c r="A172" s="328"/>
      <c r="B172" s="328"/>
      <c r="C172" s="328"/>
      <c r="D172" s="328"/>
      <c r="E172" s="328"/>
      <c r="F172" s="328"/>
      <c r="G172" s="328"/>
      <c r="H172" s="328"/>
    </row>
    <row r="173" spans="1:8" x14ac:dyDescent="0.25">
      <c r="A173" s="328"/>
      <c r="B173" s="328"/>
      <c r="C173" s="328"/>
      <c r="D173" s="328"/>
      <c r="E173" s="328"/>
      <c r="F173" s="328"/>
      <c r="G173" s="328"/>
      <c r="H173" s="328"/>
    </row>
    <row r="174" spans="1:8" x14ac:dyDescent="0.25">
      <c r="A174" s="328"/>
      <c r="B174" s="328" t="str">
        <f>'PAAC 2023'!N80</f>
        <v>Implementar una estrategia para la gestión de conflicto de intereses</v>
      </c>
      <c r="C174" s="349">
        <f>'PAAC 2023'!K80</f>
        <v>0.5</v>
      </c>
      <c r="D174" s="328"/>
      <c r="E174" s="328"/>
      <c r="F174" s="328"/>
      <c r="G174" s="328"/>
      <c r="H174" s="328"/>
    </row>
    <row r="175" spans="1:8" x14ac:dyDescent="0.25">
      <c r="A175" s="328"/>
      <c r="B175" s="328" t="str">
        <f>'PAAC 2023'!N81</f>
        <v xml:space="preserve">Definir estrategias para la inducción o reinducción de los servidores públicos con el propósito de afianzar las temáticas del Código de buen gobierno. </v>
      </c>
      <c r="C175" s="349">
        <f>'PAAC 2023'!K81</f>
        <v>0.25</v>
      </c>
      <c r="D175" s="328"/>
      <c r="E175" s="328"/>
      <c r="F175" s="328"/>
      <c r="G175" s="328"/>
      <c r="H175" s="328"/>
    </row>
    <row r="176" spans="1:8" x14ac:dyDescent="0.25">
      <c r="A176" s="328"/>
      <c r="B176" s="328"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49">
        <f>'PAAC 2023'!K82</f>
        <v>1</v>
      </c>
      <c r="D176" s="328"/>
      <c r="E176" s="328"/>
      <c r="F176" s="328"/>
      <c r="G176" s="328"/>
      <c r="H176" s="328"/>
    </row>
    <row r="177" spans="1:8" x14ac:dyDescent="0.25">
      <c r="A177" s="328"/>
      <c r="B177" s="328" t="str">
        <f>'PAAC 2023'!N83</f>
        <v>Realizar sustentaciones previas con los grupos evaluadores para cada proceso de selección contractual y Audiencias Públicas para la adjudicación del contratista en modalidades distintas a la Licitación Pública.</v>
      </c>
      <c r="C177" s="349">
        <f>'PAAC 2023'!K83</f>
        <v>0.5</v>
      </c>
      <c r="D177" s="328"/>
      <c r="E177" s="328"/>
      <c r="F177" s="328"/>
      <c r="G177" s="328"/>
      <c r="H177" s="328"/>
    </row>
    <row r="178" spans="1:8" x14ac:dyDescent="0.25">
      <c r="A178" s="328"/>
      <c r="B178" s="328" t="str">
        <f>'PAAC 2023'!N84</f>
        <v xml:space="preserve">Concertar estrategia para  fortalecer la revisión previa que realiza el área solicitante al interior del Instituto de los actos administrativos objeto de control de legalidad </v>
      </c>
      <c r="C178" s="349">
        <f>'PAAC 2023'!K84</f>
        <v>0.5</v>
      </c>
      <c r="D178" s="328"/>
      <c r="E178" s="328"/>
      <c r="F178" s="328"/>
      <c r="G178" s="328"/>
      <c r="H178" s="328"/>
    </row>
    <row r="179" spans="1:8" x14ac:dyDescent="0.25">
      <c r="A179" s="328"/>
      <c r="B179" s="328" t="str">
        <f>'PAAC 2023'!N85</f>
        <v xml:space="preserve">Concertar estrategia para  fortalecer la revisión previa que realiza el área solicitante al interior del Instituto de los actos administrativos objeto de control de legalidad </v>
      </c>
      <c r="C179" s="349">
        <f>'PAAC 2023'!K85</f>
        <v>0.5</v>
      </c>
      <c r="D179" s="328"/>
      <c r="E179" s="328"/>
      <c r="F179" s="328"/>
      <c r="G179" s="328"/>
      <c r="H179" s="328"/>
    </row>
    <row r="180" spans="1:8" x14ac:dyDescent="0.25">
      <c r="A180" s="328"/>
      <c r="B180" s="328" t="str">
        <f>'PAAC 2023'!N86</f>
        <v>*Documentar Buenas prácticas en materia de Integridad 
*Identificar mejoras para actualizar el Código de buen gobierno</v>
      </c>
      <c r="C180" s="349">
        <f>'PAAC 2023'!K86</f>
        <v>0</v>
      </c>
      <c r="D180" s="328"/>
      <c r="E180" s="328"/>
      <c r="F180" s="328"/>
      <c r="G180" s="328"/>
      <c r="H180" s="328"/>
    </row>
    <row r="181" spans="1:8" x14ac:dyDescent="0.25">
      <c r="A181" s="328"/>
      <c r="B181" s="328" t="str">
        <f>'PAAC 2023'!N87</f>
        <v>Enviar memorando con lista de requisitos documentales y tiempos de entrega para los contratos que presenten algún requerimiento de ingreso al Comité de Contratación</v>
      </c>
      <c r="C181" s="349">
        <f>'PAAC 2023'!K87</f>
        <v>0</v>
      </c>
      <c r="D181" s="328"/>
      <c r="E181" s="328"/>
      <c r="F181" s="328"/>
      <c r="G181" s="328"/>
      <c r="H181" s="328"/>
    </row>
    <row r="182" spans="1:8" x14ac:dyDescent="0.25">
      <c r="A182" s="328"/>
      <c r="B182" s="328" t="str">
        <f>'PAAC 2023'!N88</f>
        <v>Enviar memorando circular de la  SGCP con indicaciones y directrices para revisión y elaboración de minutas</v>
      </c>
      <c r="C182" s="349">
        <f>'PAAC 2023'!K88</f>
        <v>0.5</v>
      </c>
      <c r="D182" s="328"/>
      <c r="E182" s="328"/>
      <c r="F182" s="328"/>
      <c r="G182" s="328"/>
      <c r="H182" s="328"/>
    </row>
    <row r="183" spans="1:8" x14ac:dyDescent="0.25">
      <c r="A183" s="328"/>
      <c r="B183" s="328" t="str">
        <f>'PAAC 2023'!N89</f>
        <v>Realizar requerimientos y seguimiento semanal, mensual y trimestral a las UE para  el trámite oportuno de revisión, aprobación y suscripción de los proyectos de actas de liquidación de los contratos y/o convenios</v>
      </c>
      <c r="C183" s="349">
        <f>'PAAC 2023'!K89</f>
        <v>0.5</v>
      </c>
      <c r="D183" s="328"/>
      <c r="E183" s="328"/>
      <c r="F183" s="328"/>
      <c r="G183" s="328"/>
      <c r="H183" s="328"/>
    </row>
    <row r="184" spans="1:8" x14ac:dyDescent="0.25">
      <c r="A184" s="328"/>
      <c r="B184" s="328" t="str">
        <f>'PAAC 2023'!N90</f>
        <v xml:space="preserve">Realizar seguimiento oportuno a la gestión contractual de Estudios Técnicos </v>
      </c>
      <c r="C184" s="349">
        <f>'PAAC 2023'!K90</f>
        <v>0.5</v>
      </c>
      <c r="D184" s="328"/>
      <c r="E184" s="328"/>
      <c r="F184" s="328"/>
      <c r="G184" s="328"/>
      <c r="H184" s="328"/>
    </row>
    <row r="185" spans="1:8" x14ac:dyDescent="0.25">
      <c r="A185" s="328"/>
      <c r="B185" s="328" t="str">
        <f>'PAAC 2023'!N91</f>
        <v>Elaborar informe de validación documental para regular y adoptar nuevas tecnologías identificadas en la cuarta y quinta rueda de innovación (antes "Regular y adoptar nuevas tecnologías identificadas en ruedas de innovación")</v>
      </c>
      <c r="C185" s="349">
        <f>'PAAC 2023'!K91</f>
        <v>0</v>
      </c>
      <c r="D185" s="328"/>
      <c r="E185" s="328"/>
      <c r="F185" s="328"/>
      <c r="G185" s="328"/>
      <c r="H185" s="328"/>
    </row>
    <row r="186" spans="1:8" x14ac:dyDescent="0.25">
      <c r="A186" s="328"/>
      <c r="B186" s="328" t="str">
        <f>'PAAC 2023'!N92</f>
        <v xml:space="preserve">Actualizar Normas técnicas </v>
      </c>
      <c r="C186" s="349">
        <f>'PAAC 2023'!K92</f>
        <v>0</v>
      </c>
      <c r="D186" s="328"/>
      <c r="E186" s="328"/>
      <c r="F186" s="328"/>
      <c r="G186" s="328"/>
      <c r="H186" s="328"/>
    </row>
    <row r="187" spans="1:8" x14ac:dyDescent="0.25">
      <c r="A187" s="328"/>
      <c r="B187" s="328" t="str">
        <f>'PAAC 2023'!N93</f>
        <v>Generar confianza en la comunidad a través de la siembra y reforestación de árboles</v>
      </c>
      <c r="C187" s="349">
        <f>'PAAC 2023'!K93</f>
        <v>0.4</v>
      </c>
      <c r="D187" s="328"/>
      <c r="E187" s="328"/>
      <c r="F187" s="328"/>
      <c r="G187" s="328"/>
      <c r="H187" s="328"/>
    </row>
    <row r="188" spans="1:8" x14ac:dyDescent="0.25">
      <c r="A188" s="328"/>
      <c r="B188" s="328" t="str">
        <f>'PAAC 2023'!N94</f>
        <v>Generar conciencia en los niños escolares sobre el medioambiente y mejorar el paisaje mediante la arborización en el entorno de las escuelas rurales cercanas a los corredores viales a cargo del Instituto</v>
      </c>
      <c r="C188" s="349">
        <f>'PAAC 2023'!K94</f>
        <v>0</v>
      </c>
      <c r="D188" s="328"/>
      <c r="E188" s="328"/>
      <c r="F188" s="328"/>
      <c r="G188" s="328"/>
      <c r="H188" s="328"/>
    </row>
    <row r="189" spans="1:8" x14ac:dyDescent="0.25">
      <c r="A189" s="328"/>
      <c r="B189" s="328" t="str">
        <f>'PAAC 2023'!N95</f>
        <v xml:space="preserve">Generar confianza en la comunidad garantizando la realización de reuniones de Consultas previas </v>
      </c>
      <c r="C189" s="349">
        <f>'PAAC 2023'!K95</f>
        <v>0</v>
      </c>
      <c r="D189" s="328"/>
      <c r="E189" s="328"/>
      <c r="F189" s="328"/>
      <c r="G189" s="328"/>
      <c r="H189" s="328"/>
    </row>
    <row r="190" spans="1:8" x14ac:dyDescent="0.25">
      <c r="A190" s="328"/>
      <c r="B190" s="328" t="str">
        <f>'PAAC 2023'!N96</f>
        <v>Realizar reuniones con veedurías involucradas en los proyectos del INVIAS.</v>
      </c>
      <c r="C190" s="349">
        <f>'PAAC 2023'!K96</f>
        <v>0.31119999999999998</v>
      </c>
      <c r="D190" s="328"/>
      <c r="E190" s="328"/>
      <c r="F190" s="328"/>
      <c r="G190" s="328"/>
      <c r="H190" s="328"/>
    </row>
    <row r="191" spans="1:8" x14ac:dyDescent="0.25">
      <c r="A191" s="328"/>
      <c r="B191" s="328" t="str">
        <f>'PAAC 2023'!N97</f>
        <v>Realizar socializaciones con la comunidad</v>
      </c>
      <c r="C191" s="349">
        <f>'PAAC 2023'!K97</f>
        <v>0.375</v>
      </c>
      <c r="D191" s="328"/>
      <c r="E191" s="328"/>
      <c r="F191" s="328"/>
      <c r="G191" s="328"/>
      <c r="H191" s="328"/>
    </row>
    <row r="192" spans="1:8" x14ac:dyDescent="0.25">
      <c r="A192" s="328"/>
      <c r="B192" s="328" t="str">
        <f>'PAAC 2023'!N98</f>
        <v xml:space="preserve">Realizar Obras Sociales que beneficien a la comunidad. </v>
      </c>
      <c r="C192" s="349">
        <f>'PAAC 2023'!K98</f>
        <v>0.5</v>
      </c>
      <c r="D192" s="328"/>
      <c r="E192" s="328"/>
      <c r="F192" s="328"/>
      <c r="G192" s="328"/>
      <c r="H192" s="328"/>
    </row>
    <row r="193" spans="1:8" x14ac:dyDescent="0.25">
      <c r="A193" s="328"/>
      <c r="B193" s="328" t="str">
        <f>'PAAC 2023'!N99</f>
        <v>Incluir criterios de vinculación de mano de obra del área de influencia del proyecto en el 00% de los pliegos de condiciones</v>
      </c>
      <c r="C193" s="349">
        <f>'PAAC 2023'!K99</f>
        <v>0.5</v>
      </c>
      <c r="D193" s="328"/>
      <c r="E193" s="328"/>
      <c r="F193" s="328"/>
      <c r="G193" s="328"/>
      <c r="H193" s="328"/>
    </row>
    <row r="194" spans="1:8" x14ac:dyDescent="0.25">
      <c r="A194" s="328"/>
      <c r="B194" s="328" t="str">
        <f>'PAAC 2023'!N100</f>
        <v>Realizar compensaciones de factores Socio-Prediales a la comunidad</v>
      </c>
      <c r="C194" s="349">
        <f>'PAAC 2023'!K100</f>
        <v>0.41670000000000001</v>
      </c>
      <c r="D194" s="328"/>
      <c r="E194" s="328"/>
      <c r="F194" s="328"/>
      <c r="G194" s="328"/>
      <c r="H194" s="328"/>
    </row>
    <row r="195" spans="1:8" x14ac:dyDescent="0.25">
      <c r="A195" s="328"/>
      <c r="B195" s="328" t="str">
        <f>'PAAC 2023'!N101</f>
        <v>Atender el 100% de los requerimientos dando respuesta a la comunidad para el reporte y protección de fauna vulnerable a atropellamiento en las vías administradas por el INVIAS</v>
      </c>
      <c r="C195" s="349">
        <f>'PAAC 2023'!K101</f>
        <v>0.5</v>
      </c>
      <c r="D195" s="328"/>
      <c r="E195" s="328"/>
      <c r="F195" s="328"/>
      <c r="G195" s="328"/>
      <c r="H195" s="328"/>
    </row>
    <row r="196" spans="1:8" x14ac:dyDescent="0.25">
      <c r="A196" s="328"/>
      <c r="B196" s="328" t="str">
        <f>'PAAC 2023'!N102</f>
        <v>Realizar reuniones de sensibilización o capacitaciones en temas de sostenibilidad dirigidas a grupos de interés</v>
      </c>
      <c r="C196" s="349">
        <f>'PAAC 2023'!K102</f>
        <v>0.5</v>
      </c>
      <c r="D196" s="328"/>
      <c r="E196" s="328"/>
      <c r="F196" s="328"/>
      <c r="G196" s="328"/>
      <c r="H196" s="328"/>
    </row>
    <row r="197" spans="1:8" x14ac:dyDescent="0.25">
      <c r="A197" s="328"/>
      <c r="B197" s="328" t="str">
        <f>'PAAC 2023'!N103</f>
        <v>Actualizar el Código de buen gobierno acorde la Ley 2195 de 2022</v>
      </c>
      <c r="C197" s="349">
        <f>'PAAC 2023'!K103</f>
        <v>0.25</v>
      </c>
      <c r="D197" s="328"/>
      <c r="E197" s="328"/>
      <c r="F197" s="328"/>
      <c r="G197" s="328"/>
      <c r="H197" s="328"/>
    </row>
    <row r="198" spans="1:8" x14ac:dyDescent="0.25">
      <c r="A198" s="328"/>
      <c r="B198" s="328"/>
      <c r="C198" s="328"/>
      <c r="D198" s="328"/>
      <c r="E198" s="328"/>
      <c r="F198" s="328"/>
      <c r="G198" s="328"/>
      <c r="H198" s="328"/>
    </row>
    <row r="199" spans="1:8" x14ac:dyDescent="0.25">
      <c r="A199" s="328"/>
      <c r="B199" s="328"/>
      <c r="C199" s="328"/>
      <c r="D199" s="328"/>
      <c r="E199" s="328"/>
      <c r="F199" s="328"/>
      <c r="G199" s="328"/>
      <c r="H199" s="328"/>
    </row>
    <row r="200" spans="1:8" x14ac:dyDescent="0.25">
      <c r="A200" s="328"/>
      <c r="B200" s="328"/>
      <c r="C200" s="328"/>
      <c r="D200" s="328"/>
      <c r="E200" s="328"/>
      <c r="F200" s="328"/>
      <c r="G200" s="328"/>
      <c r="H200" s="328"/>
    </row>
    <row r="201" spans="1:8" x14ac:dyDescent="0.25">
      <c r="A201" s="328"/>
      <c r="B201" s="328"/>
      <c r="C201" s="328"/>
      <c r="D201" s="328"/>
      <c r="E201" s="328"/>
      <c r="F201" s="328"/>
      <c r="G201" s="328"/>
      <c r="H201" s="328"/>
    </row>
    <row r="202" spans="1:8" x14ac:dyDescent="0.25">
      <c r="A202" s="328"/>
      <c r="B202" s="328"/>
      <c r="C202" s="328"/>
      <c r="D202" s="328"/>
      <c r="E202" s="328"/>
      <c r="F202" s="328"/>
      <c r="G202" s="328"/>
      <c r="H202" s="328"/>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topLeftCell="A32" zoomScaleNormal="100" workbookViewId="0">
      <selection activeCell="I58" sqref="A57:I58"/>
    </sheetView>
  </sheetViews>
  <sheetFormatPr baseColWidth="10" defaultRowHeight="15" x14ac:dyDescent="0.25"/>
  <cols>
    <col min="1" max="1" width="39.5703125" customWidth="1"/>
    <col min="7" max="7" width="5.42578125" customWidth="1"/>
  </cols>
  <sheetData>
    <row r="1" spans="1:5" x14ac:dyDescent="0.25">
      <c r="B1" s="602" t="s">
        <v>343</v>
      </c>
      <c r="C1" s="602"/>
      <c r="D1" s="602"/>
      <c r="E1" s="602"/>
    </row>
    <row r="2" spans="1:5" ht="30.75" thickBot="1" x14ac:dyDescent="0.3">
      <c r="A2" s="4" t="s">
        <v>342</v>
      </c>
      <c r="B2" s="75" t="s">
        <v>1</v>
      </c>
      <c r="C2" s="76" t="s">
        <v>2</v>
      </c>
      <c r="D2" s="76" t="s">
        <v>3</v>
      </c>
      <c r="E2" s="76" t="s">
        <v>4</v>
      </c>
    </row>
    <row r="3" spans="1:5" ht="30" x14ac:dyDescent="0.25">
      <c r="A3" s="5" t="s">
        <v>87</v>
      </c>
      <c r="B3">
        <v>2</v>
      </c>
      <c r="C3">
        <f>B3</f>
        <v>2</v>
      </c>
      <c r="D3">
        <f>C3+1</f>
        <v>3</v>
      </c>
      <c r="E3">
        <v>11</v>
      </c>
    </row>
    <row r="4" spans="1:5" x14ac:dyDescent="0.25">
      <c r="A4" s="5" t="s">
        <v>8</v>
      </c>
      <c r="B4">
        <v>2</v>
      </c>
      <c r="C4">
        <f t="shared" ref="C4:C8" si="0">B4</f>
        <v>2</v>
      </c>
      <c r="D4">
        <f>C4</f>
        <v>2</v>
      </c>
      <c r="E4">
        <v>4</v>
      </c>
    </row>
    <row r="5" spans="1:5" x14ac:dyDescent="0.25">
      <c r="A5" s="5" t="s">
        <v>9</v>
      </c>
      <c r="D5">
        <f>C5+1</f>
        <v>1</v>
      </c>
      <c r="E5">
        <v>12</v>
      </c>
    </row>
    <row r="6" spans="1:5" ht="30" x14ac:dyDescent="0.25">
      <c r="A6" s="5" t="s">
        <v>10</v>
      </c>
      <c r="D6">
        <f>C6+4</f>
        <v>4</v>
      </c>
      <c r="E6">
        <v>27</v>
      </c>
    </row>
    <row r="7" spans="1:5" ht="30" x14ac:dyDescent="0.25">
      <c r="A7" s="5" t="s">
        <v>11</v>
      </c>
      <c r="B7">
        <v>1</v>
      </c>
      <c r="C7">
        <f t="shared" si="0"/>
        <v>1</v>
      </c>
      <c r="D7">
        <f>C7+1</f>
        <v>2</v>
      </c>
      <c r="E7">
        <v>22</v>
      </c>
    </row>
    <row r="8" spans="1:5" x14ac:dyDescent="0.25">
      <c r="A8" s="5" t="s">
        <v>74</v>
      </c>
      <c r="B8">
        <v>1</v>
      </c>
      <c r="C8">
        <f t="shared" si="0"/>
        <v>1</v>
      </c>
      <c r="D8">
        <f>C8</f>
        <v>1</v>
      </c>
      <c r="E8">
        <v>24</v>
      </c>
    </row>
    <row r="9" spans="1:5" x14ac:dyDescent="0.25">
      <c r="A9" s="79" t="s">
        <v>344</v>
      </c>
      <c r="B9">
        <f>SUM(B3:B8)</f>
        <v>6</v>
      </c>
      <c r="C9">
        <f t="shared" ref="C9:E9" si="1">SUM(C3:C8)</f>
        <v>6</v>
      </c>
      <c r="D9">
        <f t="shared" si="1"/>
        <v>13</v>
      </c>
      <c r="E9">
        <f t="shared" si="1"/>
        <v>100</v>
      </c>
    </row>
    <row r="10" spans="1:5" x14ac:dyDescent="0.25">
      <c r="B10" s="78">
        <f>B9/$E$9</f>
        <v>0.06</v>
      </c>
      <c r="C10" s="78">
        <f t="shared" ref="C10:E10" si="2">C9/$E$9</f>
        <v>0.06</v>
      </c>
      <c r="D10" s="78">
        <f t="shared" si="2"/>
        <v>0.13</v>
      </c>
      <c r="E10" s="78">
        <f t="shared" si="2"/>
        <v>1</v>
      </c>
    </row>
    <row r="11" spans="1:5" x14ac:dyDescent="0.25">
      <c r="E11">
        <f>E9-D9</f>
        <v>87</v>
      </c>
    </row>
    <row r="12" spans="1:5" x14ac:dyDescent="0.25">
      <c r="E12">
        <f>E11/99</f>
        <v>0.87878787878787878</v>
      </c>
    </row>
    <row r="33" spans="1:3" ht="15.75" thickBot="1" x14ac:dyDescent="0.3"/>
    <row r="34" spans="1:3" ht="15.75" thickBot="1" x14ac:dyDescent="0.3">
      <c r="A34" s="80" t="s">
        <v>15</v>
      </c>
      <c r="B34" t="e">
        <f>'PAAC 2023'!#REF!</f>
        <v>#REF!</v>
      </c>
      <c r="C34" s="78" t="e">
        <f t="shared" ref="C34:C46" si="3">B34/100</f>
        <v>#REF!</v>
      </c>
    </row>
    <row r="35" spans="1:3" ht="15.75" thickBot="1" x14ac:dyDescent="0.3">
      <c r="A35" s="81" t="s">
        <v>90</v>
      </c>
      <c r="B35" t="e">
        <f>'PAAC 2023'!#REF!</f>
        <v>#REF!</v>
      </c>
      <c r="C35" s="78" t="e">
        <f t="shared" si="3"/>
        <v>#REF!</v>
      </c>
    </row>
    <row r="36" spans="1:3" ht="15.75" thickBot="1" x14ac:dyDescent="0.3">
      <c r="A36" s="81" t="s">
        <v>92</v>
      </c>
      <c r="B36" t="e">
        <f>'PAAC 2023'!#REF!</f>
        <v>#REF!</v>
      </c>
      <c r="C36" s="78" t="e">
        <f t="shared" si="3"/>
        <v>#REF!</v>
      </c>
    </row>
    <row r="37" spans="1:3" ht="15.75" thickBot="1" x14ac:dyDescent="0.3">
      <c r="A37" s="81" t="s">
        <v>91</v>
      </c>
      <c r="B37" t="e">
        <f>'PAAC 2023'!#REF!</f>
        <v>#REF!</v>
      </c>
      <c r="C37" s="78" t="e">
        <f t="shared" si="3"/>
        <v>#REF!</v>
      </c>
    </row>
    <row r="38" spans="1:3" ht="15.75" thickBot="1" x14ac:dyDescent="0.3">
      <c r="A38" s="81" t="s">
        <v>93</v>
      </c>
      <c r="B38" t="e">
        <f>'PAAC 2023'!#REF!</f>
        <v>#REF!</v>
      </c>
      <c r="C38" s="78" t="e">
        <f t="shared" si="3"/>
        <v>#REF!</v>
      </c>
    </row>
    <row r="39" spans="1:3" ht="15.75" thickBot="1" x14ac:dyDescent="0.3">
      <c r="A39" s="81" t="s">
        <v>16</v>
      </c>
      <c r="B39" t="e">
        <f>'PAAC 2023'!#REF!</f>
        <v>#REF!</v>
      </c>
      <c r="C39" s="78" t="e">
        <f t="shared" si="3"/>
        <v>#REF!</v>
      </c>
    </row>
    <row r="40" spans="1:3" ht="30.75" thickBot="1" x14ac:dyDescent="0.3">
      <c r="A40" s="81" t="s">
        <v>89</v>
      </c>
      <c r="B40" t="e">
        <f>'PAAC 2023'!#REF!</f>
        <v>#REF!</v>
      </c>
      <c r="C40" s="78" t="e">
        <f t="shared" si="3"/>
        <v>#REF!</v>
      </c>
    </row>
    <row r="41" spans="1:3" ht="15.75" thickBot="1" x14ac:dyDescent="0.3">
      <c r="A41" s="81" t="s">
        <v>17</v>
      </c>
      <c r="B41" t="e">
        <f>'PAAC 2023'!#REF!</f>
        <v>#REF!</v>
      </c>
      <c r="C41" s="78" t="e">
        <f t="shared" si="3"/>
        <v>#REF!</v>
      </c>
    </row>
    <row r="42" spans="1:3" ht="15.75" thickBot="1" x14ac:dyDescent="0.3">
      <c r="A42" s="81" t="s">
        <v>186</v>
      </c>
      <c r="B42" t="e">
        <f>'PAAC 2023'!#REF!</f>
        <v>#REF!</v>
      </c>
      <c r="C42" s="78" t="e">
        <f t="shared" si="3"/>
        <v>#REF!</v>
      </c>
    </row>
    <row r="43" spans="1:3" ht="15.75" thickBot="1" x14ac:dyDescent="0.3">
      <c r="A43" s="81" t="s">
        <v>18</v>
      </c>
      <c r="B43" t="e">
        <f>'PAAC 2023'!#REF!</f>
        <v>#REF!</v>
      </c>
      <c r="C43" s="78" t="e">
        <f t="shared" si="3"/>
        <v>#REF!</v>
      </c>
    </row>
    <row r="44" spans="1:3" ht="15.75" thickBot="1" x14ac:dyDescent="0.3">
      <c r="A44" s="81" t="s">
        <v>19</v>
      </c>
      <c r="B44" t="e">
        <f>'PAAC 2023'!#REF!</f>
        <v>#REF!</v>
      </c>
      <c r="C44" s="78" t="e">
        <f t="shared" si="3"/>
        <v>#REF!</v>
      </c>
    </row>
    <row r="45" spans="1:3" ht="15.75" thickBot="1" x14ac:dyDescent="0.3">
      <c r="A45" s="81" t="s">
        <v>94</v>
      </c>
      <c r="B45" t="e">
        <f>'PAAC 2023'!#REF!</f>
        <v>#REF!</v>
      </c>
      <c r="C45" s="78" t="e">
        <f t="shared" si="3"/>
        <v>#REF!</v>
      </c>
    </row>
    <row r="46" spans="1:3" x14ac:dyDescent="0.25">
      <c r="A46" s="81" t="s">
        <v>20</v>
      </c>
      <c r="B46" t="e">
        <f>'PAAC 2023'!#REF!</f>
        <v>#REF!</v>
      </c>
      <c r="C46" s="78" t="e">
        <f t="shared" si="3"/>
        <v>#REF!</v>
      </c>
    </row>
    <row r="48" spans="1:3" ht="15.75" thickBot="1" x14ac:dyDescent="0.3"/>
    <row r="49" spans="1:5" x14ac:dyDescent="0.25">
      <c r="A49" s="81" t="s">
        <v>351</v>
      </c>
      <c r="B49">
        <v>63</v>
      </c>
      <c r="C49" s="78">
        <f>B49/100</f>
        <v>0.63</v>
      </c>
      <c r="E49" s="78"/>
    </row>
  </sheetData>
  <sheetProtection algorithmName="SHA-512" hashValue="kE4T2rG4Mv3QIhklsZPNmOvwQd3UnAdJIdpTV8ys4mZZiixLlS1VzFRn4LZAjddMuu017v//9Osx9nV6FdXRjQ==" saltValue="Vpci1cFHZaxuwxJSxnTRcw==" spinCount="100000" sheet="1" objects="1" scenarios="1"/>
  <mergeCells count="1">
    <mergeCell ref="B1:E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50E2192C-06B6-408D-80CE-64CCBD902AC8}">
  <ds:schemaRefs>
    <ds:schemaRef ds:uri="http://schemas.microsoft.com/office/2006/documentManagement/types"/>
    <ds:schemaRef ds:uri="http://www.w3.org/XML/1998/namespace"/>
    <ds:schemaRef ds:uri="http://schemas.openxmlformats.org/package/2006/metadata/core-properties"/>
    <ds:schemaRef ds:uri="http://purl.org/dc/elements/1.1/"/>
    <ds:schemaRef ds:uri="085968fa-4228-4067-94a8-42a614f2b750"/>
    <ds:schemaRef ds:uri="http://purl.org/dc/dcmitype/"/>
    <ds:schemaRef ds:uri="http://purl.org/dc/terms/"/>
    <ds:schemaRef ds:uri="http://schemas.microsoft.com/office/2006/metadata/properties"/>
    <ds:schemaRef ds:uri="http://schemas.microsoft.com/office/infopath/2007/PartnerControls"/>
    <ds:schemaRef ds:uri="21eaf122-5b0b-4d12-bc54-321805e328f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Aportes Internos</vt:lpstr>
      <vt:lpstr>Contexto</vt:lpstr>
      <vt:lpstr>Gantt 3°T </vt:lpstr>
      <vt:lpstr>PAAC 2023</vt:lpstr>
      <vt:lpstr>Gantt 1°T</vt:lpstr>
      <vt:lpstr>Gantt 2°T</vt:lpstr>
      <vt:lpstr>Hoja1</vt:lpstr>
      <vt:lpstr>'Gantt 1°T'!Área_de_impresión</vt:lpstr>
      <vt:lpstr>'Gantt 2°T'!Área_de_impresión</vt:lpstr>
      <vt:lpstr>'Gantt 3°T '!Área_de_impresión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2023-11-09T11:56:21Z</cp:lastPrinted>
  <dcterms:created xsi:type="dcterms:W3CDTF">2021-01-21T21:26:19Z</dcterms:created>
  <dcterms:modified xsi:type="dcterms:W3CDTF">2023-11-09T11:56:57Z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